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hidePivotFieldList="1" defaultThemeVersion="124226"/>
  <bookViews>
    <workbookView xWindow="0" yWindow="0" windowWidth="21570" windowHeight="7455" tabRatio="702"/>
  </bookViews>
  <sheets>
    <sheet name="CONTRATOS 2017" sheetId="22" r:id="rId1"/>
    <sheet name="INF A 2-12-2016" sheetId="51" r:id="rId2"/>
    <sheet name="INF A 10-2016" sheetId="42" r:id="rId3"/>
    <sheet name="Hoja3" sheetId="38" r:id="rId4"/>
    <sheet name="SUPERVISIONES 2015" sheetId="32" r:id="rId5"/>
    <sheet name="O-C FEB-MARZO 2017" sheetId="36" r:id="rId6"/>
    <sheet name="DIRECTA- PRESTACI SERV PROFE" sheetId="43" r:id="rId7"/>
    <sheet name="DIRECTA- ARRENDAMIENTO" sheetId="45" r:id="rId8"/>
    <sheet name="DIRECTA- EXCLUSIVIDAD" sheetId="47" r:id="rId9"/>
    <sheet name="DIRECTA- EXCLUSIVIDAD (2)" sheetId="48" r:id="rId10"/>
    <sheet name="CPSP 2016" sheetId="49" r:id="rId11"/>
    <sheet name="CPSP 2016XPRODUCTOS" sheetId="50" r:id="rId12"/>
  </sheets>
  <definedNames>
    <definedName name="_xlnm._FilterDatabase" localSheetId="0" hidden="1">'CONTRATOS 2017'!$A$1:$CU$299</definedName>
    <definedName name="_xlnm._FilterDatabase" localSheetId="10" hidden="1">'CPSP 2016'!$A$1:$DV$245</definedName>
    <definedName name="_xlnm._FilterDatabase" localSheetId="11" hidden="1">'CPSP 2016XPRODUCTOS'!$A$2:$DV$246</definedName>
    <definedName name="_xlnm._FilterDatabase" localSheetId="4" hidden="1">'SUPERVISIONES 2015'!$A$2:$E$1281</definedName>
    <definedName name="_xlnm.Print_Area" localSheetId="0">'CONTRATOS 2017'!$C$1:$CI$1</definedName>
    <definedName name="_xlnm.Print_Area" localSheetId="10">'CPSP 2016'!$H$1:$DV$249</definedName>
    <definedName name="_xlnm.Print_Area" localSheetId="11">'CPSP 2016XPRODUCTOS'!$H$1:$DV$250</definedName>
    <definedName name="_xlnm.Print_Area" localSheetId="7">'DIRECTA- ARRENDAMIENTO'!#REF!</definedName>
    <definedName name="_xlnm.Print_Area" localSheetId="8">'DIRECTA- EXCLUSIVIDAD'!#REF!</definedName>
    <definedName name="_xlnm.Print_Area" localSheetId="9">'DIRECTA- EXCLUSIVIDAD (2)'!#REF!</definedName>
    <definedName name="_xlnm.Print_Area" localSheetId="6">'DIRECTA- PRESTACI SERV PROFE'!#REF!</definedName>
    <definedName name="_xlnm.Print_Area" localSheetId="3">Hoja3!$A$3:$N$41</definedName>
    <definedName name="_xlnm.Print_Area" localSheetId="2">'INF A 10-2016'!$A$4:$Q$52</definedName>
    <definedName name="_xlnm.Print_Area" localSheetId="1">'INF A 2-12-2016'!$A$4:$Q$41</definedName>
    <definedName name="_xlnm.Print_Area" localSheetId="4">'SUPERVISIONES 2015'!$A$1:$A$107</definedName>
    <definedName name="millon" localSheetId="10">#REF!</definedName>
    <definedName name="millon" localSheetId="11">#REF!</definedName>
    <definedName name="millon" localSheetId="7">#REF!</definedName>
    <definedName name="millon" localSheetId="8">#REF!</definedName>
    <definedName name="millon" localSheetId="9">#REF!</definedName>
    <definedName name="millon" localSheetId="6">#REF!</definedName>
    <definedName name="millon" localSheetId="2">#REF!</definedName>
    <definedName name="millon" localSheetId="1">#REF!</definedName>
    <definedName name="millon">#REF!</definedName>
    <definedName name="_xlnm.Print_Titles" localSheetId="0">'CONTRATOS 2017'!$1:$1</definedName>
    <definedName name="_xlnm.Print_Titles" localSheetId="10">'CPSP 2016'!$1:$1</definedName>
    <definedName name="_xlnm.Print_Titles" localSheetId="11">'CPSP 2016XPRODUCTOS'!$2:$2</definedName>
    <definedName name="_xlnm.Print_Titles" localSheetId="7">'DIRECTA- ARRENDAMIENTO'!#REF!</definedName>
    <definedName name="_xlnm.Print_Titles" localSheetId="8">'DIRECTA- EXCLUSIVIDAD'!#REF!</definedName>
    <definedName name="_xlnm.Print_Titles" localSheetId="9">'DIRECTA- EXCLUSIVIDAD (2)'!#REF!</definedName>
    <definedName name="_xlnm.Print_Titles" localSheetId="6">'DIRECTA- PRESTACI SERV PROFE'!#REF!</definedName>
    <definedName name="_xlnm.Print_Titles" localSheetId="4">'SUPERVISIONES 2015'!$1:$2</definedName>
  </definedNames>
  <calcPr calcId="162913"/>
</workbook>
</file>

<file path=xl/calcChain.xml><?xml version="1.0" encoding="utf-8"?>
<calcChain xmlns="http://schemas.openxmlformats.org/spreadsheetml/2006/main">
  <c r="AO299" i="22" l="1"/>
  <c r="B299" i="22"/>
  <c r="AO298" i="22"/>
  <c r="B298" i="22"/>
  <c r="AO297" i="22"/>
  <c r="B297" i="22"/>
  <c r="AO296" i="22" l="1"/>
  <c r="B296" i="22"/>
  <c r="AO295" i="22"/>
  <c r="AO209" i="22"/>
  <c r="AO293" i="22" l="1"/>
  <c r="B293" i="22"/>
  <c r="AO159" i="22"/>
  <c r="B295" i="22" l="1"/>
  <c r="B294" i="22"/>
  <c r="AO294" i="22"/>
  <c r="AO292" i="22"/>
  <c r="B292" i="22"/>
  <c r="AO291" i="22"/>
  <c r="B291" i="22"/>
  <c r="B289" i="22"/>
  <c r="B290" i="22"/>
  <c r="AO289" i="22"/>
  <c r="AO290" i="22"/>
  <c r="B287" i="22"/>
  <c r="B288" i="22"/>
  <c r="AO287" i="22"/>
  <c r="AO288" i="22"/>
  <c r="AO286" i="22"/>
  <c r="B286" i="22"/>
  <c r="AO285" i="22" l="1"/>
  <c r="B285" i="22"/>
  <c r="AO284" i="22"/>
  <c r="B284" i="22"/>
  <c r="AO282" i="22"/>
  <c r="AO283" i="22"/>
  <c r="B283" i="22"/>
  <c r="B282" i="22"/>
  <c r="AO281" i="22"/>
  <c r="B281" i="22"/>
  <c r="B248" i="22"/>
  <c r="B280" i="22"/>
  <c r="AO280" i="22"/>
  <c r="B275" i="22"/>
  <c r="B276" i="22"/>
  <c r="B277" i="22"/>
  <c r="AO275" i="22"/>
  <c r="AO276" i="22"/>
  <c r="AO277" i="22"/>
  <c r="AO279" i="22"/>
  <c r="B279" i="22"/>
  <c r="B278" i="22"/>
  <c r="AO278" i="22"/>
  <c r="AO274" i="22"/>
  <c r="B274" i="22"/>
  <c r="AO273" i="22"/>
  <c r="B273" i="22"/>
  <c r="B270" i="22"/>
  <c r="B271" i="22"/>
  <c r="B272" i="22"/>
  <c r="AO270" i="22" l="1"/>
  <c r="AO271" i="22"/>
  <c r="AO272" i="22"/>
  <c r="B269" i="22"/>
  <c r="AO269" i="22"/>
  <c r="B268" i="22" l="1"/>
  <c r="AO268" i="22"/>
  <c r="B265" i="22"/>
  <c r="B266" i="22"/>
  <c r="B267" i="22"/>
  <c r="AO264" i="22"/>
  <c r="AO265" i="22"/>
  <c r="AO266" i="22"/>
  <c r="AO267" i="22"/>
  <c r="B264" i="22"/>
  <c r="B263" i="22"/>
  <c r="B258" i="22"/>
  <c r="B259" i="22"/>
  <c r="B260" i="22"/>
  <c r="B261" i="22"/>
  <c r="B262" i="22"/>
  <c r="AG258" i="22"/>
  <c r="AG259" i="22"/>
  <c r="AG260" i="22"/>
  <c r="AG261" i="22"/>
  <c r="AG262" i="22"/>
  <c r="B257" i="22"/>
  <c r="B254" i="22"/>
  <c r="B255" i="22"/>
  <c r="B256" i="22"/>
  <c r="AG254" i="22"/>
  <c r="AG255" i="22"/>
  <c r="AG256" i="22"/>
  <c r="AG257" i="22"/>
  <c r="B252" i="22"/>
  <c r="B253" i="22"/>
  <c r="AG252" i="22"/>
  <c r="AG253" i="22"/>
  <c r="AG251" i="22"/>
  <c r="B251" i="22"/>
  <c r="AG250" i="22"/>
  <c r="AG249" i="22"/>
  <c r="AG247" i="22"/>
  <c r="AG246" i="22"/>
  <c r="AG245" i="22"/>
  <c r="AG244" i="22"/>
  <c r="AG243" i="22"/>
  <c r="AG241" i="22"/>
  <c r="AG240" i="22"/>
  <c r="AG239" i="22"/>
  <c r="B250" i="22"/>
  <c r="B249" i="22"/>
  <c r="B247" i="22"/>
  <c r="AO243" i="22" l="1"/>
  <c r="AO211" i="22"/>
  <c r="AG211" i="22"/>
  <c r="B238" i="22" l="1"/>
  <c r="B239" i="22"/>
  <c r="B240" i="22"/>
  <c r="B233" i="22"/>
  <c r="B234" i="22"/>
  <c r="B235" i="22"/>
  <c r="B236" i="22"/>
  <c r="B237" i="22"/>
  <c r="B246" i="22"/>
  <c r="B245" i="22"/>
  <c r="B241" i="22"/>
  <c r="B242" i="22"/>
  <c r="B243" i="22"/>
  <c r="B244" i="22"/>
  <c r="AO242" i="22" l="1"/>
  <c r="AO244" i="22"/>
  <c r="AO245" i="22"/>
  <c r="AO246" i="22"/>
  <c r="AO247" i="22"/>
  <c r="AO248" i="22"/>
  <c r="AO249" i="22"/>
  <c r="AO250" i="22"/>
  <c r="AO251" i="22"/>
  <c r="AO252" i="22"/>
  <c r="AO253" i="22"/>
  <c r="AO254" i="22"/>
  <c r="AO255" i="22"/>
  <c r="AO256" i="22"/>
  <c r="AO257" i="22"/>
  <c r="AO258" i="22"/>
  <c r="AO259" i="22"/>
  <c r="AO260" i="22"/>
  <c r="AO261" i="22"/>
  <c r="AO262" i="22"/>
  <c r="AO263" i="22"/>
  <c r="AO241" i="22"/>
  <c r="AO238" i="22"/>
  <c r="AO239" i="22"/>
  <c r="AO240" i="22"/>
  <c r="AG2" i="22" l="1"/>
  <c r="AO2" i="22"/>
  <c r="AG3" i="22"/>
  <c r="AO3" i="22"/>
  <c r="AG4" i="22"/>
  <c r="AO4" i="22"/>
  <c r="AG5" i="22"/>
  <c r="AO5" i="22"/>
  <c r="AG6" i="22"/>
  <c r="AO6" i="22"/>
  <c r="AG7" i="22"/>
  <c r="AO7" i="22"/>
  <c r="AG8" i="22"/>
  <c r="AO8" i="22"/>
  <c r="AG9" i="22"/>
  <c r="AO9" i="22"/>
  <c r="AG10" i="22"/>
  <c r="AO10" i="22"/>
  <c r="AG11" i="22"/>
  <c r="AO11" i="22"/>
  <c r="AG12" i="22"/>
  <c r="AO12" i="22"/>
  <c r="AG13" i="22"/>
  <c r="AO13" i="22"/>
  <c r="AG14" i="22"/>
  <c r="AO14" i="22"/>
  <c r="AG15" i="22"/>
  <c r="AO15" i="22"/>
  <c r="AG16" i="22"/>
  <c r="AO16" i="22"/>
  <c r="AG17" i="22"/>
  <c r="AO17" i="22"/>
  <c r="AG18" i="22"/>
  <c r="AO18" i="22"/>
  <c r="AG19" i="22"/>
  <c r="AO19" i="22"/>
  <c r="AG20" i="22"/>
  <c r="AO20" i="22"/>
  <c r="AG21" i="22"/>
  <c r="AO21" i="22"/>
  <c r="AG22" i="22"/>
  <c r="AO22" i="22"/>
  <c r="AG23" i="22"/>
  <c r="AO23" i="22"/>
  <c r="AG24" i="22"/>
  <c r="AO24" i="22"/>
  <c r="AG25" i="22"/>
  <c r="AO25" i="22"/>
  <c r="AG26" i="22"/>
  <c r="AO26" i="22"/>
  <c r="AG27" i="22"/>
  <c r="AO27" i="22"/>
  <c r="AG28" i="22"/>
  <c r="AO28" i="22"/>
  <c r="AG29" i="22"/>
  <c r="AO29" i="22"/>
  <c r="AG30" i="22"/>
  <c r="AO30" i="22"/>
  <c r="AG31" i="22"/>
  <c r="AO31" i="22"/>
  <c r="AG32" i="22"/>
  <c r="AO32" i="22"/>
  <c r="AG33" i="22"/>
  <c r="AO33" i="22"/>
  <c r="AG34" i="22"/>
  <c r="AO34" i="22"/>
  <c r="AG35" i="22"/>
  <c r="AO35" i="22"/>
  <c r="AG36" i="22"/>
  <c r="AO36" i="22"/>
  <c r="AG37" i="22"/>
  <c r="AO37" i="22"/>
  <c r="AG38" i="22"/>
  <c r="AO38" i="22"/>
  <c r="AG39" i="22"/>
  <c r="AO39" i="22"/>
  <c r="AG40" i="22"/>
  <c r="AO40" i="22"/>
  <c r="AG41" i="22"/>
  <c r="AO41" i="22"/>
  <c r="AG42" i="22"/>
  <c r="AO42" i="22"/>
  <c r="AG43" i="22"/>
  <c r="AO43" i="22"/>
  <c r="AG44" i="22"/>
  <c r="AO44" i="22"/>
  <c r="AG45" i="22"/>
  <c r="AO45" i="22"/>
  <c r="AG46" i="22"/>
  <c r="AO46" i="22"/>
  <c r="AG47" i="22"/>
  <c r="AO47" i="22"/>
  <c r="AG48" i="22"/>
  <c r="AO48" i="22"/>
  <c r="AG49" i="22"/>
  <c r="AO49" i="22"/>
  <c r="AG50" i="22"/>
  <c r="AO50" i="22"/>
  <c r="AG51" i="22"/>
  <c r="AO51" i="22"/>
  <c r="AG52" i="22"/>
  <c r="AO52" i="22"/>
  <c r="AG53" i="22"/>
  <c r="AO53" i="22"/>
  <c r="AG54" i="22"/>
  <c r="AO54" i="22"/>
  <c r="AG55" i="22"/>
  <c r="AO55" i="22"/>
  <c r="AG56" i="22"/>
  <c r="AO56" i="22"/>
  <c r="AG57" i="22"/>
  <c r="AO57" i="22"/>
  <c r="AG58" i="22"/>
  <c r="AO58" i="22"/>
  <c r="AG59" i="22"/>
  <c r="AO59" i="22"/>
  <c r="AG60" i="22"/>
  <c r="AO60" i="22"/>
  <c r="AG61" i="22"/>
  <c r="AO61" i="22"/>
  <c r="AG62" i="22"/>
  <c r="AO62" i="22"/>
  <c r="AG63" i="22"/>
  <c r="AO63" i="22"/>
  <c r="AG64" i="22"/>
  <c r="AO64" i="22"/>
  <c r="AG65" i="22"/>
  <c r="AO65" i="22"/>
  <c r="AG66" i="22"/>
  <c r="AO66" i="22"/>
  <c r="AG67" i="22"/>
  <c r="AO67" i="22"/>
  <c r="AG68" i="22"/>
  <c r="AO68" i="22"/>
  <c r="AG69" i="22"/>
  <c r="AO69" i="22"/>
  <c r="AG70" i="22"/>
  <c r="AO70" i="22"/>
  <c r="AG71" i="22"/>
  <c r="AO71" i="22"/>
  <c r="AG72" i="22"/>
  <c r="AO72" i="22"/>
  <c r="AG73" i="22"/>
  <c r="AO73" i="22"/>
  <c r="AG74" i="22"/>
  <c r="AO74" i="22"/>
  <c r="AG75" i="22"/>
  <c r="AO75" i="22"/>
  <c r="AG76" i="22"/>
  <c r="AO76" i="22"/>
  <c r="AG77" i="22"/>
  <c r="AO77" i="22"/>
  <c r="AG78" i="22"/>
  <c r="AO78" i="22"/>
  <c r="AG79" i="22"/>
  <c r="AO79" i="22"/>
  <c r="AG80" i="22"/>
  <c r="AO80" i="22"/>
  <c r="AG81" i="22"/>
  <c r="AO81" i="22"/>
  <c r="AG82" i="22"/>
  <c r="AO82" i="22"/>
  <c r="AG83" i="22"/>
  <c r="AO83" i="22"/>
  <c r="AG84" i="22"/>
  <c r="AO84" i="22"/>
  <c r="AG85" i="22"/>
  <c r="AO85" i="22"/>
  <c r="AG86" i="22"/>
  <c r="AO86" i="22"/>
  <c r="AG87" i="22"/>
  <c r="AO87" i="22"/>
  <c r="AG88" i="22"/>
  <c r="AO88" i="22"/>
  <c r="AG89" i="22"/>
  <c r="AO89" i="22"/>
  <c r="AG90" i="22"/>
  <c r="AO90" i="22"/>
  <c r="AG91" i="22"/>
  <c r="AO91" i="22"/>
  <c r="AG92" i="22"/>
  <c r="AO92" i="22"/>
  <c r="AG93" i="22"/>
  <c r="AO93" i="22"/>
  <c r="AG95" i="22"/>
  <c r="AO95" i="22"/>
  <c r="AG96" i="22"/>
  <c r="AO96" i="22"/>
  <c r="AG97" i="22"/>
  <c r="AO97" i="22"/>
  <c r="AG98" i="22"/>
  <c r="AO98" i="22"/>
  <c r="AG99" i="22"/>
  <c r="AO99" i="22"/>
  <c r="AG100" i="22"/>
  <c r="AO100" i="22"/>
  <c r="AG101" i="22"/>
  <c r="AO101" i="22"/>
  <c r="AG102" i="22"/>
  <c r="AO102" i="22"/>
  <c r="AG103" i="22"/>
  <c r="AO103" i="22"/>
  <c r="AG104" i="22"/>
  <c r="AO104" i="22"/>
  <c r="AG105" i="22"/>
  <c r="AO105" i="22"/>
  <c r="AO106" i="22"/>
  <c r="AO107" i="22"/>
  <c r="AO108" i="22"/>
  <c r="AO109" i="22"/>
  <c r="AO110" i="22"/>
  <c r="AG111" i="22"/>
  <c r="AO111" i="22"/>
  <c r="AO112" i="22"/>
  <c r="AO113" i="22"/>
  <c r="AO114" i="22"/>
  <c r="AO115" i="22"/>
  <c r="AO116" i="22"/>
  <c r="AO117" i="22"/>
  <c r="AO118" i="22"/>
  <c r="AO119" i="22"/>
  <c r="AG120" i="22"/>
  <c r="AO120" i="22"/>
  <c r="AG121" i="22"/>
  <c r="AO121" i="22"/>
  <c r="AG122" i="22"/>
  <c r="AO122" i="22"/>
  <c r="AG123" i="22"/>
  <c r="AO123" i="22"/>
  <c r="AG124" i="22"/>
  <c r="AO124" i="22"/>
  <c r="AG125" i="22"/>
  <c r="AO125" i="22"/>
  <c r="AG126" i="22"/>
  <c r="AO126" i="22"/>
  <c r="AG127" i="22"/>
  <c r="AO127" i="22"/>
  <c r="AG128" i="22"/>
  <c r="AO128" i="22"/>
  <c r="AG129" i="22"/>
  <c r="AO129" i="22"/>
  <c r="AG130" i="22"/>
  <c r="AO130" i="22"/>
  <c r="AG131" i="22"/>
  <c r="AO131" i="22"/>
  <c r="AG132" i="22"/>
  <c r="AO132" i="22"/>
  <c r="AG133" i="22"/>
  <c r="AO133" i="22"/>
  <c r="AG134" i="22"/>
  <c r="AO134" i="22"/>
  <c r="AG135" i="22"/>
  <c r="AO135" i="22"/>
  <c r="AG136" i="22"/>
  <c r="AO136" i="22"/>
  <c r="AG137" i="22"/>
  <c r="AO137" i="22"/>
  <c r="AG138" i="22"/>
  <c r="AO138" i="22"/>
  <c r="AG139" i="22"/>
  <c r="AO139" i="22"/>
  <c r="AG140" i="22"/>
  <c r="AO140" i="22"/>
  <c r="AG141" i="22"/>
  <c r="AO141" i="22"/>
  <c r="AG142" i="22"/>
  <c r="AO142" i="22"/>
  <c r="AG143" i="22"/>
  <c r="AO143" i="22"/>
  <c r="AG144" i="22"/>
  <c r="AO144" i="22"/>
  <c r="AG145" i="22"/>
  <c r="AO145" i="22"/>
  <c r="AG146" i="22"/>
  <c r="AO146" i="22"/>
  <c r="AG147" i="22"/>
  <c r="AO147" i="22"/>
  <c r="AG148" i="22"/>
  <c r="AO148" i="22"/>
  <c r="AG149" i="22"/>
  <c r="AO149" i="22"/>
  <c r="AG150" i="22"/>
  <c r="AO150" i="22"/>
  <c r="AG151" i="22"/>
  <c r="AO151" i="22"/>
  <c r="AG152" i="22"/>
  <c r="AO152" i="22"/>
  <c r="AG153" i="22"/>
  <c r="AO153" i="22"/>
  <c r="AG154" i="22"/>
  <c r="AO154" i="22"/>
  <c r="AG155" i="22"/>
  <c r="AO155" i="22"/>
  <c r="AG156" i="22"/>
  <c r="AO156" i="22"/>
  <c r="AO157" i="22"/>
  <c r="AO158" i="22"/>
  <c r="AO160" i="22"/>
  <c r="AO161" i="22"/>
  <c r="AO162" i="22"/>
  <c r="AO163" i="22"/>
  <c r="AO164" i="22"/>
  <c r="AO165" i="22"/>
  <c r="AO166" i="22"/>
  <c r="AO167" i="22"/>
  <c r="AO168" i="22"/>
  <c r="AO169" i="22"/>
  <c r="AO170" i="22"/>
  <c r="AO171" i="22"/>
  <c r="AO172" i="22"/>
  <c r="AO173" i="22"/>
  <c r="AO174" i="22"/>
  <c r="AO175" i="22"/>
  <c r="AO176" i="22"/>
  <c r="AG177" i="22"/>
  <c r="AO177" i="22"/>
  <c r="AO178" i="22"/>
  <c r="AO179" i="22"/>
  <c r="AO180" i="22"/>
  <c r="AO181" i="22"/>
  <c r="AG182" i="22"/>
  <c r="AO182" i="22"/>
  <c r="AG183" i="22"/>
  <c r="AO183" i="22"/>
  <c r="AG184" i="22"/>
  <c r="AO184" i="22"/>
  <c r="AG185" i="22"/>
  <c r="AO185" i="22"/>
  <c r="AG186" i="22"/>
  <c r="AO186" i="22"/>
  <c r="AG187" i="22"/>
  <c r="AO187" i="22"/>
  <c r="AG188" i="22"/>
  <c r="AO188" i="22"/>
  <c r="AG189" i="22"/>
  <c r="AO189" i="22"/>
  <c r="AG190" i="22"/>
  <c r="AO190" i="22"/>
  <c r="AG191" i="22"/>
  <c r="AO191" i="22"/>
  <c r="AG192" i="22"/>
  <c r="AO192" i="22"/>
  <c r="AG193" i="22"/>
  <c r="AO193" i="22"/>
  <c r="AG194" i="22"/>
  <c r="AO194" i="22"/>
  <c r="AG195" i="22"/>
  <c r="AO195" i="22"/>
  <c r="AG196" i="22"/>
  <c r="AO196" i="22"/>
  <c r="AG197" i="22"/>
  <c r="AO197" i="22"/>
  <c r="AG198" i="22"/>
  <c r="AO198" i="22"/>
  <c r="AG199" i="22"/>
  <c r="AO199" i="22"/>
  <c r="AG200" i="22"/>
  <c r="AO200" i="22"/>
  <c r="AG201" i="22"/>
  <c r="AO201" i="22"/>
  <c r="AG202" i="22"/>
  <c r="AO202" i="22"/>
  <c r="AG203" i="22"/>
  <c r="AO203" i="22"/>
  <c r="AG204" i="22"/>
  <c r="AO204" i="22"/>
  <c r="AG205" i="22"/>
  <c r="AO205" i="22"/>
  <c r="AG206" i="22"/>
  <c r="AO206" i="22"/>
  <c r="AG207" i="22"/>
  <c r="AO207" i="22"/>
  <c r="AG208" i="22"/>
  <c r="AO208" i="22"/>
  <c r="AG212" i="22"/>
  <c r="AO212" i="22"/>
  <c r="AG213" i="22"/>
  <c r="AO213" i="22"/>
  <c r="AG214" i="22"/>
  <c r="AO214" i="22"/>
  <c r="AG215" i="22"/>
  <c r="AO215" i="22"/>
  <c r="AG216" i="22"/>
  <c r="AO216" i="22"/>
  <c r="AO217" i="22"/>
  <c r="AO218" i="22"/>
  <c r="AO219" i="22"/>
  <c r="AO220" i="22"/>
  <c r="AO221" i="22"/>
  <c r="AG222" i="22"/>
  <c r="AO222" i="22"/>
  <c r="AG223" i="22"/>
  <c r="AO223" i="22"/>
  <c r="AG224" i="22"/>
  <c r="AO224" i="22"/>
  <c r="AG225" i="22"/>
  <c r="AO225" i="22"/>
  <c r="AG226" i="22"/>
  <c r="AO226" i="22"/>
  <c r="AG227" i="22"/>
  <c r="AO227" i="22"/>
  <c r="AO228" i="22"/>
  <c r="AG229" i="22"/>
  <c r="AO229" i="22"/>
  <c r="AG230" i="22"/>
  <c r="AO230" i="22"/>
  <c r="AG231" i="22"/>
  <c r="AO231" i="22"/>
  <c r="AG232" i="22"/>
  <c r="AO232" i="22"/>
  <c r="AG233" i="22"/>
  <c r="AO233" i="22"/>
  <c r="AG234" i="22"/>
  <c r="AO234" i="22"/>
  <c r="AG235" i="22"/>
  <c r="AO235" i="22"/>
  <c r="AG236" i="22"/>
  <c r="AO236" i="22"/>
  <c r="AG237" i="22"/>
  <c r="AO237" i="22"/>
  <c r="AG238" i="22"/>
  <c r="B232" i="22" l="1"/>
  <c r="B231" i="22"/>
  <c r="B230" i="22"/>
  <c r="B229" i="22"/>
  <c r="B228" i="22"/>
  <c r="B227" i="22"/>
  <c r="B226" i="22"/>
  <c r="B225" i="22"/>
  <c r="B224" i="22"/>
  <c r="B223" i="22"/>
  <c r="B222" i="22"/>
  <c r="B216" i="22"/>
  <c r="B215" i="22"/>
  <c r="B213" i="22"/>
  <c r="B212" i="22"/>
  <c r="B211" i="22"/>
  <c r="B210" i="22"/>
  <c r="B209" i="22"/>
  <c r="B208" i="22"/>
  <c r="B207" i="22"/>
  <c r="B206" i="22"/>
  <c r="B205" i="22"/>
  <c r="B193" i="22"/>
  <c r="B192" i="22"/>
  <c r="B191" i="22"/>
  <c r="B190" i="22"/>
  <c r="B189" i="22"/>
  <c r="B188" i="22"/>
  <c r="B187" i="22"/>
  <c r="B186" i="22"/>
  <c r="B185" i="22"/>
  <c r="B184" i="22"/>
  <c r="B183" i="22"/>
  <c r="B182" i="22"/>
  <c r="B177" i="22"/>
  <c r="B156" i="22"/>
  <c r="B155" i="22"/>
  <c r="B154" i="22"/>
  <c r="B153" i="22"/>
  <c r="B152" i="22"/>
  <c r="B151" i="22"/>
  <c r="B150" i="22"/>
  <c r="B149" i="22"/>
  <c r="B148" i="22"/>
  <c r="B147" i="22"/>
  <c r="B146" i="22"/>
  <c r="B145" i="22"/>
  <c r="B144" i="22"/>
  <c r="B143" i="22"/>
  <c r="B142" i="22"/>
  <c r="B141" i="22"/>
  <c r="B140" i="22"/>
  <c r="B139" i="22"/>
  <c r="B138" i="22"/>
  <c r="B137" i="22"/>
  <c r="B136" i="22"/>
  <c r="B135" i="22"/>
  <c r="B134" i="22"/>
  <c r="B133" i="22"/>
  <c r="B132" i="22"/>
  <c r="B131" i="22"/>
  <c r="B130" i="22"/>
  <c r="B129" i="22"/>
  <c r="B128" i="22"/>
  <c r="B127" i="22"/>
  <c r="B126" i="22"/>
  <c r="B125" i="22"/>
  <c r="B124" i="22"/>
  <c r="B123" i="22"/>
  <c r="B122" i="22"/>
  <c r="B121" i="22"/>
  <c r="B120" i="22"/>
  <c r="B111" i="22"/>
  <c r="B105" i="22"/>
  <c r="B104" i="22"/>
  <c r="B103" i="22"/>
  <c r="B102" i="22"/>
  <c r="B101" i="22"/>
  <c r="B100" i="22"/>
  <c r="B99" i="22"/>
  <c r="B98" i="22"/>
  <c r="B97" i="22"/>
  <c r="B96" i="22"/>
  <c r="B95" i="22"/>
  <c r="B94" i="22"/>
  <c r="B93" i="22"/>
  <c r="B92" i="22"/>
  <c r="B91" i="22"/>
  <c r="B90" i="22"/>
  <c r="B89" i="22"/>
  <c r="B88" i="22"/>
  <c r="B87" i="22"/>
  <c r="B86" i="22"/>
  <c r="B85" i="22"/>
  <c r="B84" i="22"/>
  <c r="B83" i="22"/>
  <c r="B82" i="22"/>
  <c r="B81" i="22"/>
  <c r="B80" i="22"/>
  <c r="B79" i="22"/>
  <c r="B78" i="22"/>
  <c r="B77" i="22"/>
  <c r="B76" i="22"/>
  <c r="B75" i="22"/>
  <c r="B74" i="22"/>
  <c r="B73" i="22"/>
  <c r="B72" i="22"/>
  <c r="B71" i="22"/>
  <c r="B70" i="22"/>
  <c r="B69" i="22"/>
  <c r="B68" i="22"/>
  <c r="B67" i="22"/>
  <c r="B66" i="22"/>
  <c r="B65" i="22"/>
  <c r="B64" i="22"/>
  <c r="B63" i="22"/>
  <c r="B62" i="22"/>
  <c r="B61" i="22"/>
  <c r="B60" i="22"/>
  <c r="B59" i="22"/>
  <c r="B58" i="22"/>
  <c r="B57" i="22"/>
  <c r="B56" i="22"/>
  <c r="B55" i="22"/>
  <c r="B54" i="22"/>
  <c r="B53" i="22"/>
  <c r="B52" i="22"/>
  <c r="B51" i="22"/>
  <c r="B50" i="22"/>
  <c r="B49" i="22"/>
  <c r="B48" i="22"/>
  <c r="B47" i="22"/>
  <c r="B46" i="22"/>
  <c r="B45" i="22"/>
  <c r="B44" i="22"/>
  <c r="B43" i="22"/>
  <c r="B42" i="22"/>
  <c r="B41" i="22"/>
  <c r="B40" i="22"/>
  <c r="B39" i="22"/>
  <c r="B38" i="22"/>
  <c r="B37" i="22"/>
  <c r="B36" i="22"/>
  <c r="B35" i="22"/>
  <c r="B34" i="22"/>
  <c r="B33" i="22"/>
  <c r="B32" i="22"/>
  <c r="B31" i="22"/>
  <c r="B30" i="22"/>
  <c r="B29" i="22"/>
  <c r="B28" i="22"/>
  <c r="B27" i="22"/>
  <c r="B26" i="22"/>
  <c r="B25" i="22"/>
  <c r="B24" i="22"/>
  <c r="B23" i="22"/>
  <c r="B22" i="22"/>
  <c r="B21" i="22"/>
  <c r="B20" i="22"/>
  <c r="B19" i="22"/>
  <c r="B18" i="22"/>
  <c r="B17" i="22"/>
  <c r="B16" i="22"/>
  <c r="B15" i="22"/>
  <c r="B14" i="22"/>
  <c r="B13" i="22"/>
  <c r="B12" i="22"/>
  <c r="B11" i="22"/>
  <c r="B10" i="22"/>
  <c r="B9" i="22"/>
  <c r="B8" i="22"/>
  <c r="B7" i="22"/>
  <c r="B6" i="22"/>
  <c r="B5" i="22"/>
  <c r="B4" i="22"/>
  <c r="B3" i="22"/>
  <c r="B221" i="22" l="1"/>
  <c r="B220" i="22"/>
  <c r="B219" i="22"/>
  <c r="B218" i="22"/>
  <c r="B217" i="22"/>
  <c r="B214" i="22"/>
  <c r="CM2" i="22" l="1"/>
  <c r="CP2" i="22" s="1"/>
  <c r="CK2" i="22"/>
  <c r="CH2" i="22"/>
  <c r="CG2" i="22"/>
  <c r="CC2" i="22"/>
  <c r="CN2" i="22" s="1"/>
  <c r="CO2" i="22" s="1"/>
  <c r="BJ2" i="22"/>
  <c r="AS2" i="22"/>
  <c r="BL2" i="22"/>
  <c r="B2" i="22"/>
  <c r="CI2" i="22" l="1"/>
  <c r="CT2" i="22" s="1"/>
  <c r="CQ2" i="22"/>
  <c r="CS2" i="22" s="1"/>
  <c r="B204" i="22" l="1"/>
  <c r="B203" i="22" l="1"/>
  <c r="B202" i="22"/>
  <c r="B201" i="22"/>
  <c r="B200" i="22"/>
  <c r="B199" i="22"/>
  <c r="B198" i="22"/>
  <c r="B197" i="22"/>
  <c r="B196" i="22"/>
  <c r="B195" i="22"/>
  <c r="B194" i="22"/>
  <c r="B181" i="22" l="1"/>
  <c r="B180" i="22"/>
  <c r="B179" i="22"/>
  <c r="B178" i="22"/>
  <c r="B176" i="22" l="1"/>
  <c r="B175" i="22"/>
  <c r="B174" i="22"/>
  <c r="B173" i="22"/>
  <c r="B172" i="22"/>
  <c r="B171" i="22"/>
  <c r="B170" i="22" l="1"/>
  <c r="B169" i="22"/>
  <c r="B168" i="22"/>
  <c r="B167" i="22"/>
  <c r="B166" i="22"/>
  <c r="B165" i="22"/>
  <c r="B164" i="22"/>
  <c r="B163" i="22"/>
  <c r="B162" i="22"/>
  <c r="B161" i="22"/>
  <c r="B160" i="22"/>
  <c r="B159" i="22" l="1"/>
  <c r="B158" i="22"/>
  <c r="B157" i="22"/>
  <c r="B106" i="22"/>
  <c r="B107" i="22"/>
  <c r="B108" i="22"/>
  <c r="B109" i="22"/>
  <c r="B110" i="22"/>
  <c r="B112" i="22" l="1"/>
  <c r="B113" i="22"/>
  <c r="B114" i="22"/>
  <c r="B116" i="22"/>
  <c r="B117" i="22"/>
  <c r="B118" i="22"/>
  <c r="B119" i="22"/>
  <c r="CM20" i="22" l="1"/>
  <c r="CP20" i="22" s="1"/>
  <c r="AT10" i="48" l="1"/>
  <c r="AL10" i="48"/>
  <c r="E10" i="48"/>
  <c r="AT9" i="48"/>
  <c r="AL9" i="48"/>
  <c r="E9" i="48"/>
  <c r="AT8" i="48"/>
  <c r="AL8" i="48"/>
  <c r="E8" i="48"/>
  <c r="AT16" i="47"/>
  <c r="AL16" i="47"/>
  <c r="E16" i="47"/>
  <c r="AT15" i="47"/>
  <c r="AL15" i="47"/>
  <c r="E15" i="47"/>
  <c r="AT14" i="47"/>
  <c r="AL14" i="47"/>
  <c r="E14" i="47"/>
  <c r="AT13" i="47"/>
  <c r="AL13" i="47"/>
  <c r="E13" i="47"/>
  <c r="AT12" i="47"/>
  <c r="AL12" i="47"/>
  <c r="E12" i="47"/>
  <c r="AT11" i="47"/>
  <c r="AL11" i="47"/>
  <c r="E11" i="47"/>
  <c r="AT10" i="47"/>
  <c r="AL10" i="47"/>
  <c r="E10" i="47"/>
  <c r="AT9" i="47"/>
  <c r="AL9" i="47"/>
  <c r="E9" i="47"/>
  <c r="AT8" i="47"/>
  <c r="AL8" i="47"/>
  <c r="Y8" i="47"/>
  <c r="E8" i="47"/>
  <c r="AT24" i="45"/>
  <c r="AL24" i="45"/>
  <c r="E24" i="45"/>
  <c r="AT23" i="45"/>
  <c r="AL23" i="45"/>
  <c r="E23" i="45"/>
  <c r="AT22" i="45"/>
  <c r="AL22" i="45"/>
  <c r="E22" i="45"/>
  <c r="AT21" i="45"/>
  <c r="AL21" i="45"/>
  <c r="E21" i="45"/>
  <c r="AT20" i="45"/>
  <c r="AL20" i="45"/>
  <c r="E20" i="45"/>
  <c r="AT19" i="45"/>
  <c r="AL19" i="45"/>
  <c r="E19" i="45"/>
  <c r="AT18" i="45"/>
  <c r="AL18" i="45"/>
  <c r="E18" i="45"/>
  <c r="AT17" i="45"/>
  <c r="AL17" i="45"/>
  <c r="E17" i="45"/>
  <c r="AT16" i="45"/>
  <c r="AL16" i="45"/>
  <c r="E16" i="45"/>
  <c r="AT15" i="45"/>
  <c r="AL15" i="45"/>
  <c r="E15" i="45"/>
  <c r="AT14" i="45"/>
  <c r="AL14" i="45"/>
  <c r="E14" i="45"/>
  <c r="AT13" i="45"/>
  <c r="AL13" i="45"/>
  <c r="E13" i="45"/>
  <c r="AT12" i="45"/>
  <c r="AL12" i="45"/>
  <c r="E12" i="45"/>
  <c r="AT11" i="45"/>
  <c r="AL11" i="45"/>
  <c r="E11" i="45"/>
  <c r="AT10" i="45"/>
  <c r="AL10" i="45"/>
  <c r="E10" i="45"/>
  <c r="AT9" i="45"/>
  <c r="AL9" i="45"/>
  <c r="Y9" i="45"/>
  <c r="E9" i="45"/>
  <c r="AT8" i="45"/>
  <c r="AL8" i="45"/>
  <c r="Y8" i="45"/>
  <c r="E8" i="45"/>
  <c r="AT47" i="43" l="1"/>
  <c r="AL47" i="43"/>
  <c r="E47" i="43"/>
  <c r="AT46" i="43"/>
  <c r="AL46" i="43"/>
  <c r="E46" i="43"/>
  <c r="AT45" i="43"/>
  <c r="AL45" i="43"/>
  <c r="E45" i="43"/>
  <c r="AT44" i="43"/>
  <c r="AL44" i="43"/>
  <c r="E44" i="43"/>
  <c r="AT43" i="43"/>
  <c r="AL43" i="43"/>
  <c r="E43" i="43"/>
  <c r="AT42" i="43"/>
  <c r="AL42" i="43"/>
  <c r="E42" i="43"/>
  <c r="AT41" i="43"/>
  <c r="AL41" i="43"/>
  <c r="E41" i="43"/>
  <c r="AT40" i="43"/>
  <c r="AL40" i="43"/>
  <c r="E40" i="43"/>
  <c r="AT39" i="43"/>
  <c r="AL39" i="43"/>
  <c r="E39" i="43"/>
  <c r="AT38" i="43"/>
  <c r="AL38" i="43"/>
  <c r="E38" i="43"/>
  <c r="AT37" i="43"/>
  <c r="AL37" i="43"/>
  <c r="E37" i="43"/>
  <c r="AT36" i="43"/>
  <c r="AL36" i="43"/>
  <c r="E36" i="43"/>
  <c r="AT35" i="43"/>
  <c r="AL35" i="43"/>
  <c r="E35" i="43"/>
  <c r="AT34" i="43"/>
  <c r="AL34" i="43"/>
  <c r="E34" i="43"/>
  <c r="AT33" i="43"/>
  <c r="AL33" i="43"/>
  <c r="E33" i="43"/>
  <c r="AT32" i="43"/>
  <c r="AL32" i="43"/>
  <c r="E32" i="43"/>
  <c r="AT31" i="43"/>
  <c r="AL31" i="43"/>
  <c r="E31" i="43"/>
  <c r="AT30" i="43"/>
  <c r="AL30" i="43"/>
  <c r="E30" i="43"/>
  <c r="AT29" i="43"/>
  <c r="AL29" i="43"/>
  <c r="E29" i="43"/>
  <c r="AT28" i="43"/>
  <c r="AL28" i="43"/>
  <c r="Y28" i="43"/>
  <c r="E28" i="43"/>
  <c r="AT27" i="43"/>
  <c r="AL27" i="43"/>
  <c r="Y27" i="43"/>
  <c r="E27" i="43"/>
  <c r="AT26" i="43"/>
  <c r="AL26" i="43"/>
  <c r="E26" i="43"/>
  <c r="AT25" i="43"/>
  <c r="AL25" i="43"/>
  <c r="Y25" i="43"/>
  <c r="E25" i="43"/>
  <c r="AT24" i="43"/>
  <c r="AL24" i="43"/>
  <c r="Y24" i="43"/>
  <c r="E24" i="43"/>
  <c r="AT23" i="43"/>
  <c r="AL23" i="43"/>
  <c r="Y23" i="43"/>
  <c r="E23" i="43"/>
  <c r="AT22" i="43"/>
  <c r="AL22" i="43"/>
  <c r="Y22" i="43"/>
  <c r="E22" i="43"/>
  <c r="AT21" i="43"/>
  <c r="AL21" i="43"/>
  <c r="Y21" i="43"/>
  <c r="E21" i="43"/>
  <c r="AT20" i="43"/>
  <c r="AL20" i="43"/>
  <c r="Y20" i="43"/>
  <c r="E20" i="43"/>
  <c r="AT19" i="43"/>
  <c r="AL19" i="43"/>
  <c r="Y19" i="43"/>
  <c r="E19" i="43"/>
  <c r="AT18" i="43"/>
  <c r="AL18" i="43"/>
  <c r="Y18" i="43"/>
  <c r="E18" i="43"/>
  <c r="AT17" i="43"/>
  <c r="AL17" i="43"/>
  <c r="E17" i="43"/>
  <c r="AT16" i="43"/>
  <c r="AL16" i="43"/>
  <c r="E16" i="43"/>
  <c r="AT15" i="43"/>
  <c r="AL15" i="43"/>
  <c r="E15" i="43"/>
  <c r="AT14" i="43"/>
  <c r="AL14" i="43"/>
  <c r="E14" i="43"/>
  <c r="AT13" i="43"/>
  <c r="AL13" i="43"/>
  <c r="E13" i="43"/>
  <c r="AT12" i="43"/>
  <c r="AL12" i="43"/>
  <c r="Y12" i="43"/>
  <c r="E12" i="43"/>
  <c r="AT11" i="43"/>
  <c r="AL11" i="43"/>
  <c r="Y11" i="43"/>
  <c r="E11" i="43"/>
  <c r="AT10" i="43"/>
  <c r="AL10" i="43"/>
  <c r="Y10" i="43"/>
  <c r="E10" i="43"/>
  <c r="CM19" i="22" l="1"/>
  <c r="CP19" i="22" s="1"/>
  <c r="CK19" i="22"/>
  <c r="CH19" i="22"/>
  <c r="CG19" i="22"/>
  <c r="CC19" i="22"/>
  <c r="CN19" i="22" s="1"/>
  <c r="BL19" i="22"/>
  <c r="CO19" i="22" l="1"/>
  <c r="CQ19" i="22" s="1"/>
  <c r="CS19" i="22" s="1"/>
  <c r="CI19" i="22"/>
  <c r="CT19" i="22" s="1"/>
  <c r="CC21" i="22" l="1"/>
  <c r="CN21" i="22" s="1"/>
  <c r="BL21" i="22"/>
  <c r="CC20" i="22" l="1"/>
  <c r="CN20" i="22" s="1"/>
  <c r="CO20" i="22" s="1"/>
  <c r="CQ20" i="22" s="1"/>
  <c r="BL20" i="22"/>
  <c r="CK18" i="22" l="1"/>
  <c r="CH18" i="22"/>
  <c r="CC18" i="22"/>
  <c r="CN18" i="22" s="1"/>
  <c r="CM18" i="22"/>
  <c r="CP18" i="22" s="1"/>
  <c r="BL18" i="22"/>
  <c r="CG18" i="22"/>
  <c r="CK15" i="22"/>
  <c r="CH15" i="22"/>
  <c r="CG15" i="22"/>
  <c r="CC15" i="22"/>
  <c r="CN15" i="22" s="1"/>
  <c r="CM15" i="22"/>
  <c r="CP15" i="22" s="1"/>
  <c r="BL15" i="22"/>
  <c r="CM17" i="22"/>
  <c r="CP17" i="22" s="1"/>
  <c r="CK17" i="22"/>
  <c r="CH17" i="22"/>
  <c r="CG17" i="22"/>
  <c r="CC17" i="22"/>
  <c r="CN17" i="22" s="1"/>
  <c r="CO18" i="22" l="1"/>
  <c r="CI18" i="22"/>
  <c r="CI15" i="22"/>
  <c r="CO15" i="22"/>
  <c r="CQ15" i="22" s="1"/>
  <c r="CO17" i="22"/>
  <c r="CQ17" i="22" s="1"/>
  <c r="CS17" i="22" s="1"/>
  <c r="CK14" i="22"/>
  <c r="CH14" i="22"/>
  <c r="CC14" i="22"/>
  <c r="CN14" i="22" s="1"/>
  <c r="CM14" i="22"/>
  <c r="CP14" i="22" s="1"/>
  <c r="BL14" i="22"/>
  <c r="CG14" i="22"/>
  <c r="CK9" i="22"/>
  <c r="CH9" i="22"/>
  <c r="CC9" i="22"/>
  <c r="CN9" i="22" s="1"/>
  <c r="CM9" i="22"/>
  <c r="CP9" i="22" s="1"/>
  <c r="CG9" i="22"/>
  <c r="CK10" i="22"/>
  <c r="CH10" i="22"/>
  <c r="CC10" i="22"/>
  <c r="CN10" i="22" s="1"/>
  <c r="CM10" i="22"/>
  <c r="CP10" i="22" s="1"/>
  <c r="CG10" i="22"/>
  <c r="CK6" i="22"/>
  <c r="CH6" i="22"/>
  <c r="CG6" i="22"/>
  <c r="CC6" i="22"/>
  <c r="CN6" i="22" s="1"/>
  <c r="CM6" i="22"/>
  <c r="CP6" i="22" s="1"/>
  <c r="CK8" i="22"/>
  <c r="CH8" i="22"/>
  <c r="CG8" i="22"/>
  <c r="CC8" i="22"/>
  <c r="CN8" i="22" s="1"/>
  <c r="CM8" i="22"/>
  <c r="CP8" i="22" s="1"/>
  <c r="BL8" i="22"/>
  <c r="CK7" i="22"/>
  <c r="CH7" i="22"/>
  <c r="CC16" i="22"/>
  <c r="CN16" i="22" s="1"/>
  <c r="CC7" i="22"/>
  <c r="CN7" i="22" s="1"/>
  <c r="CM7" i="22"/>
  <c r="CP7" i="22" s="1"/>
  <c r="BL7" i="22"/>
  <c r="CG7" i="22"/>
  <c r="CO9" i="22" l="1"/>
  <c r="CQ9" i="22" s="1"/>
  <c r="CS9" i="22" s="1"/>
  <c r="CO14" i="22"/>
  <c r="CQ14" i="22" s="1"/>
  <c r="CS14" i="22" s="1"/>
  <c r="CI14" i="22"/>
  <c r="CT14" i="22" s="1"/>
  <c r="CO6" i="22"/>
  <c r="CQ6" i="22" s="1"/>
  <c r="CS6" i="22" s="1"/>
  <c r="CO7" i="22"/>
  <c r="CQ7" i="22" s="1"/>
  <c r="CS7" i="22" s="1"/>
  <c r="CI8" i="22"/>
  <c r="CT8" i="22" s="1"/>
  <c r="CO10" i="22"/>
  <c r="CQ10" i="22" s="1"/>
  <c r="CS10" i="22" s="1"/>
  <c r="CI7" i="22"/>
  <c r="CT7" i="22" s="1"/>
  <c r="CO8" i="22"/>
  <c r="CQ8" i="22" s="1"/>
  <c r="CS8" i="22" s="1"/>
  <c r="CK16" i="22"/>
  <c r="CH16" i="22"/>
  <c r="CM16" i="22"/>
  <c r="CP16" i="22" s="1"/>
  <c r="CG16" i="22"/>
  <c r="CM4" i="22"/>
  <c r="CP4" i="22" s="1"/>
  <c r="CK4" i="22"/>
  <c r="CH4" i="22"/>
  <c r="CG4" i="22"/>
  <c r="CC4" i="22"/>
  <c r="CN4" i="22" s="1"/>
  <c r="BL4" i="22"/>
  <c r="CK5" i="22"/>
  <c r="CH5" i="22"/>
  <c r="CG5" i="22"/>
  <c r="BJ5" i="22"/>
  <c r="CC5" i="22"/>
  <c r="CN5" i="22" s="1"/>
  <c r="CM5" i="22"/>
  <c r="CP5" i="22" s="1"/>
  <c r="BL5" i="22"/>
  <c r="CO4" i="22" l="1"/>
  <c r="CQ4" i="22" s="1"/>
  <c r="CS4" i="22" s="1"/>
  <c r="BL16" i="22"/>
  <c r="CI16" i="22" s="1"/>
  <c r="CT16" i="22" s="1"/>
  <c r="BL17" i="22"/>
  <c r="CI17" i="22" s="1"/>
  <c r="CT17" i="22" s="1"/>
  <c r="CI4" i="22"/>
  <c r="CT4" i="22" s="1"/>
  <c r="CO16" i="22"/>
  <c r="CQ16" i="22" s="1"/>
  <c r="CS16" i="22" s="1"/>
  <c r="CI5" i="22"/>
  <c r="CT5" i="22" s="1"/>
  <c r="CO5" i="22"/>
  <c r="CQ5" i="22" s="1"/>
  <c r="CS5" i="22" s="1"/>
  <c r="BJ3" i="22"/>
  <c r="CH3" i="22"/>
  <c r="CK3" i="22"/>
  <c r="CC3" i="22"/>
  <c r="CN3" i="22" s="1"/>
  <c r="CM3" i="22"/>
  <c r="CP3" i="22" s="1"/>
  <c r="BL3" i="22"/>
  <c r="CG3" i="22"/>
  <c r="BJ12" i="22"/>
  <c r="CM13" i="22"/>
  <c r="CP13" i="22" s="1"/>
  <c r="CM12" i="22"/>
  <c r="CP12" i="22" s="1"/>
  <c r="CK13" i="22"/>
  <c r="CK12" i="22"/>
  <c r="CH12" i="22"/>
  <c r="CH13" i="22"/>
  <c r="CG13" i="22"/>
  <c r="CG12" i="22"/>
  <c r="CC12" i="22"/>
  <c r="CN12" i="22" s="1"/>
  <c r="CC13" i="22"/>
  <c r="CN13" i="22" s="1"/>
  <c r="BJ13" i="22"/>
  <c r="BK13" i="22" s="1"/>
  <c r="BL6" i="22"/>
  <c r="CI6" i="22" s="1"/>
  <c r="CT6" i="22" s="1"/>
  <c r="BL9" i="22"/>
  <c r="CI9" i="22" s="1"/>
  <c r="CT9" i="22" s="1"/>
  <c r="BL12" i="22" l="1"/>
  <c r="CI12" i="22" s="1"/>
  <c r="CT12" i="22" s="1"/>
  <c r="BL10" i="22"/>
  <c r="CI10" i="22" s="1"/>
  <c r="CT10" i="22" s="1"/>
  <c r="CO12" i="22"/>
  <c r="CQ12" i="22" s="1"/>
  <c r="CS12" i="22" s="1"/>
  <c r="CI3" i="22"/>
  <c r="CT3" i="22" s="1"/>
  <c r="BL13" i="22"/>
  <c r="CI13" i="22" s="1"/>
  <c r="CT13" i="22" s="1"/>
  <c r="CO13" i="22"/>
  <c r="CQ13" i="22" s="1"/>
  <c r="CS13" i="22" s="1"/>
  <c r="CO3" i="22"/>
  <c r="CQ3" i="22" s="1"/>
  <c r="CS3" i="22" s="1"/>
  <c r="L31" i="51" l="1"/>
  <c r="L27" i="51"/>
  <c r="L32" i="51" s="1"/>
  <c r="K27" i="51"/>
  <c r="L17" i="51"/>
  <c r="L22" i="51"/>
  <c r="K22" i="51"/>
  <c r="L20" i="51"/>
  <c r="K20" i="51"/>
  <c r="K17" i="51"/>
  <c r="J15" i="51" l="1"/>
  <c r="J15" i="42"/>
  <c r="H48" i="51"/>
  <c r="L39" i="51"/>
  <c r="K23" i="51"/>
  <c r="P12" i="51"/>
  <c r="N22" i="51"/>
  <c r="O21" i="51"/>
  <c r="P21" i="51" s="1"/>
  <c r="N21" i="51"/>
  <c r="M21" i="51"/>
  <c r="O20" i="51"/>
  <c r="P20" i="51" s="1"/>
  <c r="N20" i="51"/>
  <c r="M20" i="51"/>
  <c r="O19" i="51"/>
  <c r="N19" i="51"/>
  <c r="N18" i="51"/>
  <c r="L18" i="51"/>
  <c r="O17" i="51"/>
  <c r="P17" i="51" s="1"/>
  <c r="I21" i="51"/>
  <c r="L15" i="51"/>
  <c r="K15" i="51"/>
  <c r="M13" i="51"/>
  <c r="M15" i="51" s="1"/>
  <c r="P11" i="51"/>
  <c r="P10" i="51"/>
  <c r="P8" i="51"/>
  <c r="P7" i="51"/>
  <c r="O18" i="51" l="1"/>
  <c r="P18" i="51" s="1"/>
  <c r="L25" i="51"/>
  <c r="J25" i="51"/>
  <c r="I23" i="51" s="1"/>
  <c r="K25" i="51"/>
  <c r="M23" i="51"/>
  <c r="M18" i="51"/>
  <c r="N17" i="51"/>
  <c r="O22" i="51"/>
  <c r="P22" i="51" s="1"/>
  <c r="M37" i="51"/>
  <c r="P15" i="51" s="1"/>
  <c r="M22" i="51"/>
  <c r="M17" i="51"/>
  <c r="M25" i="51" l="1"/>
  <c r="M31" i="51"/>
  <c r="L32" i="42"/>
  <c r="L27" i="42" s="1"/>
  <c r="K32" i="42"/>
  <c r="K27" i="42" s="1"/>
  <c r="L28" i="42"/>
  <c r="K28" i="42"/>
  <c r="L22" i="42"/>
  <c r="K22" i="42"/>
  <c r="L17" i="42"/>
  <c r="K17" i="42"/>
  <c r="L18" i="42"/>
  <c r="AD248" i="50" l="1"/>
  <c r="BM246" i="50"/>
  <c r="BN246" i="50" s="1"/>
  <c r="AQ246" i="50"/>
  <c r="AH246" i="50"/>
  <c r="A246" i="50"/>
  <c r="AQ245" i="50"/>
  <c r="AH245" i="50"/>
  <c r="A245" i="50"/>
  <c r="AQ244" i="50"/>
  <c r="AH244" i="50"/>
  <c r="A244" i="50"/>
  <c r="AQ243" i="50"/>
  <c r="AH243" i="50"/>
  <c r="A243" i="50"/>
  <c r="AQ242" i="50"/>
  <c r="AH242" i="50"/>
  <c r="A242" i="50"/>
  <c r="AQ241" i="50"/>
  <c r="AH241" i="50"/>
  <c r="A241" i="50"/>
  <c r="AQ240" i="50"/>
  <c r="AH240" i="50"/>
  <c r="A240" i="50"/>
  <c r="AQ239" i="50"/>
  <c r="AH239" i="50"/>
  <c r="A239" i="50"/>
  <c r="AQ238" i="50"/>
  <c r="AH238" i="50"/>
  <c r="A238" i="50"/>
  <c r="AQ237" i="50"/>
  <c r="AH237" i="50"/>
  <c r="A237" i="50"/>
  <c r="AQ236" i="50"/>
  <c r="AH236" i="50"/>
  <c r="A236" i="50"/>
  <c r="AH235" i="50"/>
  <c r="A235" i="50"/>
  <c r="AQ234" i="50"/>
  <c r="AH234" i="50"/>
  <c r="A234" i="50"/>
  <c r="AQ233" i="50"/>
  <c r="AH233" i="50"/>
  <c r="A233" i="50"/>
  <c r="AQ232" i="50"/>
  <c r="AH232" i="50"/>
  <c r="A232" i="50"/>
  <c r="AH231" i="50"/>
  <c r="A231" i="50"/>
  <c r="AQ230" i="50"/>
  <c r="AH230" i="50"/>
  <c r="A230" i="50"/>
  <c r="AQ229" i="50"/>
  <c r="AH229" i="50"/>
  <c r="A229" i="50"/>
  <c r="AQ228" i="50"/>
  <c r="AH228" i="50"/>
  <c r="A228" i="50"/>
  <c r="AQ227" i="50"/>
  <c r="AH227" i="50"/>
  <c r="A227" i="50"/>
  <c r="AQ226" i="50"/>
  <c r="AH226" i="50"/>
  <c r="A226" i="50"/>
  <c r="AH225" i="50"/>
  <c r="A225" i="50"/>
  <c r="AQ224" i="50"/>
  <c r="AH224" i="50"/>
  <c r="A224" i="50"/>
  <c r="AQ223" i="50"/>
  <c r="AH223" i="50"/>
  <c r="A223" i="50"/>
  <c r="AQ222" i="50"/>
  <c r="AO222" i="50"/>
  <c r="AH222" i="50"/>
  <c r="A222" i="50"/>
  <c r="AQ221" i="50"/>
  <c r="AH221" i="50"/>
  <c r="A221" i="50"/>
  <c r="AQ220" i="50"/>
  <c r="AO220" i="50"/>
  <c r="AH220" i="50"/>
  <c r="A220" i="50"/>
  <c r="AQ219" i="50"/>
  <c r="AO219" i="50"/>
  <c r="AH219" i="50"/>
  <c r="A219" i="50"/>
  <c r="AQ218" i="50"/>
  <c r="AH218" i="50"/>
  <c r="A218" i="50"/>
  <c r="AQ217" i="50"/>
  <c r="AH217" i="50"/>
  <c r="A217" i="50"/>
  <c r="AQ216" i="50"/>
  <c r="AH216" i="50"/>
  <c r="A216" i="50"/>
  <c r="AQ215" i="50"/>
  <c r="AH215" i="50"/>
  <c r="A215" i="50"/>
  <c r="AQ214" i="50"/>
  <c r="AH214" i="50"/>
  <c r="A214" i="50"/>
  <c r="AQ213" i="50"/>
  <c r="AH213" i="50"/>
  <c r="A213" i="50"/>
  <c r="AQ212" i="50"/>
  <c r="AH212" i="50"/>
  <c r="A212" i="50"/>
  <c r="AQ211" i="50"/>
  <c r="AH211" i="50"/>
  <c r="A211" i="50"/>
  <c r="AQ210" i="50"/>
  <c r="AH210" i="50"/>
  <c r="A210" i="50"/>
  <c r="AQ209" i="50"/>
  <c r="AO209" i="50"/>
  <c r="AH209" i="50"/>
  <c r="A209" i="50"/>
  <c r="AQ208" i="50"/>
  <c r="AO208" i="50"/>
  <c r="AH208" i="50"/>
  <c r="A208" i="50"/>
  <c r="AQ207" i="50"/>
  <c r="AH207" i="50"/>
  <c r="A207" i="50"/>
  <c r="AQ206" i="50"/>
  <c r="AH206" i="50"/>
  <c r="A206" i="50"/>
  <c r="AQ205" i="50"/>
  <c r="AH205" i="50"/>
  <c r="A205" i="50"/>
  <c r="AQ204" i="50"/>
  <c r="AO204" i="50"/>
  <c r="AH204" i="50"/>
  <c r="A204" i="50"/>
  <c r="AQ203" i="50"/>
  <c r="AH203" i="50"/>
  <c r="A203" i="50"/>
  <c r="AQ202" i="50"/>
  <c r="AH202" i="50"/>
  <c r="A202" i="50"/>
  <c r="AQ201" i="50"/>
  <c r="AH201" i="50"/>
  <c r="A201" i="50"/>
  <c r="AQ200" i="50"/>
  <c r="AO200" i="50"/>
  <c r="AH200" i="50"/>
  <c r="A200" i="50"/>
  <c r="AQ199" i="50"/>
  <c r="AH199" i="50"/>
  <c r="A199" i="50"/>
  <c r="AQ198" i="50"/>
  <c r="AH198" i="50"/>
  <c r="A198" i="50"/>
  <c r="AQ197" i="50"/>
  <c r="AH197" i="50"/>
  <c r="A197" i="50"/>
  <c r="AQ196" i="50"/>
  <c r="AH196" i="50"/>
  <c r="A196" i="50"/>
  <c r="CP195" i="50"/>
  <c r="CS195" i="50" s="1"/>
  <c r="CN195" i="50"/>
  <c r="CK195" i="50"/>
  <c r="CJ195" i="50"/>
  <c r="CF195" i="50"/>
  <c r="CQ195" i="50" s="1"/>
  <c r="CR195" i="50" s="1"/>
  <c r="BM195" i="50"/>
  <c r="BN195" i="50" s="1"/>
  <c r="AQ195" i="50"/>
  <c r="AH195" i="50"/>
  <c r="A195" i="50"/>
  <c r="AQ194" i="50"/>
  <c r="AH194" i="50"/>
  <c r="A194" i="50"/>
  <c r="AH193" i="50"/>
  <c r="A193" i="50"/>
  <c r="AQ192" i="50"/>
  <c r="A192" i="50"/>
  <c r="AQ191" i="50"/>
  <c r="AH191" i="50"/>
  <c r="A191" i="50"/>
  <c r="AQ190" i="50"/>
  <c r="AH190" i="50"/>
  <c r="A190" i="50"/>
  <c r="CP189" i="50"/>
  <c r="CS189" i="50" s="1"/>
  <c r="CN189" i="50"/>
  <c r="CK189" i="50"/>
  <c r="CJ189" i="50"/>
  <c r="CF189" i="50"/>
  <c r="CQ189" i="50" s="1"/>
  <c r="CR189" i="50" s="1"/>
  <c r="BM189" i="50"/>
  <c r="BN189" i="50" s="1"/>
  <c r="AQ189" i="50"/>
  <c r="AH189" i="50"/>
  <c r="A189" i="50"/>
  <c r="AP188" i="50"/>
  <c r="AO188" i="50"/>
  <c r="AH188" i="50"/>
  <c r="A188" i="50"/>
  <c r="AQ187" i="50"/>
  <c r="AO187" i="50"/>
  <c r="AH187" i="50"/>
  <c r="A187" i="50"/>
  <c r="AQ186" i="50"/>
  <c r="AO186" i="50"/>
  <c r="AH186" i="50"/>
  <c r="A186" i="50"/>
  <c r="AQ185" i="50"/>
  <c r="AH185" i="50"/>
  <c r="A185" i="50"/>
  <c r="CP184" i="50"/>
  <c r="CS184" i="50" s="1"/>
  <c r="CN184" i="50"/>
  <c r="CK184" i="50"/>
  <c r="CJ184" i="50"/>
  <c r="CF184" i="50"/>
  <c r="CQ184" i="50" s="1"/>
  <c r="CR184" i="50" s="1"/>
  <c r="BM184" i="50"/>
  <c r="BN184" i="50" s="1"/>
  <c r="AQ184" i="50"/>
  <c r="AH184" i="50"/>
  <c r="A184" i="50"/>
  <c r="AQ183" i="50"/>
  <c r="AH183" i="50"/>
  <c r="A183" i="50"/>
  <c r="AQ182" i="50"/>
  <c r="AH182" i="50"/>
  <c r="A182" i="50"/>
  <c r="AQ181" i="50"/>
  <c r="AH181" i="50"/>
  <c r="A181" i="50"/>
  <c r="BM180" i="50"/>
  <c r="BN180" i="50" s="1"/>
  <c r="AQ180" i="50"/>
  <c r="AH180" i="50"/>
  <c r="A180" i="50"/>
  <c r="AQ179" i="50"/>
  <c r="AF179" i="50"/>
  <c r="A179" i="50"/>
  <c r="AQ178" i="50"/>
  <c r="AO178" i="50"/>
  <c r="AH178" i="50"/>
  <c r="A178" i="50"/>
  <c r="AQ177" i="50"/>
  <c r="AH177" i="50"/>
  <c r="A177" i="50"/>
  <c r="AQ176" i="50"/>
  <c r="AH176" i="50"/>
  <c r="A176" i="50"/>
  <c r="AQ175" i="50"/>
  <c r="AH175" i="50"/>
  <c r="A175" i="50"/>
  <c r="AQ174" i="50"/>
  <c r="AH174" i="50"/>
  <c r="A174" i="50"/>
  <c r="AQ173" i="50"/>
  <c r="AO173" i="50"/>
  <c r="AH173" i="50"/>
  <c r="A173" i="50"/>
  <c r="BM172" i="50"/>
  <c r="BN172" i="50" s="1"/>
  <c r="AQ172" i="50"/>
  <c r="AH172" i="50"/>
  <c r="A172" i="50"/>
  <c r="BM171" i="50"/>
  <c r="BN171" i="50" s="1"/>
  <c r="BO171" i="50" s="1"/>
  <c r="AQ171" i="50"/>
  <c r="A171" i="50"/>
  <c r="BM170" i="50"/>
  <c r="BN170" i="50" s="1"/>
  <c r="AQ170" i="50"/>
  <c r="AH170" i="50"/>
  <c r="A170" i="50"/>
  <c r="BM169" i="50"/>
  <c r="BN169" i="50" s="1"/>
  <c r="AQ169" i="50"/>
  <c r="AH169" i="50"/>
  <c r="A169" i="50"/>
  <c r="BM168" i="50"/>
  <c r="BN168" i="50" s="1"/>
  <c r="AQ168" i="50"/>
  <c r="AH168" i="50"/>
  <c r="A168" i="50"/>
  <c r="BM167" i="50"/>
  <c r="BN167" i="50" s="1"/>
  <c r="AQ167" i="50"/>
  <c r="AH167" i="50"/>
  <c r="A167" i="50"/>
  <c r="BM166" i="50"/>
  <c r="BN166" i="50" s="1"/>
  <c r="BO166" i="50" s="1"/>
  <c r="A166" i="50"/>
  <c r="BM165" i="50"/>
  <c r="BN165" i="50" s="1"/>
  <c r="AH165" i="50"/>
  <c r="A165" i="50"/>
  <c r="BM164" i="50"/>
  <c r="BN164" i="50" s="1"/>
  <c r="AH164" i="50"/>
  <c r="A164" i="50"/>
  <c r="BM163" i="50"/>
  <c r="BN163" i="50" s="1"/>
  <c r="AQ163" i="50"/>
  <c r="AH163" i="50"/>
  <c r="A163" i="50"/>
  <c r="BM162" i="50"/>
  <c r="BN162" i="50" s="1"/>
  <c r="AQ162" i="50"/>
  <c r="AH162" i="50"/>
  <c r="A162" i="50"/>
  <c r="AQ161" i="50"/>
  <c r="AH161" i="50"/>
  <c r="A161" i="50"/>
  <c r="AQ160" i="50"/>
  <c r="AH160" i="50"/>
  <c r="A160" i="50"/>
  <c r="AQ159" i="50"/>
  <c r="AH159" i="50"/>
  <c r="A159" i="50"/>
  <c r="A158" i="50"/>
  <c r="AQ157" i="50"/>
  <c r="AH157" i="50"/>
  <c r="AH248" i="50" s="1"/>
  <c r="A157" i="50"/>
  <c r="A156" i="50"/>
  <c r="AQ155" i="50"/>
  <c r="AH155" i="50"/>
  <c r="A155" i="50"/>
  <c r="AQ154" i="50"/>
  <c r="AO154" i="50"/>
  <c r="AH154" i="50"/>
  <c r="A154" i="50"/>
  <c r="AQ153" i="50"/>
  <c r="AH153" i="50"/>
  <c r="A153" i="50"/>
  <c r="AQ152" i="50"/>
  <c r="AH152" i="50"/>
  <c r="A152" i="50"/>
  <c r="AQ151" i="50"/>
  <c r="AH151" i="50"/>
  <c r="A151" i="50"/>
  <c r="CP150" i="50"/>
  <c r="CS150" i="50" s="1"/>
  <c r="CN150" i="50"/>
  <c r="CK150" i="50"/>
  <c r="CJ150" i="50"/>
  <c r="CF150" i="50"/>
  <c r="CQ150" i="50" s="1"/>
  <c r="CR150" i="50" s="1"/>
  <c r="BM150" i="50"/>
  <c r="BN150" i="50" s="1"/>
  <c r="AQ150" i="50"/>
  <c r="AH150" i="50"/>
  <c r="A150" i="50"/>
  <c r="CP149" i="50"/>
  <c r="CS149" i="50" s="1"/>
  <c r="CN149" i="50"/>
  <c r="CK149" i="50"/>
  <c r="CJ149" i="50"/>
  <c r="CF149" i="50"/>
  <c r="CQ149" i="50" s="1"/>
  <c r="CR149" i="50" s="1"/>
  <c r="BM149" i="50"/>
  <c r="BN149" i="50" s="1"/>
  <c r="AQ149" i="50"/>
  <c r="AH149" i="50"/>
  <c r="A149" i="50"/>
  <c r="CP148" i="50"/>
  <c r="CS148" i="50" s="1"/>
  <c r="CN148" i="50"/>
  <c r="CK148" i="50"/>
  <c r="CJ148" i="50"/>
  <c r="CF148" i="50"/>
  <c r="CQ148" i="50" s="1"/>
  <c r="CR148" i="50" s="1"/>
  <c r="BM148" i="50"/>
  <c r="BN148" i="50" s="1"/>
  <c r="AQ148" i="50"/>
  <c r="AH148" i="50"/>
  <c r="A148" i="50"/>
  <c r="CP147" i="50"/>
  <c r="CS147" i="50" s="1"/>
  <c r="CN147" i="50"/>
  <c r="CK147" i="50"/>
  <c r="CJ147" i="50"/>
  <c r="CF147" i="50"/>
  <c r="CQ147" i="50" s="1"/>
  <c r="CR147" i="50" s="1"/>
  <c r="BM147" i="50"/>
  <c r="BN147" i="50" s="1"/>
  <c r="AQ147" i="50"/>
  <c r="AH147" i="50"/>
  <c r="A147" i="50"/>
  <c r="CP146" i="50"/>
  <c r="CS146" i="50" s="1"/>
  <c r="CN146" i="50"/>
  <c r="CK146" i="50"/>
  <c r="CJ146" i="50"/>
  <c r="CF146" i="50"/>
  <c r="CQ146" i="50" s="1"/>
  <c r="CR146" i="50" s="1"/>
  <c r="BM146" i="50"/>
  <c r="BN146" i="50" s="1"/>
  <c r="AQ146" i="50"/>
  <c r="AH146" i="50"/>
  <c r="A146" i="50"/>
  <c r="CP145" i="50"/>
  <c r="CS145" i="50" s="1"/>
  <c r="CN145" i="50"/>
  <c r="CK145" i="50"/>
  <c r="CJ145" i="50"/>
  <c r="CF145" i="50"/>
  <c r="CQ145" i="50" s="1"/>
  <c r="CR145" i="50" s="1"/>
  <c r="BM145" i="50"/>
  <c r="BN145" i="50" s="1"/>
  <c r="AQ145" i="50"/>
  <c r="AH145" i="50"/>
  <c r="A145" i="50"/>
  <c r="AQ144" i="50"/>
  <c r="AO144" i="50"/>
  <c r="AH144" i="50"/>
  <c r="A144" i="50"/>
  <c r="AQ143" i="50"/>
  <c r="AH143" i="50"/>
  <c r="A143" i="50"/>
  <c r="AQ142" i="50"/>
  <c r="AH142" i="50"/>
  <c r="A142" i="50"/>
  <c r="BM141" i="50"/>
  <c r="BN141" i="50" s="1"/>
  <c r="AQ141" i="50"/>
  <c r="AH141" i="50"/>
  <c r="A141" i="50"/>
  <c r="BM140" i="50"/>
  <c r="BN140" i="50" s="1"/>
  <c r="AQ140" i="50"/>
  <c r="AH140" i="50"/>
  <c r="A140" i="50"/>
  <c r="BM139" i="50"/>
  <c r="BN139" i="50" s="1"/>
  <c r="AQ139" i="50"/>
  <c r="AH139" i="50"/>
  <c r="A139" i="50"/>
  <c r="BM138" i="50"/>
  <c r="BN138" i="50" s="1"/>
  <c r="AQ138" i="50"/>
  <c r="AH138" i="50"/>
  <c r="A138" i="50"/>
  <c r="BM137" i="50"/>
  <c r="BN137" i="50" s="1"/>
  <c r="AQ137" i="50"/>
  <c r="AH137" i="50"/>
  <c r="A137" i="50"/>
  <c r="BM136" i="50"/>
  <c r="BN136" i="50" s="1"/>
  <c r="AQ136" i="50"/>
  <c r="AH136" i="50"/>
  <c r="A136" i="50"/>
  <c r="BM135" i="50"/>
  <c r="BN135" i="50" s="1"/>
  <c r="AQ135" i="50"/>
  <c r="AH135" i="50"/>
  <c r="A135" i="50"/>
  <c r="BM134" i="50"/>
  <c r="BN134" i="50" s="1"/>
  <c r="AQ134" i="50"/>
  <c r="AH134" i="50"/>
  <c r="A134" i="50"/>
  <c r="BM133" i="50"/>
  <c r="BN133" i="50" s="1"/>
  <c r="AQ133" i="50"/>
  <c r="AH133" i="50"/>
  <c r="A133" i="50"/>
  <c r="BN132" i="50"/>
  <c r="BM132" i="50"/>
  <c r="AQ132" i="50"/>
  <c r="AH132" i="50"/>
  <c r="A132" i="50"/>
  <c r="BM131" i="50"/>
  <c r="BN131" i="50" s="1"/>
  <c r="AQ131" i="50"/>
  <c r="AH131" i="50"/>
  <c r="A131" i="50"/>
  <c r="AP130" i="50"/>
  <c r="AQ130" i="50" s="1"/>
  <c r="AH130" i="50"/>
  <c r="A130" i="50"/>
  <c r="AQ129" i="50"/>
  <c r="AH129" i="50"/>
  <c r="A129" i="50"/>
  <c r="AQ128" i="50"/>
  <c r="AH128" i="50"/>
  <c r="A128" i="50"/>
  <c r="AQ127" i="50"/>
  <c r="AH127" i="50"/>
  <c r="A127" i="50"/>
  <c r="AQ126" i="50"/>
  <c r="AH126" i="50"/>
  <c r="A126" i="50"/>
  <c r="AQ125" i="50"/>
  <c r="AH125" i="50"/>
  <c r="A125" i="50"/>
  <c r="AQ124" i="50"/>
  <c r="AH124" i="50"/>
  <c r="A124" i="50"/>
  <c r="AQ123" i="50"/>
  <c r="AH123" i="50"/>
  <c r="A123" i="50"/>
  <c r="CP122" i="50"/>
  <c r="CS122" i="50" s="1"/>
  <c r="CN122" i="50"/>
  <c r="CK122" i="50"/>
  <c r="CJ122" i="50"/>
  <c r="CF122" i="50"/>
  <c r="CQ122" i="50" s="1"/>
  <c r="CR122" i="50" s="1"/>
  <c r="BM122" i="50"/>
  <c r="BN122" i="50" s="1"/>
  <c r="AQ122" i="50"/>
  <c r="AH122" i="50"/>
  <c r="A122" i="50"/>
  <c r="AQ121" i="50"/>
  <c r="AH121" i="50"/>
  <c r="A121" i="50"/>
  <c r="AQ120" i="50"/>
  <c r="AH120" i="50"/>
  <c r="A120" i="50"/>
  <c r="CP119" i="50"/>
  <c r="CS119" i="50" s="1"/>
  <c r="CF119" i="50"/>
  <c r="CQ119" i="50" s="1"/>
  <c r="AQ119" i="50"/>
  <c r="AH119" i="50"/>
  <c r="A119" i="50"/>
  <c r="CP118" i="50"/>
  <c r="CS118" i="50" s="1"/>
  <c r="CN118" i="50"/>
  <c r="CK118" i="50"/>
  <c r="CJ118" i="50"/>
  <c r="CF118" i="50"/>
  <c r="CQ118" i="50" s="1"/>
  <c r="CR118" i="50" s="1"/>
  <c r="BM118" i="50"/>
  <c r="BN118" i="50" s="1"/>
  <c r="AQ118" i="50"/>
  <c r="AH118" i="50"/>
  <c r="A118" i="50"/>
  <c r="CP117" i="50"/>
  <c r="CS117" i="50" s="1"/>
  <c r="CN117" i="50"/>
  <c r="CK117" i="50"/>
  <c r="CJ117" i="50"/>
  <c r="CF117" i="50"/>
  <c r="CQ117" i="50" s="1"/>
  <c r="CR117" i="50" s="1"/>
  <c r="BM117" i="50"/>
  <c r="BN117" i="50" s="1"/>
  <c r="AQ117" i="50"/>
  <c r="AH117" i="50"/>
  <c r="A117" i="50"/>
  <c r="CP116" i="50"/>
  <c r="CS116" i="50" s="1"/>
  <c r="CN116" i="50"/>
  <c r="CK116" i="50"/>
  <c r="CJ116" i="50"/>
  <c r="CF116" i="50"/>
  <c r="CQ116" i="50" s="1"/>
  <c r="CR116" i="50" s="1"/>
  <c r="BM116" i="50"/>
  <c r="BN116" i="50" s="1"/>
  <c r="AQ116" i="50"/>
  <c r="AH116" i="50"/>
  <c r="A116" i="50"/>
  <c r="CP115" i="50"/>
  <c r="CS115" i="50" s="1"/>
  <c r="CN115" i="50"/>
  <c r="CK115" i="50"/>
  <c r="CJ115" i="50"/>
  <c r="CF115" i="50"/>
  <c r="CQ115" i="50" s="1"/>
  <c r="CR115" i="50" s="1"/>
  <c r="BM115" i="50"/>
  <c r="BN115" i="50" s="1"/>
  <c r="AQ115" i="50"/>
  <c r="AH115" i="50"/>
  <c r="A115" i="50"/>
  <c r="CP114" i="50"/>
  <c r="CS114" i="50" s="1"/>
  <c r="CN114" i="50"/>
  <c r="CK114" i="50"/>
  <c r="CJ114" i="50"/>
  <c r="CF114" i="50"/>
  <c r="CQ114" i="50" s="1"/>
  <c r="CR114" i="50" s="1"/>
  <c r="BM114" i="50"/>
  <c r="BN114" i="50" s="1"/>
  <c r="AQ114" i="50"/>
  <c r="AH114" i="50"/>
  <c r="A114" i="50"/>
  <c r="CP113" i="50"/>
  <c r="CS113" i="50" s="1"/>
  <c r="CN113" i="50"/>
  <c r="CK113" i="50"/>
  <c r="CJ113" i="50"/>
  <c r="CF113" i="50"/>
  <c r="CQ113" i="50" s="1"/>
  <c r="CR113" i="50" s="1"/>
  <c r="BM113" i="50"/>
  <c r="BN113" i="50" s="1"/>
  <c r="AQ113" i="50"/>
  <c r="AH113" i="50"/>
  <c r="A113" i="50"/>
  <c r="CP112" i="50"/>
  <c r="CS112" i="50" s="1"/>
  <c r="CN112" i="50"/>
  <c r="CK112" i="50"/>
  <c r="CJ112" i="50"/>
  <c r="CF112" i="50"/>
  <c r="CQ112" i="50" s="1"/>
  <c r="CR112" i="50" s="1"/>
  <c r="BM112" i="50"/>
  <c r="BN112" i="50" s="1"/>
  <c r="AQ112" i="50"/>
  <c r="AH112" i="50"/>
  <c r="A112" i="50"/>
  <c r="AQ111" i="50"/>
  <c r="AH111" i="50"/>
  <c r="A111" i="50"/>
  <c r="CP110" i="50"/>
  <c r="CS110" i="50" s="1"/>
  <c r="CN110" i="50"/>
  <c r="CK110" i="50"/>
  <c r="CJ110" i="50"/>
  <c r="CF110" i="50"/>
  <c r="CQ110" i="50" s="1"/>
  <c r="CR110" i="50" s="1"/>
  <c r="BN110" i="50"/>
  <c r="BM110" i="50"/>
  <c r="AQ110" i="50"/>
  <c r="AH110" i="50"/>
  <c r="A110" i="50"/>
  <c r="AQ109" i="50"/>
  <c r="A109" i="50"/>
  <c r="CP108" i="50"/>
  <c r="CS108" i="50" s="1"/>
  <c r="CN108" i="50"/>
  <c r="CK108" i="50"/>
  <c r="CJ108" i="50"/>
  <c r="CF108" i="50"/>
  <c r="CQ108" i="50" s="1"/>
  <c r="CR108" i="50" s="1"/>
  <c r="BM108" i="50"/>
  <c r="BN108" i="50" s="1"/>
  <c r="AQ108" i="50"/>
  <c r="AH108" i="50"/>
  <c r="A108" i="50"/>
  <c r="CP107" i="50"/>
  <c r="CS107" i="50" s="1"/>
  <c r="CN107" i="50"/>
  <c r="CK107" i="50"/>
  <c r="CJ107" i="50"/>
  <c r="CF107" i="50"/>
  <c r="CQ107" i="50" s="1"/>
  <c r="CR107" i="50" s="1"/>
  <c r="BM107" i="50"/>
  <c r="BN107" i="50" s="1"/>
  <c r="AQ107" i="50"/>
  <c r="AH107" i="50"/>
  <c r="A107" i="50"/>
  <c r="CP106" i="50"/>
  <c r="CS106" i="50" s="1"/>
  <c r="AQ106" i="50"/>
  <c r="AH106" i="50"/>
  <c r="A106" i="50"/>
  <c r="CP105" i="50"/>
  <c r="CS105" i="50" s="1"/>
  <c r="CN105" i="50"/>
  <c r="CK105" i="50"/>
  <c r="CJ105" i="50"/>
  <c r="CF105" i="50"/>
  <c r="CQ105" i="50" s="1"/>
  <c r="CR105" i="50" s="1"/>
  <c r="BM105" i="50"/>
  <c r="BN105" i="50" s="1"/>
  <c r="AT105" i="50"/>
  <c r="AQ105" i="50"/>
  <c r="AH105" i="50"/>
  <c r="A105" i="50"/>
  <c r="CQ104" i="50"/>
  <c r="CP104" i="50"/>
  <c r="CS104" i="50" s="1"/>
  <c r="CF104" i="50"/>
  <c r="AQ104" i="50"/>
  <c r="AH104" i="50"/>
  <c r="A104" i="50"/>
  <c r="CP103" i="50"/>
  <c r="CS103" i="50" s="1"/>
  <c r="CN103" i="50"/>
  <c r="CK103" i="50"/>
  <c r="CJ103" i="50"/>
  <c r="CF103" i="50"/>
  <c r="CQ103" i="50" s="1"/>
  <c r="CR103" i="50" s="1"/>
  <c r="BM103" i="50"/>
  <c r="BN103" i="50" s="1"/>
  <c r="AT103" i="50"/>
  <c r="AQ103" i="50"/>
  <c r="AH103" i="50"/>
  <c r="A103" i="50"/>
  <c r="CP102" i="50"/>
  <c r="CS102" i="50" s="1"/>
  <c r="CN102" i="50"/>
  <c r="CK102" i="50"/>
  <c r="CJ102" i="50"/>
  <c r="CF102" i="50"/>
  <c r="CQ102" i="50" s="1"/>
  <c r="CR102" i="50" s="1"/>
  <c r="BM102" i="50"/>
  <c r="BN102" i="50" s="1"/>
  <c r="AQ102" i="50"/>
  <c r="AH102" i="50"/>
  <c r="A102" i="50"/>
  <c r="CP101" i="50"/>
  <c r="CS101" i="50" s="1"/>
  <c r="CN101" i="50"/>
  <c r="CK101" i="50"/>
  <c r="CJ101" i="50"/>
  <c r="CF101" i="50"/>
  <c r="CQ101" i="50" s="1"/>
  <c r="BM101" i="50"/>
  <c r="BN101" i="50" s="1"/>
  <c r="AQ101" i="50"/>
  <c r="AH101" i="50"/>
  <c r="A101" i="50"/>
  <c r="CP100" i="50"/>
  <c r="CS100" i="50" s="1"/>
  <c r="CN100" i="50"/>
  <c r="CK100" i="50"/>
  <c r="CJ100" i="50"/>
  <c r="CF100" i="50"/>
  <c r="CQ100" i="50" s="1"/>
  <c r="CR100" i="50" s="1"/>
  <c r="BM100" i="50"/>
  <c r="BN100" i="50" s="1"/>
  <c r="AQ100" i="50"/>
  <c r="AH100" i="50"/>
  <c r="A100" i="50"/>
  <c r="CP99" i="50"/>
  <c r="CS99" i="50" s="1"/>
  <c r="CF99" i="50"/>
  <c r="CQ99" i="50" s="1"/>
  <c r="AQ99" i="50"/>
  <c r="AH99" i="50"/>
  <c r="A99" i="50"/>
  <c r="CP98" i="50"/>
  <c r="CS98" i="50" s="1"/>
  <c r="CN98" i="50"/>
  <c r="CK98" i="50"/>
  <c r="CJ98" i="50"/>
  <c r="CF98" i="50"/>
  <c r="CQ98" i="50" s="1"/>
  <c r="CR98" i="50" s="1"/>
  <c r="BM98" i="50"/>
  <c r="BN98" i="50" s="1"/>
  <c r="AQ98" i="50"/>
  <c r="AH98" i="50"/>
  <c r="A98" i="50"/>
  <c r="CP97" i="50"/>
  <c r="CS97" i="50" s="1"/>
  <c r="CN97" i="50"/>
  <c r="CK97" i="50"/>
  <c r="CJ97" i="50"/>
  <c r="CF97" i="50"/>
  <c r="CQ97" i="50" s="1"/>
  <c r="BM97" i="50"/>
  <c r="BN97" i="50" s="1"/>
  <c r="AQ97" i="50"/>
  <c r="AH97" i="50"/>
  <c r="BO97" i="50" s="1"/>
  <c r="A97" i="50"/>
  <c r="CP96" i="50"/>
  <c r="CS96" i="50" s="1"/>
  <c r="CN96" i="50"/>
  <c r="CK96" i="50"/>
  <c r="CJ96" i="50"/>
  <c r="CF96" i="50"/>
  <c r="CQ96" i="50" s="1"/>
  <c r="CR96" i="50" s="1"/>
  <c r="BM96" i="50"/>
  <c r="BN96" i="50" s="1"/>
  <c r="AQ96" i="50"/>
  <c r="AH96" i="50"/>
  <c r="A96" i="50"/>
  <c r="CP95" i="50"/>
  <c r="CS95" i="50" s="1"/>
  <c r="CN95" i="50"/>
  <c r="CK95" i="50"/>
  <c r="CJ95" i="50"/>
  <c r="CF95" i="50"/>
  <c r="CQ95" i="50" s="1"/>
  <c r="BM95" i="50"/>
  <c r="BN95" i="50" s="1"/>
  <c r="AQ95" i="50"/>
  <c r="AH95" i="50"/>
  <c r="A95" i="50"/>
  <c r="CP94" i="50"/>
  <c r="CS94" i="50" s="1"/>
  <c r="CN94" i="50"/>
  <c r="CK94" i="50"/>
  <c r="CJ94" i="50"/>
  <c r="CF94" i="50"/>
  <c r="CQ94" i="50" s="1"/>
  <c r="CR94" i="50" s="1"/>
  <c r="BM94" i="50"/>
  <c r="BN94" i="50" s="1"/>
  <c r="AQ94" i="50"/>
  <c r="AH94" i="50"/>
  <c r="A94" i="50"/>
  <c r="CP93" i="50"/>
  <c r="CS93" i="50" s="1"/>
  <c r="CN93" i="50"/>
  <c r="CK93" i="50"/>
  <c r="CJ93" i="50"/>
  <c r="CF93" i="50"/>
  <c r="CQ93" i="50" s="1"/>
  <c r="BM93" i="50"/>
  <c r="BN93" i="50" s="1"/>
  <c r="AQ93" i="50"/>
  <c r="AH93" i="50"/>
  <c r="BO93" i="50" s="1"/>
  <c r="A93" i="50"/>
  <c r="CP92" i="50"/>
  <c r="CS92" i="50" s="1"/>
  <c r="CN92" i="50"/>
  <c r="CK92" i="50"/>
  <c r="CJ92" i="50"/>
  <c r="CF92" i="50"/>
  <c r="CQ92" i="50" s="1"/>
  <c r="CR92" i="50" s="1"/>
  <c r="BM92" i="50"/>
  <c r="BN92" i="50" s="1"/>
  <c r="AQ92" i="50"/>
  <c r="AH92" i="50"/>
  <c r="A92" i="50"/>
  <c r="CP91" i="50"/>
  <c r="CS91" i="50" s="1"/>
  <c r="CN91" i="50"/>
  <c r="CK91" i="50"/>
  <c r="CJ91" i="50"/>
  <c r="CF91" i="50"/>
  <c r="CQ91" i="50" s="1"/>
  <c r="CR91" i="50" s="1"/>
  <c r="CT91" i="50" s="1"/>
  <c r="CV91" i="50" s="1"/>
  <c r="BM91" i="50"/>
  <c r="BN91" i="50" s="1"/>
  <c r="AQ91" i="50"/>
  <c r="AH91" i="50"/>
  <c r="A91" i="50"/>
  <c r="AQ90" i="50"/>
  <c r="AH90" i="50"/>
  <c r="A90" i="50"/>
  <c r="BM89" i="50"/>
  <c r="BN89" i="50" s="1"/>
  <c r="AT89" i="50"/>
  <c r="AQ89" i="50"/>
  <c r="AH89" i="50"/>
  <c r="A89" i="50"/>
  <c r="BM88" i="50"/>
  <c r="BN88" i="50" s="1"/>
  <c r="AQ88" i="50"/>
  <c r="AH88" i="50"/>
  <c r="A88" i="50"/>
  <c r="BN87" i="50"/>
  <c r="AQ87" i="50"/>
  <c r="AH87" i="50"/>
  <c r="A87" i="50"/>
  <c r="CW86" i="50"/>
  <c r="CV86" i="50"/>
  <c r="BM86" i="50"/>
  <c r="BN86" i="50" s="1"/>
  <c r="AQ86" i="50"/>
  <c r="AH86" i="50"/>
  <c r="A86" i="50"/>
  <c r="CW85" i="50"/>
  <c r="CV85" i="50"/>
  <c r="BM85" i="50"/>
  <c r="BN85" i="50" s="1"/>
  <c r="AT85" i="50"/>
  <c r="AQ85" i="50"/>
  <c r="AH85" i="50"/>
  <c r="A85" i="50"/>
  <c r="AQ84" i="50"/>
  <c r="A84" i="50"/>
  <c r="BN83" i="50"/>
  <c r="AQ83" i="50"/>
  <c r="AH83" i="50"/>
  <c r="A83" i="50"/>
  <c r="CW82" i="50"/>
  <c r="CV82" i="50"/>
  <c r="BM82" i="50"/>
  <c r="BN82" i="50" s="1"/>
  <c r="AQ82" i="50"/>
  <c r="AH82" i="50"/>
  <c r="A82" i="50"/>
  <c r="CP81" i="50"/>
  <c r="CS81" i="50" s="1"/>
  <c r="CN81" i="50"/>
  <c r="CK81" i="50"/>
  <c r="CJ81" i="50"/>
  <c r="CF81" i="50"/>
  <c r="CQ81" i="50" s="1"/>
  <c r="CR81" i="50" s="1"/>
  <c r="BM81" i="50"/>
  <c r="BN81" i="50" s="1"/>
  <c r="AQ81" i="50"/>
  <c r="AH81" i="50"/>
  <c r="A81" i="50"/>
  <c r="CP80" i="50"/>
  <c r="CS80" i="50" s="1"/>
  <c r="CN80" i="50"/>
  <c r="CK80" i="50"/>
  <c r="CJ80" i="50"/>
  <c r="CF80" i="50"/>
  <c r="CQ80" i="50" s="1"/>
  <c r="CR80" i="50" s="1"/>
  <c r="BM80" i="50"/>
  <c r="BN80" i="50" s="1"/>
  <c r="AQ80" i="50"/>
  <c r="AH80" i="50"/>
  <c r="A80" i="50"/>
  <c r="CP79" i="50"/>
  <c r="CS79" i="50" s="1"/>
  <c r="CK79" i="50"/>
  <c r="CJ79" i="50"/>
  <c r="CF79" i="50"/>
  <c r="CQ79" i="50" s="1"/>
  <c r="BM79" i="50"/>
  <c r="BN79" i="50" s="1"/>
  <c r="AR79" i="50"/>
  <c r="AQ79" i="50"/>
  <c r="AH79" i="50"/>
  <c r="A79" i="50"/>
  <c r="CP78" i="50"/>
  <c r="CS78" i="50" s="1"/>
  <c r="CN78" i="50"/>
  <c r="CK78" i="50"/>
  <c r="CJ78" i="50"/>
  <c r="CF78" i="50"/>
  <c r="CQ78" i="50" s="1"/>
  <c r="CR78" i="50" s="1"/>
  <c r="BM78" i="50"/>
  <c r="BN78" i="50" s="1"/>
  <c r="AQ78" i="50"/>
  <c r="AH78" i="50"/>
  <c r="A78" i="50"/>
  <c r="CP77" i="50"/>
  <c r="CS77" i="50" s="1"/>
  <c r="CN77" i="50"/>
  <c r="CK77" i="50"/>
  <c r="CJ77" i="50"/>
  <c r="CF77" i="50"/>
  <c r="CQ77" i="50" s="1"/>
  <c r="CR77" i="50" s="1"/>
  <c r="BM77" i="50"/>
  <c r="BN77" i="50" s="1"/>
  <c r="AQ77" i="50"/>
  <c r="AH77" i="50"/>
  <c r="A77" i="50"/>
  <c r="AQ76" i="50"/>
  <c r="AH76" i="50"/>
  <c r="A76" i="50"/>
  <c r="CP75" i="50"/>
  <c r="CS75" i="50" s="1"/>
  <c r="CN75" i="50"/>
  <c r="CK75" i="50"/>
  <c r="CJ75" i="50"/>
  <c r="CF75" i="50"/>
  <c r="CQ75" i="50" s="1"/>
  <c r="CR75" i="50" s="1"/>
  <c r="BM75" i="50"/>
  <c r="BN75" i="50" s="1"/>
  <c r="AQ75" i="50"/>
  <c r="AH75" i="50"/>
  <c r="A75" i="50"/>
  <c r="CW74" i="50"/>
  <c r="CV74" i="50"/>
  <c r="BM74" i="50"/>
  <c r="BN74" i="50" s="1"/>
  <c r="AQ74" i="50"/>
  <c r="AH74" i="50"/>
  <c r="A74" i="50"/>
  <c r="CW73" i="50"/>
  <c r="CV73" i="50"/>
  <c r="BM73" i="50"/>
  <c r="BN73" i="50" s="1"/>
  <c r="AQ73" i="50"/>
  <c r="AH73" i="50"/>
  <c r="A73" i="50"/>
  <c r="AQ72" i="50"/>
  <c r="AH72" i="50"/>
  <c r="A72" i="50"/>
  <c r="AQ71" i="50"/>
  <c r="AH71" i="50"/>
  <c r="A71" i="50"/>
  <c r="AQ70" i="50"/>
  <c r="AH70" i="50"/>
  <c r="A70" i="50"/>
  <c r="AQ69" i="50"/>
  <c r="AH69" i="50"/>
  <c r="A69" i="50"/>
  <c r="AQ68" i="50"/>
  <c r="AH68" i="50"/>
  <c r="A68" i="50"/>
  <c r="AQ67" i="50"/>
  <c r="AH67" i="50"/>
  <c r="A67" i="50"/>
  <c r="AQ66" i="50"/>
  <c r="AH66" i="50"/>
  <c r="A66" i="50"/>
  <c r="AQ65" i="50"/>
  <c r="AH65" i="50"/>
  <c r="A65" i="50"/>
  <c r="AQ64" i="50"/>
  <c r="AH64" i="50"/>
  <c r="A64" i="50"/>
  <c r="AQ63" i="50"/>
  <c r="AH63" i="50"/>
  <c r="A63" i="50"/>
  <c r="CP62" i="50"/>
  <c r="CS62" i="50" s="1"/>
  <c r="CN62" i="50"/>
  <c r="CK62" i="50"/>
  <c r="CJ62" i="50"/>
  <c r="CF62" i="50"/>
  <c r="CQ62" i="50" s="1"/>
  <c r="CR62" i="50" s="1"/>
  <c r="BM62" i="50"/>
  <c r="BN62" i="50" s="1"/>
  <c r="AQ62" i="50"/>
  <c r="AH62" i="50"/>
  <c r="A62" i="50"/>
  <c r="BM61" i="50"/>
  <c r="BN61" i="50" s="1"/>
  <c r="AQ61" i="50"/>
  <c r="AH61" i="50"/>
  <c r="A61" i="50"/>
  <c r="AQ60" i="50"/>
  <c r="AH60" i="50"/>
  <c r="A60" i="50"/>
  <c r="AQ59" i="50"/>
  <c r="AH59" i="50"/>
  <c r="A59" i="50"/>
  <c r="AQ58" i="50"/>
  <c r="AH58" i="50"/>
  <c r="A58" i="50"/>
  <c r="CP57" i="50"/>
  <c r="CS57" i="50" s="1"/>
  <c r="CN57" i="50"/>
  <c r="CK57" i="50"/>
  <c r="CJ57" i="50"/>
  <c r="CF57" i="50"/>
  <c r="CQ57" i="50" s="1"/>
  <c r="BM57" i="50"/>
  <c r="BN57" i="50" s="1"/>
  <c r="AQ57" i="50"/>
  <c r="AH57" i="50"/>
  <c r="A57" i="50"/>
  <c r="CW56" i="50"/>
  <c r="CV56" i="50"/>
  <c r="BM56" i="50"/>
  <c r="BN56" i="50" s="1"/>
  <c r="AQ56" i="50"/>
  <c r="AH56" i="50"/>
  <c r="A56" i="50"/>
  <c r="AQ55" i="50"/>
  <c r="AH55" i="50"/>
  <c r="A55" i="50"/>
  <c r="AQ54" i="50"/>
  <c r="AH54" i="50"/>
  <c r="A54" i="50"/>
  <c r="AQ53" i="50"/>
  <c r="AH53" i="50"/>
  <c r="A53" i="50"/>
  <c r="CP52" i="50"/>
  <c r="CS52" i="50" s="1"/>
  <c r="CN52" i="50"/>
  <c r="CK52" i="50"/>
  <c r="CJ52" i="50"/>
  <c r="CF52" i="50"/>
  <c r="CQ52" i="50" s="1"/>
  <c r="CR52" i="50" s="1"/>
  <c r="BM52" i="50"/>
  <c r="BN52" i="50" s="1"/>
  <c r="AQ52" i="50"/>
  <c r="AH52" i="50"/>
  <c r="A52" i="50"/>
  <c r="CP51" i="50"/>
  <c r="CS51" i="50" s="1"/>
  <c r="CN51" i="50"/>
  <c r="CK51" i="50"/>
  <c r="CJ51" i="50"/>
  <c r="CF51" i="50"/>
  <c r="CQ51" i="50" s="1"/>
  <c r="CR51" i="50" s="1"/>
  <c r="BM51" i="50"/>
  <c r="BN51" i="50" s="1"/>
  <c r="AQ51" i="50"/>
  <c r="AH51" i="50"/>
  <c r="A51" i="50"/>
  <c r="AQ50" i="50"/>
  <c r="AH50" i="50"/>
  <c r="A50" i="50"/>
  <c r="CP49" i="50"/>
  <c r="CS49" i="50" s="1"/>
  <c r="CN49" i="50"/>
  <c r="CK49" i="50"/>
  <c r="CJ49" i="50"/>
  <c r="CF49" i="50"/>
  <c r="CQ49" i="50" s="1"/>
  <c r="CR49" i="50" s="1"/>
  <c r="BM49" i="50"/>
  <c r="BN49" i="50" s="1"/>
  <c r="AQ49" i="50"/>
  <c r="AH49" i="50"/>
  <c r="AD49" i="50" s="1"/>
  <c r="A49" i="50"/>
  <c r="CP48" i="50"/>
  <c r="CS48" i="50" s="1"/>
  <c r="CN48" i="50"/>
  <c r="CK48" i="50"/>
  <c r="CJ48" i="50"/>
  <c r="CF48" i="50"/>
  <c r="CQ48" i="50" s="1"/>
  <c r="CR48" i="50" s="1"/>
  <c r="BM48" i="50"/>
  <c r="BN48" i="50" s="1"/>
  <c r="AQ48" i="50"/>
  <c r="AH48" i="50"/>
  <c r="A48" i="50"/>
  <c r="CP47" i="50"/>
  <c r="CS47" i="50" s="1"/>
  <c r="CF47" i="50"/>
  <c r="CQ47" i="50" s="1"/>
  <c r="AQ47" i="50"/>
  <c r="AH47" i="50"/>
  <c r="A47" i="50"/>
  <c r="CN46" i="50"/>
  <c r="AQ46" i="50"/>
  <c r="AH46" i="50"/>
  <c r="A46" i="50"/>
  <c r="CP45" i="50"/>
  <c r="CS45" i="50" s="1"/>
  <c r="CN45" i="50"/>
  <c r="CK45" i="50"/>
  <c r="CJ45" i="50"/>
  <c r="CF45" i="50"/>
  <c r="CQ45" i="50" s="1"/>
  <c r="CR45" i="50" s="1"/>
  <c r="BM45" i="50"/>
  <c r="BN45" i="50" s="1"/>
  <c r="AQ45" i="50"/>
  <c r="AH45" i="50"/>
  <c r="A45" i="50"/>
  <c r="CP44" i="50"/>
  <c r="CS44" i="50" s="1"/>
  <c r="CN44" i="50"/>
  <c r="CK44" i="50"/>
  <c r="CJ44" i="50"/>
  <c r="CF44" i="50"/>
  <c r="CQ44" i="50" s="1"/>
  <c r="BM44" i="50"/>
  <c r="BN44" i="50" s="1"/>
  <c r="AQ44" i="50"/>
  <c r="AH44" i="50"/>
  <c r="A44" i="50"/>
  <c r="CP43" i="50"/>
  <c r="CS43" i="50" s="1"/>
  <c r="CN43" i="50"/>
  <c r="CK43" i="50"/>
  <c r="CJ43" i="50"/>
  <c r="CF43" i="50"/>
  <c r="CQ43" i="50" s="1"/>
  <c r="CR43" i="50" s="1"/>
  <c r="BM43" i="50"/>
  <c r="BN43" i="50" s="1"/>
  <c r="AQ43" i="50"/>
  <c r="AH43" i="50"/>
  <c r="A43" i="50"/>
  <c r="CP42" i="50"/>
  <c r="CS42" i="50" s="1"/>
  <c r="CN42" i="50"/>
  <c r="CK42" i="50"/>
  <c r="CJ42" i="50"/>
  <c r="CF42" i="50"/>
  <c r="CQ42" i="50" s="1"/>
  <c r="BM42" i="50"/>
  <c r="BN42" i="50" s="1"/>
  <c r="AQ42" i="50"/>
  <c r="AH42" i="50"/>
  <c r="A42" i="50"/>
  <c r="AH41" i="50"/>
  <c r="A41" i="50"/>
  <c r="CP40" i="50"/>
  <c r="CS40" i="50" s="1"/>
  <c r="CN40" i="50"/>
  <c r="CK40" i="50"/>
  <c r="CJ40" i="50"/>
  <c r="CF40" i="50"/>
  <c r="CQ40" i="50" s="1"/>
  <c r="BM40" i="50"/>
  <c r="BN40" i="50" s="1"/>
  <c r="AQ40" i="50"/>
  <c r="AH40" i="50"/>
  <c r="A40" i="50"/>
  <c r="CP39" i="50"/>
  <c r="CS39" i="50" s="1"/>
  <c r="CN39" i="50"/>
  <c r="CK39" i="50"/>
  <c r="CJ39" i="50"/>
  <c r="CF39" i="50"/>
  <c r="CQ39" i="50" s="1"/>
  <c r="CR39" i="50" s="1"/>
  <c r="BM39" i="50"/>
  <c r="BN39" i="50" s="1"/>
  <c r="AQ39" i="50"/>
  <c r="AH39" i="50"/>
  <c r="A39" i="50"/>
  <c r="CP38" i="50"/>
  <c r="CS38" i="50" s="1"/>
  <c r="CN38" i="50"/>
  <c r="CK38" i="50"/>
  <c r="CJ38" i="50"/>
  <c r="CF38" i="50"/>
  <c r="CQ38" i="50" s="1"/>
  <c r="CR38" i="50" s="1"/>
  <c r="BM38" i="50"/>
  <c r="BN38" i="50" s="1"/>
  <c r="AQ38" i="50"/>
  <c r="AH38" i="50"/>
  <c r="A38" i="50"/>
  <c r="CP37" i="50"/>
  <c r="CS37" i="50" s="1"/>
  <c r="CN37" i="50"/>
  <c r="CK37" i="50"/>
  <c r="CJ37" i="50"/>
  <c r="CF37" i="50"/>
  <c r="CQ37" i="50" s="1"/>
  <c r="CR37" i="50" s="1"/>
  <c r="BM37" i="50"/>
  <c r="BN37" i="50" s="1"/>
  <c r="AQ37" i="50"/>
  <c r="AH37" i="50"/>
  <c r="A37" i="50"/>
  <c r="CP36" i="50"/>
  <c r="CS36" i="50" s="1"/>
  <c r="CN36" i="50"/>
  <c r="CK36" i="50"/>
  <c r="CJ36" i="50"/>
  <c r="CF36" i="50"/>
  <c r="CQ36" i="50" s="1"/>
  <c r="CR36" i="50" s="1"/>
  <c r="BM36" i="50"/>
  <c r="BN36" i="50" s="1"/>
  <c r="AQ36" i="50"/>
  <c r="AH36" i="50"/>
  <c r="A36" i="50"/>
  <c r="CP35" i="50"/>
  <c r="CS35" i="50" s="1"/>
  <c r="CN35" i="50"/>
  <c r="CK35" i="50"/>
  <c r="CJ35" i="50"/>
  <c r="CF35" i="50"/>
  <c r="CQ35" i="50" s="1"/>
  <c r="CR35" i="50" s="1"/>
  <c r="BM35" i="50"/>
  <c r="BN35" i="50" s="1"/>
  <c r="AQ35" i="50"/>
  <c r="AH35" i="50"/>
  <c r="A35" i="50"/>
  <c r="CP34" i="50"/>
  <c r="CS34" i="50" s="1"/>
  <c r="CN34" i="50"/>
  <c r="CK34" i="50"/>
  <c r="CJ34" i="50"/>
  <c r="CF34" i="50"/>
  <c r="CQ34" i="50" s="1"/>
  <c r="CR34" i="50" s="1"/>
  <c r="BM34" i="50"/>
  <c r="BN34" i="50" s="1"/>
  <c r="AT34" i="50"/>
  <c r="AQ34" i="50"/>
  <c r="AH34" i="50"/>
  <c r="A34" i="50"/>
  <c r="CP33" i="50"/>
  <c r="CN33" i="50"/>
  <c r="CK33" i="50"/>
  <c r="CJ33" i="50"/>
  <c r="CF33" i="50"/>
  <c r="CQ33" i="50" s="1"/>
  <c r="BM33" i="50"/>
  <c r="BN33" i="50" s="1"/>
  <c r="AT33" i="50"/>
  <c r="AQ33" i="50"/>
  <c r="AH33" i="50"/>
  <c r="A33" i="50"/>
  <c r="AQ32" i="50"/>
  <c r="AH32" i="50"/>
  <c r="A32" i="50"/>
  <c r="CP31" i="50"/>
  <c r="CS31" i="50" s="1"/>
  <c r="CN31" i="50"/>
  <c r="CK31" i="50"/>
  <c r="CJ31" i="50"/>
  <c r="CF31" i="50"/>
  <c r="CQ31" i="50" s="1"/>
  <c r="CR31" i="50" s="1"/>
  <c r="BM31" i="50"/>
  <c r="BN31" i="50" s="1"/>
  <c r="AQ31" i="50"/>
  <c r="AH31" i="50"/>
  <c r="A31" i="50"/>
  <c r="AQ30" i="50"/>
  <c r="AH30" i="50"/>
  <c r="A30" i="50"/>
  <c r="AQ29" i="50"/>
  <c r="AH29" i="50"/>
  <c r="A29" i="50"/>
  <c r="AQ28" i="50"/>
  <c r="AH28" i="50"/>
  <c r="A28" i="50"/>
  <c r="AQ27" i="50"/>
  <c r="AH27" i="50"/>
  <c r="A27" i="50"/>
  <c r="AQ26" i="50"/>
  <c r="AH26" i="50"/>
  <c r="A26" i="50"/>
  <c r="CQ25" i="50"/>
  <c r="CP25" i="50"/>
  <c r="CS25" i="50" s="1"/>
  <c r="CN25" i="50"/>
  <c r="CK25" i="50"/>
  <c r="CJ25" i="50"/>
  <c r="AQ25" i="50"/>
  <c r="AH25" i="50"/>
  <c r="A25" i="50"/>
  <c r="AQ24" i="50"/>
  <c r="AH24" i="50"/>
  <c r="A24" i="50"/>
  <c r="AQ23" i="50"/>
  <c r="AH23" i="50"/>
  <c r="A23" i="50"/>
  <c r="CP22" i="50"/>
  <c r="CS22" i="50" s="1"/>
  <c r="CF22" i="50"/>
  <c r="CQ22" i="50" s="1"/>
  <c r="AQ22" i="50"/>
  <c r="AH22" i="50"/>
  <c r="A22" i="50"/>
  <c r="CP21" i="50"/>
  <c r="CF21" i="50"/>
  <c r="CQ21" i="50" s="1"/>
  <c r="AQ21" i="50"/>
  <c r="AH21" i="50"/>
  <c r="A21" i="50"/>
  <c r="CP20" i="50"/>
  <c r="CS20" i="50" s="1"/>
  <c r="CN20" i="50"/>
  <c r="CF20" i="50"/>
  <c r="CQ20" i="50" s="1"/>
  <c r="AQ20" i="50"/>
  <c r="AH20" i="50"/>
  <c r="A20" i="50"/>
  <c r="CP19" i="50"/>
  <c r="CS19" i="50" s="1"/>
  <c r="CN19" i="50"/>
  <c r="CK19" i="50"/>
  <c r="CJ19" i="50"/>
  <c r="CF19" i="50"/>
  <c r="CQ19" i="50" s="1"/>
  <c r="CR19" i="50" s="1"/>
  <c r="BM19" i="50"/>
  <c r="BN19" i="50" s="1"/>
  <c r="AQ19" i="50"/>
  <c r="AH19" i="50"/>
  <c r="A19" i="50"/>
  <c r="CP18" i="50"/>
  <c r="CN18" i="50"/>
  <c r="CK18" i="50"/>
  <c r="CJ18" i="50"/>
  <c r="CF18" i="50"/>
  <c r="CQ18" i="50" s="1"/>
  <c r="BM18" i="50"/>
  <c r="BN18" i="50" s="1"/>
  <c r="AQ18" i="50"/>
  <c r="AH18" i="50"/>
  <c r="A18" i="50"/>
  <c r="CP17" i="50"/>
  <c r="CS17" i="50" s="1"/>
  <c r="CN17" i="50"/>
  <c r="CK17" i="50"/>
  <c r="CJ17" i="50"/>
  <c r="CF17" i="50"/>
  <c r="CQ17" i="50" s="1"/>
  <c r="CR17" i="50" s="1"/>
  <c r="BM17" i="50"/>
  <c r="BN17" i="50" s="1"/>
  <c r="AQ17" i="50"/>
  <c r="AH17" i="50"/>
  <c r="A17" i="50"/>
  <c r="CP16" i="50"/>
  <c r="CS16" i="50" s="1"/>
  <c r="CN16" i="50"/>
  <c r="CK16" i="50"/>
  <c r="CJ16" i="50"/>
  <c r="CF16" i="50"/>
  <c r="CQ16" i="50" s="1"/>
  <c r="BM16" i="50"/>
  <c r="BN16" i="50" s="1"/>
  <c r="AQ16" i="50"/>
  <c r="AH16" i="50"/>
  <c r="A16" i="50"/>
  <c r="CP15" i="50"/>
  <c r="CS15" i="50" s="1"/>
  <c r="CN15" i="50"/>
  <c r="CK15" i="50"/>
  <c r="CJ15" i="50"/>
  <c r="CF15" i="50"/>
  <c r="CQ15" i="50" s="1"/>
  <c r="CR15" i="50" s="1"/>
  <c r="BM15" i="50"/>
  <c r="BN15" i="50" s="1"/>
  <c r="AQ15" i="50"/>
  <c r="AH15" i="50"/>
  <c r="A15" i="50"/>
  <c r="CP14" i="50"/>
  <c r="CS14" i="50" s="1"/>
  <c r="CN14" i="50"/>
  <c r="CK14" i="50"/>
  <c r="CJ14" i="50"/>
  <c r="CF14" i="50"/>
  <c r="CQ14" i="50" s="1"/>
  <c r="CR14" i="50" s="1"/>
  <c r="CT14" i="50" s="1"/>
  <c r="CV14" i="50" s="1"/>
  <c r="BM14" i="50"/>
  <c r="BN14" i="50" s="1"/>
  <c r="AQ14" i="50"/>
  <c r="AH14" i="50"/>
  <c r="A14" i="50"/>
  <c r="CP13" i="50"/>
  <c r="CS13" i="50" s="1"/>
  <c r="CN13" i="50"/>
  <c r="CK13" i="50"/>
  <c r="CJ13" i="50"/>
  <c r="CF13" i="50"/>
  <c r="CQ13" i="50" s="1"/>
  <c r="CR13" i="50" s="1"/>
  <c r="BM13" i="50"/>
  <c r="BN13" i="50" s="1"/>
  <c r="AQ13" i="50"/>
  <c r="AH13" i="50"/>
  <c r="A13" i="50"/>
  <c r="CP12" i="50"/>
  <c r="CS12" i="50" s="1"/>
  <c r="CN12" i="50"/>
  <c r="CK12" i="50"/>
  <c r="CJ12" i="50"/>
  <c r="CF12" i="50"/>
  <c r="CQ12" i="50" s="1"/>
  <c r="BM12" i="50"/>
  <c r="BN12" i="50" s="1"/>
  <c r="AQ12" i="50"/>
  <c r="AH12" i="50"/>
  <c r="A12" i="50"/>
  <c r="CP11" i="50"/>
  <c r="CS11" i="50" s="1"/>
  <c r="CN11" i="50"/>
  <c r="CK11" i="50"/>
  <c r="CJ11" i="50"/>
  <c r="CF11" i="50"/>
  <c r="CQ11" i="50" s="1"/>
  <c r="CR11" i="50" s="1"/>
  <c r="BM11" i="50"/>
  <c r="BN11" i="50" s="1"/>
  <c r="AQ11" i="50"/>
  <c r="AH11" i="50"/>
  <c r="A11" i="50"/>
  <c r="CP10" i="50"/>
  <c r="CS10" i="50" s="1"/>
  <c r="CN10" i="50"/>
  <c r="CK10" i="50"/>
  <c r="CJ10" i="50"/>
  <c r="CF10" i="50"/>
  <c r="CQ10" i="50" s="1"/>
  <c r="BM10" i="50"/>
  <c r="BN10" i="50" s="1"/>
  <c r="AQ10" i="50"/>
  <c r="AH10" i="50"/>
  <c r="A10" i="50"/>
  <c r="CP9" i="50"/>
  <c r="CS9" i="50" s="1"/>
  <c r="CN9" i="50"/>
  <c r="CK9" i="50"/>
  <c r="CJ9" i="50"/>
  <c r="CF9" i="50"/>
  <c r="CQ9" i="50" s="1"/>
  <c r="CR9" i="50" s="1"/>
  <c r="BM9" i="50"/>
  <c r="BN9" i="50" s="1"/>
  <c r="AQ9" i="50"/>
  <c r="AH9" i="50"/>
  <c r="A9" i="50"/>
  <c r="CP8" i="50"/>
  <c r="CS8" i="50" s="1"/>
  <c r="CN8" i="50"/>
  <c r="CK8" i="50"/>
  <c r="CJ8" i="50"/>
  <c r="CF8" i="50"/>
  <c r="CQ8" i="50" s="1"/>
  <c r="BM8" i="50"/>
  <c r="BN8" i="50" s="1"/>
  <c r="AQ8" i="50"/>
  <c r="AH8" i="50"/>
  <c r="A8" i="50"/>
  <c r="CP7" i="50"/>
  <c r="CS7" i="50" s="1"/>
  <c r="CN7" i="50"/>
  <c r="CK7" i="50"/>
  <c r="CJ7" i="50"/>
  <c r="CF7" i="50"/>
  <c r="CQ7" i="50" s="1"/>
  <c r="CR7" i="50" s="1"/>
  <c r="BM7" i="50"/>
  <c r="BN7" i="50" s="1"/>
  <c r="AT7" i="50"/>
  <c r="AQ7" i="50"/>
  <c r="AH7" i="50"/>
  <c r="A7" i="50"/>
  <c r="CP6" i="50"/>
  <c r="CS6" i="50" s="1"/>
  <c r="CN6" i="50"/>
  <c r="CK6" i="50"/>
  <c r="CJ6" i="50"/>
  <c r="CF6" i="50"/>
  <c r="CQ6" i="50" s="1"/>
  <c r="BM6" i="50"/>
  <c r="BN6" i="50" s="1"/>
  <c r="AT6" i="50"/>
  <c r="AQ6" i="50"/>
  <c r="AH6" i="50"/>
  <c r="A6" i="50"/>
  <c r="CP5" i="50"/>
  <c r="CN5" i="50"/>
  <c r="CK5" i="50"/>
  <c r="CJ5" i="50"/>
  <c r="CF5" i="50"/>
  <c r="CQ5" i="50" s="1"/>
  <c r="BM5" i="50"/>
  <c r="BN5" i="50" s="1"/>
  <c r="AQ5" i="50"/>
  <c r="AH5" i="50"/>
  <c r="A5" i="50"/>
  <c r="CP4" i="50"/>
  <c r="CS4" i="50" s="1"/>
  <c r="CN4" i="50"/>
  <c r="CK4" i="50"/>
  <c r="CJ4" i="50"/>
  <c r="CF4" i="50"/>
  <c r="CQ4" i="50" s="1"/>
  <c r="CR4" i="50" s="1"/>
  <c r="BM4" i="50"/>
  <c r="BN4" i="50" s="1"/>
  <c r="AQ4" i="50"/>
  <c r="AH4" i="50"/>
  <c r="A4" i="50"/>
  <c r="CP3" i="50"/>
  <c r="CN3" i="50"/>
  <c r="CK3" i="50"/>
  <c r="CJ3" i="50"/>
  <c r="CF3" i="50"/>
  <c r="CQ3" i="50" s="1"/>
  <c r="BM3" i="50"/>
  <c r="BN3" i="50" s="1"/>
  <c r="AQ3" i="50"/>
  <c r="AH3" i="50"/>
  <c r="A3" i="50"/>
  <c r="BM245" i="49"/>
  <c r="BN245" i="49" s="1"/>
  <c r="AQ245" i="49"/>
  <c r="AH245" i="49"/>
  <c r="A245" i="49"/>
  <c r="AQ244" i="49"/>
  <c r="AH244" i="49"/>
  <c r="A244" i="49"/>
  <c r="AQ243" i="49"/>
  <c r="AH243" i="49"/>
  <c r="A243" i="49"/>
  <c r="AQ242" i="49"/>
  <c r="AH242" i="49"/>
  <c r="A242" i="49"/>
  <c r="AQ241" i="49"/>
  <c r="AH241" i="49"/>
  <c r="A241" i="49"/>
  <c r="AQ240" i="49"/>
  <c r="AH240" i="49"/>
  <c r="A240" i="49"/>
  <c r="AQ239" i="49"/>
  <c r="AH239" i="49"/>
  <c r="A239" i="49"/>
  <c r="AQ238" i="49"/>
  <c r="AH238" i="49"/>
  <c r="A238" i="49"/>
  <c r="AQ237" i="49"/>
  <c r="AH237" i="49"/>
  <c r="A237" i="49"/>
  <c r="AQ236" i="49"/>
  <c r="AH236" i="49"/>
  <c r="A236" i="49"/>
  <c r="AQ235" i="49"/>
  <c r="AH235" i="49"/>
  <c r="A235" i="49"/>
  <c r="AH234" i="49"/>
  <c r="A234" i="49"/>
  <c r="AQ233" i="49"/>
  <c r="AH233" i="49"/>
  <c r="A233" i="49"/>
  <c r="AQ232" i="49"/>
  <c r="AH232" i="49"/>
  <c r="A232" i="49"/>
  <c r="AQ231" i="49"/>
  <c r="AH231" i="49"/>
  <c r="A231" i="49"/>
  <c r="AH230" i="49"/>
  <c r="A230" i="49"/>
  <c r="AQ229" i="49"/>
  <c r="AH229" i="49"/>
  <c r="A229" i="49"/>
  <c r="AQ228" i="49"/>
  <c r="AH228" i="49"/>
  <c r="A228" i="49"/>
  <c r="AQ227" i="49"/>
  <c r="AH227" i="49"/>
  <c r="A227" i="49"/>
  <c r="AQ226" i="49"/>
  <c r="AH226" i="49"/>
  <c r="A226" i="49"/>
  <c r="AQ225" i="49"/>
  <c r="AH225" i="49"/>
  <c r="A225" i="49"/>
  <c r="AH224" i="49"/>
  <c r="A224" i="49"/>
  <c r="AQ223" i="49"/>
  <c r="AH223" i="49"/>
  <c r="A223" i="49"/>
  <c r="AQ222" i="49"/>
  <c r="AH222" i="49"/>
  <c r="A222" i="49"/>
  <c r="AQ221" i="49"/>
  <c r="AO221" i="49"/>
  <c r="AH221" i="49"/>
  <c r="A221" i="49"/>
  <c r="AQ220" i="49"/>
  <c r="AH220" i="49"/>
  <c r="A220" i="49"/>
  <c r="AQ219" i="49"/>
  <c r="AO219" i="49"/>
  <c r="AH219" i="49"/>
  <c r="A219" i="49"/>
  <c r="AQ218" i="49"/>
  <c r="AO218" i="49"/>
  <c r="AH218" i="49"/>
  <c r="A218" i="49"/>
  <c r="AQ217" i="49"/>
  <c r="AH217" i="49"/>
  <c r="A217" i="49"/>
  <c r="AQ216" i="49"/>
  <c r="AH216" i="49"/>
  <c r="A216" i="49"/>
  <c r="AQ215" i="49"/>
  <c r="AH215" i="49"/>
  <c r="A215" i="49"/>
  <c r="AQ214" i="49"/>
  <c r="AH214" i="49"/>
  <c r="A214" i="49"/>
  <c r="AQ213" i="49"/>
  <c r="AH213" i="49"/>
  <c r="A213" i="49"/>
  <c r="AQ212" i="49"/>
  <c r="AH212" i="49"/>
  <c r="A212" i="49"/>
  <c r="AQ211" i="49"/>
  <c r="AH211" i="49"/>
  <c r="A211" i="49"/>
  <c r="AQ210" i="49"/>
  <c r="AH210" i="49"/>
  <c r="A210" i="49"/>
  <c r="AQ209" i="49"/>
  <c r="AH209" i="49"/>
  <c r="A209" i="49"/>
  <c r="AQ208" i="49"/>
  <c r="AO208" i="49"/>
  <c r="AH208" i="49"/>
  <c r="A208" i="49"/>
  <c r="AQ207" i="49"/>
  <c r="AO207" i="49"/>
  <c r="AH207" i="49"/>
  <c r="A207" i="49"/>
  <c r="AQ206" i="49"/>
  <c r="AH206" i="49"/>
  <c r="A206" i="49"/>
  <c r="AQ205" i="49"/>
  <c r="AH205" i="49"/>
  <c r="A205" i="49"/>
  <c r="AQ204" i="49"/>
  <c r="AH204" i="49"/>
  <c r="A204" i="49"/>
  <c r="AQ203" i="49"/>
  <c r="AO203" i="49"/>
  <c r="AH203" i="49"/>
  <c r="A203" i="49"/>
  <c r="AQ202" i="49"/>
  <c r="AH202" i="49"/>
  <c r="A202" i="49"/>
  <c r="AQ201" i="49"/>
  <c r="AH201" i="49"/>
  <c r="A201" i="49"/>
  <c r="AQ200" i="49"/>
  <c r="AH200" i="49"/>
  <c r="A200" i="49"/>
  <c r="AQ199" i="49"/>
  <c r="AO199" i="49"/>
  <c r="AH199" i="49"/>
  <c r="A199" i="49"/>
  <c r="AQ198" i="49"/>
  <c r="AH198" i="49"/>
  <c r="A198" i="49"/>
  <c r="AQ197" i="49"/>
  <c r="AH197" i="49"/>
  <c r="A197" i="49"/>
  <c r="AQ196" i="49"/>
  <c r="AH196" i="49"/>
  <c r="A196" i="49"/>
  <c r="AQ195" i="49"/>
  <c r="AH195" i="49"/>
  <c r="A195" i="49"/>
  <c r="CP194" i="49"/>
  <c r="CS194" i="49" s="1"/>
  <c r="CN194" i="49"/>
  <c r="CK194" i="49"/>
  <c r="CJ194" i="49"/>
  <c r="CF194" i="49"/>
  <c r="CQ194" i="49" s="1"/>
  <c r="CR194" i="49" s="1"/>
  <c r="BM194" i="49"/>
  <c r="BN194" i="49" s="1"/>
  <c r="AQ194" i="49"/>
  <c r="AH194" i="49"/>
  <c r="A194" i="49"/>
  <c r="AQ193" i="49"/>
  <c r="AH193" i="49"/>
  <c r="A193" i="49"/>
  <c r="AH192" i="49"/>
  <c r="A192" i="49"/>
  <c r="AQ191" i="49"/>
  <c r="A191" i="49"/>
  <c r="AQ190" i="49"/>
  <c r="AH190" i="49"/>
  <c r="A190" i="49"/>
  <c r="AQ189" i="49"/>
  <c r="AH189" i="49"/>
  <c r="A189" i="49"/>
  <c r="CP188" i="49"/>
  <c r="CS188" i="49" s="1"/>
  <c r="CN188" i="49"/>
  <c r="CK188" i="49"/>
  <c r="CJ188" i="49"/>
  <c r="CF188" i="49"/>
  <c r="CQ188" i="49" s="1"/>
  <c r="CR188" i="49" s="1"/>
  <c r="BM188" i="49"/>
  <c r="BN188" i="49" s="1"/>
  <c r="AQ188" i="49"/>
  <c r="AH188" i="49"/>
  <c r="A188" i="49"/>
  <c r="AP187" i="49"/>
  <c r="AO187" i="49"/>
  <c r="AH187" i="49"/>
  <c r="A187" i="49"/>
  <c r="AQ186" i="49"/>
  <c r="AO186" i="49"/>
  <c r="AH186" i="49"/>
  <c r="A186" i="49"/>
  <c r="AQ185" i="49"/>
  <c r="AO185" i="49"/>
  <c r="AH185" i="49"/>
  <c r="A185" i="49"/>
  <c r="AQ184" i="49"/>
  <c r="AH184" i="49"/>
  <c r="A184" i="49"/>
  <c r="CP183" i="49"/>
  <c r="CS183" i="49" s="1"/>
  <c r="CN183" i="49"/>
  <c r="CK183" i="49"/>
  <c r="CJ183" i="49"/>
  <c r="CF183" i="49"/>
  <c r="CQ183" i="49" s="1"/>
  <c r="CR183" i="49" s="1"/>
  <c r="BM183" i="49"/>
  <c r="BN183" i="49" s="1"/>
  <c r="AQ183" i="49"/>
  <c r="AH183" i="49"/>
  <c r="A183" i="49"/>
  <c r="AQ182" i="49"/>
  <c r="AH182" i="49"/>
  <c r="A182" i="49"/>
  <c r="AQ181" i="49"/>
  <c r="AH181" i="49"/>
  <c r="A181" i="49"/>
  <c r="AQ180" i="49"/>
  <c r="AH180" i="49"/>
  <c r="A180" i="49"/>
  <c r="BM179" i="49"/>
  <c r="BN179" i="49" s="1"/>
  <c r="AQ179" i="49"/>
  <c r="AH179" i="49"/>
  <c r="A179" i="49"/>
  <c r="AQ178" i="49"/>
  <c r="AF178" i="49"/>
  <c r="BM178" i="49" s="1"/>
  <c r="BN178" i="49" s="1"/>
  <c r="A178" i="49"/>
  <c r="AQ177" i="49"/>
  <c r="AO177" i="49"/>
  <c r="AH177" i="49"/>
  <c r="A177" i="49"/>
  <c r="AQ176" i="49"/>
  <c r="AH176" i="49"/>
  <c r="A176" i="49"/>
  <c r="AQ175" i="49"/>
  <c r="AH175" i="49"/>
  <c r="A175" i="49"/>
  <c r="AQ174" i="49"/>
  <c r="AH174" i="49"/>
  <c r="A174" i="49"/>
  <c r="AQ173" i="49"/>
  <c r="AH173" i="49"/>
  <c r="A173" i="49"/>
  <c r="AQ172" i="49"/>
  <c r="AO172" i="49"/>
  <c r="AH172" i="49"/>
  <c r="A172" i="49"/>
  <c r="BM171" i="49"/>
  <c r="BN171" i="49" s="1"/>
  <c r="AQ171" i="49"/>
  <c r="AH171" i="49"/>
  <c r="A171" i="49"/>
  <c r="BM170" i="49"/>
  <c r="BN170" i="49" s="1"/>
  <c r="BO170" i="49" s="1"/>
  <c r="AQ170" i="49"/>
  <c r="A170" i="49"/>
  <c r="BM169" i="49"/>
  <c r="BN169" i="49" s="1"/>
  <c r="AQ169" i="49"/>
  <c r="AH169" i="49"/>
  <c r="A169" i="49"/>
  <c r="BM168" i="49"/>
  <c r="BN168" i="49" s="1"/>
  <c r="AQ168" i="49"/>
  <c r="AH168" i="49"/>
  <c r="A168" i="49"/>
  <c r="BM167" i="49"/>
  <c r="BN167" i="49" s="1"/>
  <c r="AQ167" i="49"/>
  <c r="AH167" i="49"/>
  <c r="A167" i="49"/>
  <c r="BM166" i="49"/>
  <c r="BN166" i="49" s="1"/>
  <c r="AQ166" i="49"/>
  <c r="AH166" i="49"/>
  <c r="A166" i="49"/>
  <c r="BM165" i="49"/>
  <c r="BN165" i="49" s="1"/>
  <c r="BO165" i="49" s="1"/>
  <c r="A165" i="49"/>
  <c r="BM164" i="49"/>
  <c r="BN164" i="49" s="1"/>
  <c r="AH164" i="49"/>
  <c r="A164" i="49"/>
  <c r="BM163" i="49"/>
  <c r="BN163" i="49" s="1"/>
  <c r="AH163" i="49"/>
  <c r="A163" i="49"/>
  <c r="BM162" i="49"/>
  <c r="BN162" i="49" s="1"/>
  <c r="AQ162" i="49"/>
  <c r="AH162" i="49"/>
  <c r="A162" i="49"/>
  <c r="BM161" i="49"/>
  <c r="BN161" i="49" s="1"/>
  <c r="AQ161" i="49"/>
  <c r="AH161" i="49"/>
  <c r="A161" i="49"/>
  <c r="AQ160" i="49"/>
  <c r="AH160" i="49"/>
  <c r="A160" i="49"/>
  <c r="AQ159" i="49"/>
  <c r="AH159" i="49"/>
  <c r="A159" i="49"/>
  <c r="AQ158" i="49"/>
  <c r="AH158" i="49"/>
  <c r="A158" i="49"/>
  <c r="A157" i="49"/>
  <c r="AQ156" i="49"/>
  <c r="AH156" i="49"/>
  <c r="A156" i="49"/>
  <c r="A155" i="49"/>
  <c r="AQ154" i="49"/>
  <c r="AH154" i="49"/>
  <c r="A154" i="49"/>
  <c r="AQ153" i="49"/>
  <c r="AO153" i="49"/>
  <c r="AH153" i="49"/>
  <c r="A153" i="49"/>
  <c r="AQ152" i="49"/>
  <c r="AH152" i="49"/>
  <c r="A152" i="49"/>
  <c r="AQ151" i="49"/>
  <c r="AH151" i="49"/>
  <c r="A151" i="49"/>
  <c r="AQ150" i="49"/>
  <c r="AH150" i="49"/>
  <c r="A150" i="49"/>
  <c r="CP149" i="49"/>
  <c r="CS149" i="49" s="1"/>
  <c r="CN149" i="49"/>
  <c r="CK149" i="49"/>
  <c r="CJ149" i="49"/>
  <c r="CF149" i="49"/>
  <c r="CQ149" i="49" s="1"/>
  <c r="CR149" i="49" s="1"/>
  <c r="BM149" i="49"/>
  <c r="BN149" i="49" s="1"/>
  <c r="AQ149" i="49"/>
  <c r="AH149" i="49"/>
  <c r="A149" i="49"/>
  <c r="CP148" i="49"/>
  <c r="CN148" i="49"/>
  <c r="CK148" i="49"/>
  <c r="CJ148" i="49"/>
  <c r="CF148" i="49"/>
  <c r="CQ148" i="49" s="1"/>
  <c r="BM148" i="49"/>
  <c r="BN148" i="49" s="1"/>
  <c r="AQ148" i="49"/>
  <c r="AH148" i="49"/>
  <c r="A148" i="49"/>
  <c r="CP147" i="49"/>
  <c r="CS147" i="49" s="1"/>
  <c r="CN147" i="49"/>
  <c r="CK147" i="49"/>
  <c r="CJ147" i="49"/>
  <c r="CF147" i="49"/>
  <c r="CQ147" i="49" s="1"/>
  <c r="CR147" i="49" s="1"/>
  <c r="BM147" i="49"/>
  <c r="BN147" i="49" s="1"/>
  <c r="AQ147" i="49"/>
  <c r="AH147" i="49"/>
  <c r="A147" i="49"/>
  <c r="CP146" i="49"/>
  <c r="CS146" i="49" s="1"/>
  <c r="CN146" i="49"/>
  <c r="CK146" i="49"/>
  <c r="CJ146" i="49"/>
  <c r="CF146" i="49"/>
  <c r="CQ146" i="49" s="1"/>
  <c r="CR146" i="49" s="1"/>
  <c r="BM146" i="49"/>
  <c r="BN146" i="49" s="1"/>
  <c r="AQ146" i="49"/>
  <c r="AH146" i="49"/>
  <c r="A146" i="49"/>
  <c r="CP145" i="49"/>
  <c r="CS145" i="49" s="1"/>
  <c r="CN145" i="49"/>
  <c r="CK145" i="49"/>
  <c r="CJ145" i="49"/>
  <c r="CF145" i="49"/>
  <c r="CQ145" i="49" s="1"/>
  <c r="CR145" i="49" s="1"/>
  <c r="BM145" i="49"/>
  <c r="BN145" i="49" s="1"/>
  <c r="AQ145" i="49"/>
  <c r="AH145" i="49"/>
  <c r="A145" i="49"/>
  <c r="CP144" i="49"/>
  <c r="CN144" i="49"/>
  <c r="CK144" i="49"/>
  <c r="CJ144" i="49"/>
  <c r="CF144" i="49"/>
  <c r="CQ144" i="49" s="1"/>
  <c r="BM144" i="49"/>
  <c r="BN144" i="49" s="1"/>
  <c r="AQ144" i="49"/>
  <c r="AH144" i="49"/>
  <c r="A144" i="49"/>
  <c r="AQ143" i="49"/>
  <c r="AO143" i="49"/>
  <c r="AH143" i="49"/>
  <c r="A143" i="49"/>
  <c r="AQ142" i="49"/>
  <c r="AH142" i="49"/>
  <c r="A142" i="49"/>
  <c r="AQ141" i="49"/>
  <c r="AH141" i="49"/>
  <c r="A141" i="49"/>
  <c r="BM140" i="49"/>
  <c r="BN140" i="49" s="1"/>
  <c r="AQ140" i="49"/>
  <c r="AH140" i="49"/>
  <c r="A140" i="49"/>
  <c r="BM139" i="49"/>
  <c r="BN139" i="49" s="1"/>
  <c r="AQ139" i="49"/>
  <c r="AH139" i="49"/>
  <c r="A139" i="49"/>
  <c r="BM138" i="49"/>
  <c r="BN138" i="49" s="1"/>
  <c r="AQ138" i="49"/>
  <c r="AH138" i="49"/>
  <c r="A138" i="49"/>
  <c r="BM137" i="49"/>
  <c r="BN137" i="49" s="1"/>
  <c r="AQ137" i="49"/>
  <c r="AH137" i="49"/>
  <c r="A137" i="49"/>
  <c r="BM136" i="49"/>
  <c r="BN136" i="49" s="1"/>
  <c r="AQ136" i="49"/>
  <c r="AH136" i="49"/>
  <c r="A136" i="49"/>
  <c r="BM135" i="49"/>
  <c r="BN135" i="49" s="1"/>
  <c r="AQ135" i="49"/>
  <c r="AH135" i="49"/>
  <c r="A135" i="49"/>
  <c r="BM134" i="49"/>
  <c r="BN134" i="49" s="1"/>
  <c r="AQ134" i="49"/>
  <c r="AH134" i="49"/>
  <c r="A134" i="49"/>
  <c r="BM133" i="49"/>
  <c r="BN133" i="49" s="1"/>
  <c r="AQ133" i="49"/>
  <c r="AH133" i="49"/>
  <c r="A133" i="49"/>
  <c r="BM132" i="49"/>
  <c r="BN132" i="49" s="1"/>
  <c r="AQ132" i="49"/>
  <c r="AH132" i="49"/>
  <c r="A132" i="49"/>
  <c r="BM131" i="49"/>
  <c r="BN131" i="49" s="1"/>
  <c r="AQ131" i="49"/>
  <c r="AH131" i="49"/>
  <c r="A131" i="49"/>
  <c r="BM130" i="49"/>
  <c r="BN130" i="49" s="1"/>
  <c r="AQ130" i="49"/>
  <c r="AH130" i="49"/>
  <c r="A130" i="49"/>
  <c r="AP129" i="49"/>
  <c r="AQ129" i="49" s="1"/>
  <c r="AH129" i="49"/>
  <c r="A129" i="49"/>
  <c r="AQ128" i="49"/>
  <c r="AH128" i="49"/>
  <c r="A128" i="49"/>
  <c r="AQ127" i="49"/>
  <c r="AH127" i="49"/>
  <c r="A127" i="49"/>
  <c r="AQ126" i="49"/>
  <c r="AH126" i="49"/>
  <c r="A126" i="49"/>
  <c r="AQ125" i="49"/>
  <c r="AH125" i="49"/>
  <c r="A125" i="49"/>
  <c r="AQ124" i="49"/>
  <c r="AH124" i="49"/>
  <c r="A124" i="49"/>
  <c r="AQ123" i="49"/>
  <c r="AH123" i="49"/>
  <c r="A123" i="49"/>
  <c r="AQ122" i="49"/>
  <c r="AH122" i="49"/>
  <c r="A122" i="49"/>
  <c r="CP121" i="49"/>
  <c r="CN121" i="49"/>
  <c r="CK121" i="49"/>
  <c r="CJ121" i="49"/>
  <c r="CF121" i="49"/>
  <c r="CQ121" i="49" s="1"/>
  <c r="BM121" i="49"/>
  <c r="BN121" i="49" s="1"/>
  <c r="AQ121" i="49"/>
  <c r="AH121" i="49"/>
  <c r="A121" i="49"/>
  <c r="AQ120" i="49"/>
  <c r="AH120" i="49"/>
  <c r="A120" i="49"/>
  <c r="AQ119" i="49"/>
  <c r="AH119" i="49"/>
  <c r="A119" i="49"/>
  <c r="CP118" i="49"/>
  <c r="CS118" i="49" s="1"/>
  <c r="CF118" i="49"/>
  <c r="CQ118" i="49" s="1"/>
  <c r="AQ118" i="49"/>
  <c r="AH118" i="49"/>
  <c r="A118" i="49"/>
  <c r="CP117" i="49"/>
  <c r="CS117" i="49" s="1"/>
  <c r="CN117" i="49"/>
  <c r="CK117" i="49"/>
  <c r="CJ117" i="49"/>
  <c r="CF117" i="49"/>
  <c r="CQ117" i="49" s="1"/>
  <c r="CR117" i="49" s="1"/>
  <c r="BM117" i="49"/>
  <c r="BN117" i="49" s="1"/>
  <c r="AQ117" i="49"/>
  <c r="AH117" i="49"/>
  <c r="A117" i="49"/>
  <c r="CP116" i="49"/>
  <c r="CS116" i="49" s="1"/>
  <c r="CN116" i="49"/>
  <c r="CK116" i="49"/>
  <c r="CJ116" i="49"/>
  <c r="CF116" i="49"/>
  <c r="CQ116" i="49" s="1"/>
  <c r="CR116" i="49" s="1"/>
  <c r="BM116" i="49"/>
  <c r="BN116" i="49" s="1"/>
  <c r="AQ116" i="49"/>
  <c r="AH116" i="49"/>
  <c r="A116" i="49"/>
  <c r="CP115" i="49"/>
  <c r="CN115" i="49"/>
  <c r="CK115" i="49"/>
  <c r="CJ115" i="49"/>
  <c r="CF115" i="49"/>
  <c r="CQ115" i="49" s="1"/>
  <c r="BM115" i="49"/>
  <c r="BN115" i="49" s="1"/>
  <c r="AQ115" i="49"/>
  <c r="AH115" i="49"/>
  <c r="A115" i="49"/>
  <c r="CP114" i="49"/>
  <c r="CS114" i="49" s="1"/>
  <c r="CN114" i="49"/>
  <c r="CK114" i="49"/>
  <c r="CJ114" i="49"/>
  <c r="CF114" i="49"/>
  <c r="CQ114" i="49" s="1"/>
  <c r="CR114" i="49" s="1"/>
  <c r="BM114" i="49"/>
  <c r="BN114" i="49" s="1"/>
  <c r="AQ114" i="49"/>
  <c r="AH114" i="49"/>
  <c r="A114" i="49"/>
  <c r="CP113" i="49"/>
  <c r="CS113" i="49" s="1"/>
  <c r="CN113" i="49"/>
  <c r="CK113" i="49"/>
  <c r="CJ113" i="49"/>
  <c r="CF113" i="49"/>
  <c r="CQ113" i="49" s="1"/>
  <c r="CR113" i="49" s="1"/>
  <c r="BM113" i="49"/>
  <c r="BN113" i="49" s="1"/>
  <c r="AQ113" i="49"/>
  <c r="AH113" i="49"/>
  <c r="A113" i="49"/>
  <c r="CP112" i="49"/>
  <c r="CS112" i="49" s="1"/>
  <c r="CN112" i="49"/>
  <c r="CK112" i="49"/>
  <c r="CJ112" i="49"/>
  <c r="CF112" i="49"/>
  <c r="CQ112" i="49" s="1"/>
  <c r="CR112" i="49" s="1"/>
  <c r="BM112" i="49"/>
  <c r="BN112" i="49" s="1"/>
  <c r="AQ112" i="49"/>
  <c r="AH112" i="49"/>
  <c r="A112" i="49"/>
  <c r="CP111" i="49"/>
  <c r="CN111" i="49"/>
  <c r="CK111" i="49"/>
  <c r="CJ111" i="49"/>
  <c r="CF111" i="49"/>
  <c r="CQ111" i="49" s="1"/>
  <c r="BM111" i="49"/>
  <c r="BN111" i="49" s="1"/>
  <c r="AQ111" i="49"/>
  <c r="AH111" i="49"/>
  <c r="A111" i="49"/>
  <c r="AQ110" i="49"/>
  <c r="AH110" i="49"/>
  <c r="A110" i="49"/>
  <c r="CP109" i="49"/>
  <c r="CS109" i="49" s="1"/>
  <c r="CN109" i="49"/>
  <c r="CK109" i="49"/>
  <c r="CJ109" i="49"/>
  <c r="CF109" i="49"/>
  <c r="CQ109" i="49" s="1"/>
  <c r="CR109" i="49" s="1"/>
  <c r="BM109" i="49"/>
  <c r="BN109" i="49" s="1"/>
  <c r="AQ109" i="49"/>
  <c r="AH109" i="49"/>
  <c r="A109" i="49"/>
  <c r="AQ108" i="49"/>
  <c r="A108" i="49"/>
  <c r="CP107" i="49"/>
  <c r="CN107" i="49"/>
  <c r="CK107" i="49"/>
  <c r="CJ107" i="49"/>
  <c r="CF107" i="49"/>
  <c r="CQ107" i="49" s="1"/>
  <c r="BM107" i="49"/>
  <c r="BN107" i="49" s="1"/>
  <c r="AQ107" i="49"/>
  <c r="AH107" i="49"/>
  <c r="A107" i="49"/>
  <c r="CP106" i="49"/>
  <c r="CS106" i="49" s="1"/>
  <c r="CN106" i="49"/>
  <c r="CK106" i="49"/>
  <c r="CJ106" i="49"/>
  <c r="CF106" i="49"/>
  <c r="CQ106" i="49" s="1"/>
  <c r="CR106" i="49" s="1"/>
  <c r="BM106" i="49"/>
  <c r="BN106" i="49" s="1"/>
  <c r="AQ106" i="49"/>
  <c r="AH106" i="49"/>
  <c r="A106" i="49"/>
  <c r="CP105" i="49"/>
  <c r="CS105" i="49" s="1"/>
  <c r="AQ105" i="49"/>
  <c r="AH105" i="49"/>
  <c r="A105" i="49"/>
  <c r="CP104" i="49"/>
  <c r="CS104" i="49" s="1"/>
  <c r="CN104" i="49"/>
  <c r="CK104" i="49"/>
  <c r="CJ104" i="49"/>
  <c r="CF104" i="49"/>
  <c r="CQ104" i="49" s="1"/>
  <c r="CR104" i="49" s="1"/>
  <c r="BM104" i="49"/>
  <c r="BN104" i="49" s="1"/>
  <c r="AT104" i="49"/>
  <c r="AQ104" i="49"/>
  <c r="AH104" i="49"/>
  <c r="A104" i="49"/>
  <c r="CP103" i="49"/>
  <c r="CS103" i="49" s="1"/>
  <c r="CF103" i="49"/>
  <c r="CQ103" i="49" s="1"/>
  <c r="AQ103" i="49"/>
  <c r="AH103" i="49"/>
  <c r="A103" i="49"/>
  <c r="CP102" i="49"/>
  <c r="CS102" i="49" s="1"/>
  <c r="CN102" i="49"/>
  <c r="CK102" i="49"/>
  <c r="CJ102" i="49"/>
  <c r="CF102" i="49"/>
  <c r="CQ102" i="49" s="1"/>
  <c r="CR102" i="49" s="1"/>
  <c r="BM102" i="49"/>
  <c r="BN102" i="49" s="1"/>
  <c r="AT102" i="49"/>
  <c r="AQ102" i="49"/>
  <c r="AH102" i="49"/>
  <c r="A102" i="49"/>
  <c r="CP101" i="49"/>
  <c r="CS101" i="49" s="1"/>
  <c r="CN101" i="49"/>
  <c r="CK101" i="49"/>
  <c r="CJ101" i="49"/>
  <c r="CF101" i="49"/>
  <c r="CQ101" i="49" s="1"/>
  <c r="CR101" i="49" s="1"/>
  <c r="BM101" i="49"/>
  <c r="BN101" i="49" s="1"/>
  <c r="AQ101" i="49"/>
  <c r="AH101" i="49"/>
  <c r="A101" i="49"/>
  <c r="CP100" i="49"/>
  <c r="CS100" i="49" s="1"/>
  <c r="CN100" i="49"/>
  <c r="CK100" i="49"/>
  <c r="CJ100" i="49"/>
  <c r="CF100" i="49"/>
  <c r="CQ100" i="49" s="1"/>
  <c r="CR100" i="49" s="1"/>
  <c r="BM100" i="49"/>
  <c r="BN100" i="49" s="1"/>
  <c r="AQ100" i="49"/>
  <c r="AH100" i="49"/>
  <c r="A100" i="49"/>
  <c r="CP99" i="49"/>
  <c r="CS99" i="49" s="1"/>
  <c r="CN99" i="49"/>
  <c r="CK99" i="49"/>
  <c r="CJ99" i="49"/>
  <c r="CF99" i="49"/>
  <c r="CQ99" i="49" s="1"/>
  <c r="CR99" i="49" s="1"/>
  <c r="CT99" i="49" s="1"/>
  <c r="CV99" i="49" s="1"/>
  <c r="BM99" i="49"/>
  <c r="BN99" i="49" s="1"/>
  <c r="AQ99" i="49"/>
  <c r="AH99" i="49"/>
  <c r="A99" i="49"/>
  <c r="CP98" i="49"/>
  <c r="CS98" i="49" s="1"/>
  <c r="CF98" i="49"/>
  <c r="CQ98" i="49" s="1"/>
  <c r="AQ98" i="49"/>
  <c r="AH98" i="49"/>
  <c r="A98" i="49"/>
  <c r="CP97" i="49"/>
  <c r="CS97" i="49" s="1"/>
  <c r="CN97" i="49"/>
  <c r="CK97" i="49"/>
  <c r="CJ97" i="49"/>
  <c r="CF97" i="49"/>
  <c r="CQ97" i="49" s="1"/>
  <c r="CR97" i="49" s="1"/>
  <c r="BM97" i="49"/>
  <c r="BN97" i="49" s="1"/>
  <c r="AQ97" i="49"/>
  <c r="AH97" i="49"/>
  <c r="A97" i="49"/>
  <c r="CP96" i="49"/>
  <c r="CS96" i="49" s="1"/>
  <c r="CN96" i="49"/>
  <c r="CK96" i="49"/>
  <c r="CJ96" i="49"/>
  <c r="CF96" i="49"/>
  <c r="CQ96" i="49" s="1"/>
  <c r="CR96" i="49" s="1"/>
  <c r="CT96" i="49" s="1"/>
  <c r="CV96" i="49" s="1"/>
  <c r="BM96" i="49"/>
  <c r="BN96" i="49" s="1"/>
  <c r="AQ96" i="49"/>
  <c r="AH96" i="49"/>
  <c r="A96" i="49"/>
  <c r="CP95" i="49"/>
  <c r="CS95" i="49" s="1"/>
  <c r="CN95" i="49"/>
  <c r="CK95" i="49"/>
  <c r="CJ95" i="49"/>
  <c r="CF95" i="49"/>
  <c r="CQ95" i="49" s="1"/>
  <c r="CR95" i="49" s="1"/>
  <c r="BM95" i="49"/>
  <c r="BN95" i="49" s="1"/>
  <c r="AQ95" i="49"/>
  <c r="AH95" i="49"/>
  <c r="A95" i="49"/>
  <c r="CP94" i="49"/>
  <c r="CS94" i="49" s="1"/>
  <c r="CN94" i="49"/>
  <c r="CK94" i="49"/>
  <c r="CJ94" i="49"/>
  <c r="CF94" i="49"/>
  <c r="CQ94" i="49" s="1"/>
  <c r="CR94" i="49" s="1"/>
  <c r="BM94" i="49"/>
  <c r="BN94" i="49" s="1"/>
  <c r="AQ94" i="49"/>
  <c r="AH94" i="49"/>
  <c r="A94" i="49"/>
  <c r="CP93" i="49"/>
  <c r="CS93" i="49" s="1"/>
  <c r="CN93" i="49"/>
  <c r="CK93" i="49"/>
  <c r="CJ93" i="49"/>
  <c r="CF93" i="49"/>
  <c r="CQ93" i="49" s="1"/>
  <c r="CR93" i="49" s="1"/>
  <c r="BM93" i="49"/>
  <c r="BN93" i="49" s="1"/>
  <c r="AQ93" i="49"/>
  <c r="AH93" i="49"/>
  <c r="A93" i="49"/>
  <c r="CP92" i="49"/>
  <c r="CS92" i="49" s="1"/>
  <c r="CN92" i="49"/>
  <c r="CK92" i="49"/>
  <c r="CJ92" i="49"/>
  <c r="CF92" i="49"/>
  <c r="CQ92" i="49" s="1"/>
  <c r="BM92" i="49"/>
  <c r="BN92" i="49" s="1"/>
  <c r="AQ92" i="49"/>
  <c r="AH92" i="49"/>
  <c r="A92" i="49"/>
  <c r="CP91" i="49"/>
  <c r="CS91" i="49" s="1"/>
  <c r="CN91" i="49"/>
  <c r="CK91" i="49"/>
  <c r="CJ91" i="49"/>
  <c r="CF91" i="49"/>
  <c r="CQ91" i="49" s="1"/>
  <c r="CR91" i="49" s="1"/>
  <c r="BM91" i="49"/>
  <c r="BN91" i="49" s="1"/>
  <c r="AQ91" i="49"/>
  <c r="AH91" i="49"/>
  <c r="A91" i="49"/>
  <c r="CP90" i="49"/>
  <c r="CS90" i="49" s="1"/>
  <c r="CN90" i="49"/>
  <c r="CK90" i="49"/>
  <c r="CJ90" i="49"/>
  <c r="CF90" i="49"/>
  <c r="CQ90" i="49" s="1"/>
  <c r="CR90" i="49" s="1"/>
  <c r="BM90" i="49"/>
  <c r="BN90" i="49" s="1"/>
  <c r="AQ90" i="49"/>
  <c r="AH90" i="49"/>
  <c r="A90" i="49"/>
  <c r="AQ89" i="49"/>
  <c r="AH89" i="49"/>
  <c r="A89" i="49"/>
  <c r="BM88" i="49"/>
  <c r="BN88" i="49" s="1"/>
  <c r="AT88" i="49"/>
  <c r="AQ88" i="49"/>
  <c r="AH88" i="49"/>
  <c r="A88" i="49"/>
  <c r="BM87" i="49"/>
  <c r="BN87" i="49" s="1"/>
  <c r="AQ87" i="49"/>
  <c r="AH87" i="49"/>
  <c r="A87" i="49"/>
  <c r="BN86" i="49"/>
  <c r="AQ86" i="49"/>
  <c r="AH86" i="49"/>
  <c r="A86" i="49"/>
  <c r="CW85" i="49"/>
  <c r="CV85" i="49"/>
  <c r="BM85" i="49"/>
  <c r="BN85" i="49" s="1"/>
  <c r="AQ85" i="49"/>
  <c r="AH85" i="49"/>
  <c r="A85" i="49"/>
  <c r="CW84" i="49"/>
  <c r="CV84" i="49"/>
  <c r="BM84" i="49"/>
  <c r="BN84" i="49" s="1"/>
  <c r="AT84" i="49"/>
  <c r="AQ84" i="49"/>
  <c r="AH84" i="49"/>
  <c r="A84" i="49"/>
  <c r="AQ83" i="49"/>
  <c r="A83" i="49"/>
  <c r="BN82" i="49"/>
  <c r="AQ82" i="49"/>
  <c r="AH82" i="49"/>
  <c r="A82" i="49"/>
  <c r="CW81" i="49"/>
  <c r="CV81" i="49"/>
  <c r="BM81" i="49"/>
  <c r="BN81" i="49" s="1"/>
  <c r="AQ81" i="49"/>
  <c r="AH81" i="49"/>
  <c r="A81" i="49"/>
  <c r="CP80" i="49"/>
  <c r="CS80" i="49" s="1"/>
  <c r="CN80" i="49"/>
  <c r="CK80" i="49"/>
  <c r="CJ80" i="49"/>
  <c r="CF80" i="49"/>
  <c r="CQ80" i="49" s="1"/>
  <c r="CR80" i="49" s="1"/>
  <c r="BM80" i="49"/>
  <c r="BN80" i="49" s="1"/>
  <c r="AQ80" i="49"/>
  <c r="AH80" i="49"/>
  <c r="A80" i="49"/>
  <c r="CP79" i="49"/>
  <c r="CS79" i="49" s="1"/>
  <c r="CN79" i="49"/>
  <c r="CK79" i="49"/>
  <c r="CJ79" i="49"/>
  <c r="CF79" i="49"/>
  <c r="CQ79" i="49" s="1"/>
  <c r="CR79" i="49" s="1"/>
  <c r="BM79" i="49"/>
  <c r="BN79" i="49" s="1"/>
  <c r="AQ79" i="49"/>
  <c r="AH79" i="49"/>
  <c r="A79" i="49"/>
  <c r="CP78" i="49"/>
  <c r="CS78" i="49" s="1"/>
  <c r="CK78" i="49"/>
  <c r="CJ78" i="49"/>
  <c r="CF78" i="49"/>
  <c r="CQ78" i="49" s="1"/>
  <c r="BM78" i="49"/>
  <c r="BN78" i="49" s="1"/>
  <c r="AR78" i="49"/>
  <c r="AQ78" i="49"/>
  <c r="AH78" i="49"/>
  <c r="A78" i="49"/>
  <c r="CP77" i="49"/>
  <c r="CS77" i="49" s="1"/>
  <c r="CN77" i="49"/>
  <c r="CK77" i="49"/>
  <c r="CJ77" i="49"/>
  <c r="CF77" i="49"/>
  <c r="CQ77" i="49" s="1"/>
  <c r="CR77" i="49" s="1"/>
  <c r="BM77" i="49"/>
  <c r="BN77" i="49" s="1"/>
  <c r="AQ77" i="49"/>
  <c r="AH77" i="49"/>
  <c r="A77" i="49"/>
  <c r="CP76" i="49"/>
  <c r="CS76" i="49" s="1"/>
  <c r="CN76" i="49"/>
  <c r="CK76" i="49"/>
  <c r="CJ76" i="49"/>
  <c r="CF76" i="49"/>
  <c r="CQ76" i="49" s="1"/>
  <c r="CR76" i="49" s="1"/>
  <c r="BM76" i="49"/>
  <c r="BN76" i="49" s="1"/>
  <c r="AQ76" i="49"/>
  <c r="AH76" i="49"/>
  <c r="A76" i="49"/>
  <c r="AQ75" i="49"/>
  <c r="AH75" i="49"/>
  <c r="A75" i="49"/>
  <c r="CP74" i="49"/>
  <c r="CS74" i="49" s="1"/>
  <c r="CN74" i="49"/>
  <c r="CK74" i="49"/>
  <c r="CJ74" i="49"/>
  <c r="CF74" i="49"/>
  <c r="CQ74" i="49" s="1"/>
  <c r="CR74" i="49" s="1"/>
  <c r="BM74" i="49"/>
  <c r="BN74" i="49" s="1"/>
  <c r="AQ74" i="49"/>
  <c r="AH74" i="49"/>
  <c r="A74" i="49"/>
  <c r="CW73" i="49"/>
  <c r="CV73" i="49"/>
  <c r="BM73" i="49"/>
  <c r="BN73" i="49" s="1"/>
  <c r="AQ73" i="49"/>
  <c r="AH73" i="49"/>
  <c r="A73" i="49"/>
  <c r="CW72" i="49"/>
  <c r="CV72" i="49"/>
  <c r="BM72" i="49"/>
  <c r="BN72" i="49" s="1"/>
  <c r="AQ72" i="49"/>
  <c r="AH72" i="49"/>
  <c r="A72" i="49"/>
  <c r="AQ71" i="49"/>
  <c r="AH71" i="49"/>
  <c r="A71" i="49"/>
  <c r="AQ70" i="49"/>
  <c r="AH70" i="49"/>
  <c r="A70" i="49"/>
  <c r="AQ69" i="49"/>
  <c r="AH69" i="49"/>
  <c r="A69" i="49"/>
  <c r="AQ68" i="49"/>
  <c r="AH68" i="49"/>
  <c r="A68" i="49"/>
  <c r="AQ67" i="49"/>
  <c r="AH67" i="49"/>
  <c r="A67" i="49"/>
  <c r="AQ66" i="49"/>
  <c r="AH66" i="49"/>
  <c r="A66" i="49"/>
  <c r="AQ65" i="49"/>
  <c r="AH65" i="49"/>
  <c r="A65" i="49"/>
  <c r="AQ64" i="49"/>
  <c r="AH64" i="49"/>
  <c r="A64" i="49"/>
  <c r="AQ63" i="49"/>
  <c r="AH63" i="49"/>
  <c r="A63" i="49"/>
  <c r="AQ62" i="49"/>
  <c r="AH62" i="49"/>
  <c r="A62" i="49"/>
  <c r="CP61" i="49"/>
  <c r="CS61" i="49" s="1"/>
  <c r="CN61" i="49"/>
  <c r="CK61" i="49"/>
  <c r="CJ61" i="49"/>
  <c r="CF61" i="49"/>
  <c r="CQ61" i="49" s="1"/>
  <c r="CR61" i="49" s="1"/>
  <c r="BM61" i="49"/>
  <c r="BN61" i="49" s="1"/>
  <c r="AQ61" i="49"/>
  <c r="AH61" i="49"/>
  <c r="A61" i="49"/>
  <c r="BM60" i="49"/>
  <c r="BN60" i="49" s="1"/>
  <c r="AQ60" i="49"/>
  <c r="AH60" i="49"/>
  <c r="A60" i="49"/>
  <c r="AQ59" i="49"/>
  <c r="AH59" i="49"/>
  <c r="A59" i="49"/>
  <c r="AQ58" i="49"/>
  <c r="AH58" i="49"/>
  <c r="A58" i="49"/>
  <c r="AQ57" i="49"/>
  <c r="AH57" i="49"/>
  <c r="A57" i="49"/>
  <c r="CP56" i="49"/>
  <c r="CS56" i="49" s="1"/>
  <c r="CN56" i="49"/>
  <c r="CK56" i="49"/>
  <c r="CJ56" i="49"/>
  <c r="CF56" i="49"/>
  <c r="CQ56" i="49" s="1"/>
  <c r="CR56" i="49" s="1"/>
  <c r="BM56" i="49"/>
  <c r="BN56" i="49" s="1"/>
  <c r="AQ56" i="49"/>
  <c r="AH56" i="49"/>
  <c r="A56" i="49"/>
  <c r="CW55" i="49"/>
  <c r="CV55" i="49"/>
  <c r="BM55" i="49"/>
  <c r="BN55" i="49" s="1"/>
  <c r="AQ55" i="49"/>
  <c r="AH55" i="49"/>
  <c r="A55" i="49"/>
  <c r="AQ54" i="49"/>
  <c r="AH54" i="49"/>
  <c r="A54" i="49"/>
  <c r="AQ53" i="49"/>
  <c r="AH53" i="49"/>
  <c r="A53" i="49"/>
  <c r="AQ52" i="49"/>
  <c r="AH52" i="49"/>
  <c r="A52" i="49"/>
  <c r="CP51" i="49"/>
  <c r="CS51" i="49" s="1"/>
  <c r="CN51" i="49"/>
  <c r="CK51" i="49"/>
  <c r="CJ51" i="49"/>
  <c r="CF51" i="49"/>
  <c r="CQ51" i="49" s="1"/>
  <c r="CR51" i="49" s="1"/>
  <c r="BM51" i="49"/>
  <c r="BN51" i="49" s="1"/>
  <c r="AQ51" i="49"/>
  <c r="AH51" i="49"/>
  <c r="A51" i="49"/>
  <c r="CP50" i="49"/>
  <c r="CS50" i="49" s="1"/>
  <c r="CN50" i="49"/>
  <c r="CK50" i="49"/>
  <c r="CJ50" i="49"/>
  <c r="CF50" i="49"/>
  <c r="CQ50" i="49" s="1"/>
  <c r="CR50" i="49" s="1"/>
  <c r="BM50" i="49"/>
  <c r="BN50" i="49" s="1"/>
  <c r="AQ50" i="49"/>
  <c r="AH50" i="49"/>
  <c r="A50" i="49"/>
  <c r="AQ49" i="49"/>
  <c r="AH49" i="49"/>
  <c r="A49" i="49"/>
  <c r="CP48" i="49"/>
  <c r="CS48" i="49" s="1"/>
  <c r="CN48" i="49"/>
  <c r="CK48" i="49"/>
  <c r="CJ48" i="49"/>
  <c r="CF48" i="49"/>
  <c r="CQ48" i="49" s="1"/>
  <c r="CR48" i="49" s="1"/>
  <c r="BM48" i="49"/>
  <c r="BN48" i="49" s="1"/>
  <c r="AQ48" i="49"/>
  <c r="AH48" i="49"/>
  <c r="AD48" i="49" s="1"/>
  <c r="A48" i="49"/>
  <c r="CP47" i="49"/>
  <c r="CS47" i="49" s="1"/>
  <c r="CN47" i="49"/>
  <c r="CK47" i="49"/>
  <c r="CJ47" i="49"/>
  <c r="CF47" i="49"/>
  <c r="CQ47" i="49" s="1"/>
  <c r="CR47" i="49" s="1"/>
  <c r="BM47" i="49"/>
  <c r="BN47" i="49" s="1"/>
  <c r="AQ47" i="49"/>
  <c r="AH47" i="49"/>
  <c r="AD47" i="49" s="1"/>
  <c r="A47" i="49"/>
  <c r="CP46" i="49"/>
  <c r="CS46" i="49" s="1"/>
  <c r="CF46" i="49"/>
  <c r="CQ46" i="49" s="1"/>
  <c r="AQ46" i="49"/>
  <c r="AH46" i="49"/>
  <c r="A46" i="49"/>
  <c r="CN45" i="49"/>
  <c r="AQ45" i="49"/>
  <c r="AH45" i="49"/>
  <c r="A45" i="49"/>
  <c r="CP44" i="49"/>
  <c r="CS44" i="49" s="1"/>
  <c r="CN44" i="49"/>
  <c r="CK44" i="49"/>
  <c r="CJ44" i="49"/>
  <c r="CF44" i="49"/>
  <c r="CQ44" i="49" s="1"/>
  <c r="CR44" i="49" s="1"/>
  <c r="BM44" i="49"/>
  <c r="BN44" i="49" s="1"/>
  <c r="AQ44" i="49"/>
  <c r="AH44" i="49"/>
  <c r="A44" i="49"/>
  <c r="CP43" i="49"/>
  <c r="CS43" i="49" s="1"/>
  <c r="CN43" i="49"/>
  <c r="CK43" i="49"/>
  <c r="CJ43" i="49"/>
  <c r="CF43" i="49"/>
  <c r="CQ43" i="49" s="1"/>
  <c r="CR43" i="49" s="1"/>
  <c r="BM43" i="49"/>
  <c r="BN43" i="49" s="1"/>
  <c r="AQ43" i="49"/>
  <c r="AH43" i="49"/>
  <c r="A43" i="49"/>
  <c r="CP42" i="49"/>
  <c r="CS42" i="49" s="1"/>
  <c r="CN42" i="49"/>
  <c r="CK42" i="49"/>
  <c r="CJ42" i="49"/>
  <c r="CF42" i="49"/>
  <c r="CQ42" i="49" s="1"/>
  <c r="CR42" i="49" s="1"/>
  <c r="BM42" i="49"/>
  <c r="BN42" i="49" s="1"/>
  <c r="AQ42" i="49"/>
  <c r="AH42" i="49"/>
  <c r="A42" i="49"/>
  <c r="CP41" i="49"/>
  <c r="CS41" i="49" s="1"/>
  <c r="CN41" i="49"/>
  <c r="CK41" i="49"/>
  <c r="CJ41" i="49"/>
  <c r="CF41" i="49"/>
  <c r="CQ41" i="49" s="1"/>
  <c r="CR41" i="49" s="1"/>
  <c r="BM41" i="49"/>
  <c r="BN41" i="49" s="1"/>
  <c r="AQ41" i="49"/>
  <c r="AH41" i="49"/>
  <c r="A41" i="49"/>
  <c r="AH40" i="49"/>
  <c r="A40" i="49"/>
  <c r="CP39" i="49"/>
  <c r="CS39" i="49" s="1"/>
  <c r="CN39" i="49"/>
  <c r="CK39" i="49"/>
  <c r="CJ39" i="49"/>
  <c r="CF39" i="49"/>
  <c r="CQ39" i="49" s="1"/>
  <c r="CR39" i="49" s="1"/>
  <c r="BM39" i="49"/>
  <c r="BN39" i="49" s="1"/>
  <c r="AQ39" i="49"/>
  <c r="AH39" i="49"/>
  <c r="A39" i="49"/>
  <c r="CP38" i="49"/>
  <c r="CS38" i="49" s="1"/>
  <c r="CN38" i="49"/>
  <c r="CK38" i="49"/>
  <c r="CJ38" i="49"/>
  <c r="CF38" i="49"/>
  <c r="CQ38" i="49" s="1"/>
  <c r="CR38" i="49" s="1"/>
  <c r="CT38" i="49" s="1"/>
  <c r="CV38" i="49" s="1"/>
  <c r="BM38" i="49"/>
  <c r="BN38" i="49" s="1"/>
  <c r="AQ38" i="49"/>
  <c r="AH38" i="49"/>
  <c r="A38" i="49"/>
  <c r="CP37" i="49"/>
  <c r="CS37" i="49" s="1"/>
  <c r="CN37" i="49"/>
  <c r="CK37" i="49"/>
  <c r="CJ37" i="49"/>
  <c r="CF37" i="49"/>
  <c r="CQ37" i="49" s="1"/>
  <c r="CR37" i="49" s="1"/>
  <c r="BM37" i="49"/>
  <c r="BN37" i="49" s="1"/>
  <c r="AQ37" i="49"/>
  <c r="AH37" i="49"/>
  <c r="A37" i="49"/>
  <c r="CP36" i="49"/>
  <c r="CS36" i="49" s="1"/>
  <c r="CN36" i="49"/>
  <c r="CK36" i="49"/>
  <c r="CJ36" i="49"/>
  <c r="CF36" i="49"/>
  <c r="CQ36" i="49" s="1"/>
  <c r="CR36" i="49" s="1"/>
  <c r="BM36" i="49"/>
  <c r="BN36" i="49" s="1"/>
  <c r="AQ36" i="49"/>
  <c r="AH36" i="49"/>
  <c r="A36" i="49"/>
  <c r="CP35" i="49"/>
  <c r="CS35" i="49" s="1"/>
  <c r="CN35" i="49"/>
  <c r="CK35" i="49"/>
  <c r="CJ35" i="49"/>
  <c r="CF35" i="49"/>
  <c r="CQ35" i="49" s="1"/>
  <c r="CR35" i="49" s="1"/>
  <c r="BM35" i="49"/>
  <c r="BN35" i="49" s="1"/>
  <c r="AQ35" i="49"/>
  <c r="AH35" i="49"/>
  <c r="A35" i="49"/>
  <c r="CP34" i="49"/>
  <c r="CN34" i="49"/>
  <c r="CK34" i="49"/>
  <c r="CJ34" i="49"/>
  <c r="CF34" i="49"/>
  <c r="CQ34" i="49" s="1"/>
  <c r="BM34" i="49"/>
  <c r="BN34" i="49" s="1"/>
  <c r="AQ34" i="49"/>
  <c r="AH34" i="49"/>
  <c r="A34" i="49"/>
  <c r="CP33" i="49"/>
  <c r="CS33" i="49" s="1"/>
  <c r="CN33" i="49"/>
  <c r="CK33" i="49"/>
  <c r="CJ33" i="49"/>
  <c r="CF33" i="49"/>
  <c r="CQ33" i="49" s="1"/>
  <c r="CR33" i="49" s="1"/>
  <c r="BM33" i="49"/>
  <c r="BN33" i="49" s="1"/>
  <c r="AT33" i="49"/>
  <c r="AQ33" i="49"/>
  <c r="AH33" i="49"/>
  <c r="A33" i="49"/>
  <c r="CP32" i="49"/>
  <c r="CS32" i="49" s="1"/>
  <c r="CN32" i="49"/>
  <c r="CK32" i="49"/>
  <c r="CJ32" i="49"/>
  <c r="CF32" i="49"/>
  <c r="CQ32" i="49" s="1"/>
  <c r="BM32" i="49"/>
  <c r="BN32" i="49" s="1"/>
  <c r="AT32" i="49"/>
  <c r="AQ32" i="49"/>
  <c r="AH32" i="49"/>
  <c r="A32" i="49"/>
  <c r="AQ31" i="49"/>
  <c r="AH31" i="49"/>
  <c r="A31" i="49"/>
  <c r="CP30" i="49"/>
  <c r="CS30" i="49" s="1"/>
  <c r="CN30" i="49"/>
  <c r="CK30" i="49"/>
  <c r="CJ30" i="49"/>
  <c r="CF30" i="49"/>
  <c r="CQ30" i="49" s="1"/>
  <c r="CR30" i="49" s="1"/>
  <c r="BM30" i="49"/>
  <c r="BN30" i="49" s="1"/>
  <c r="AQ30" i="49"/>
  <c r="AH30" i="49"/>
  <c r="A30" i="49"/>
  <c r="AQ29" i="49"/>
  <c r="AH29" i="49"/>
  <c r="A29" i="49"/>
  <c r="AQ28" i="49"/>
  <c r="AH28" i="49"/>
  <c r="A28" i="49"/>
  <c r="AQ27" i="49"/>
  <c r="AH27" i="49"/>
  <c r="A27" i="49"/>
  <c r="AQ26" i="49"/>
  <c r="AH26" i="49"/>
  <c r="A26" i="49"/>
  <c r="AQ25" i="49"/>
  <c r="AH25" i="49"/>
  <c r="A25" i="49"/>
  <c r="CQ24" i="49"/>
  <c r="CP24" i="49"/>
  <c r="CS24" i="49" s="1"/>
  <c r="CN24" i="49"/>
  <c r="CK24" i="49"/>
  <c r="CJ24" i="49"/>
  <c r="AQ24" i="49"/>
  <c r="AH24" i="49"/>
  <c r="A24" i="49"/>
  <c r="AQ23" i="49"/>
  <c r="AH23" i="49"/>
  <c r="A23" i="49"/>
  <c r="AQ22" i="49"/>
  <c r="AH22" i="49"/>
  <c r="A22" i="49"/>
  <c r="CP21" i="49"/>
  <c r="CS21" i="49" s="1"/>
  <c r="CF21" i="49"/>
  <c r="CQ21" i="49" s="1"/>
  <c r="AQ21" i="49"/>
  <c r="AH21" i="49"/>
  <c r="A21" i="49"/>
  <c r="CP20" i="49"/>
  <c r="CS20" i="49" s="1"/>
  <c r="CF20" i="49"/>
  <c r="CQ20" i="49" s="1"/>
  <c r="AQ20" i="49"/>
  <c r="AH20" i="49"/>
  <c r="A20" i="49"/>
  <c r="CP19" i="49"/>
  <c r="CS19" i="49" s="1"/>
  <c r="CN19" i="49"/>
  <c r="CF19" i="49"/>
  <c r="CQ19" i="49" s="1"/>
  <c r="AQ19" i="49"/>
  <c r="AH19" i="49"/>
  <c r="A19" i="49"/>
  <c r="CP18" i="49"/>
  <c r="CS18" i="49" s="1"/>
  <c r="CN18" i="49"/>
  <c r="CK18" i="49"/>
  <c r="CJ18" i="49"/>
  <c r="CF18" i="49"/>
  <c r="CQ18" i="49" s="1"/>
  <c r="CR18" i="49" s="1"/>
  <c r="BM18" i="49"/>
  <c r="BN18" i="49" s="1"/>
  <c r="AQ18" i="49"/>
  <c r="AH18" i="49"/>
  <c r="A18" i="49"/>
  <c r="CP17" i="49"/>
  <c r="CS17" i="49" s="1"/>
  <c r="CN17" i="49"/>
  <c r="CK17" i="49"/>
  <c r="CJ17" i="49"/>
  <c r="CF17" i="49"/>
  <c r="CQ17" i="49" s="1"/>
  <c r="CR17" i="49" s="1"/>
  <c r="BM17" i="49"/>
  <c r="BN17" i="49" s="1"/>
  <c r="AQ17" i="49"/>
  <c r="AH17" i="49"/>
  <c r="A17" i="49"/>
  <c r="CP16" i="49"/>
  <c r="CN16" i="49"/>
  <c r="CK16" i="49"/>
  <c r="CJ16" i="49"/>
  <c r="CF16" i="49"/>
  <c r="CQ16" i="49" s="1"/>
  <c r="BM16" i="49"/>
  <c r="BN16" i="49" s="1"/>
  <c r="AQ16" i="49"/>
  <c r="AH16" i="49"/>
  <c r="A16" i="49"/>
  <c r="CP15" i="49"/>
  <c r="CS15" i="49" s="1"/>
  <c r="CN15" i="49"/>
  <c r="CK15" i="49"/>
  <c r="CJ15" i="49"/>
  <c r="CF15" i="49"/>
  <c r="CQ15" i="49" s="1"/>
  <c r="CR15" i="49" s="1"/>
  <c r="BM15" i="49"/>
  <c r="BN15" i="49" s="1"/>
  <c r="AQ15" i="49"/>
  <c r="AH15" i="49"/>
  <c r="A15" i="49"/>
  <c r="CP14" i="49"/>
  <c r="CS14" i="49" s="1"/>
  <c r="CN14" i="49"/>
  <c r="CK14" i="49"/>
  <c r="CJ14" i="49"/>
  <c r="CF14" i="49"/>
  <c r="CQ14" i="49" s="1"/>
  <c r="CR14" i="49" s="1"/>
  <c r="BM14" i="49"/>
  <c r="BN14" i="49" s="1"/>
  <c r="AQ14" i="49"/>
  <c r="AH14" i="49"/>
  <c r="A14" i="49"/>
  <c r="CP13" i="49"/>
  <c r="CS13" i="49" s="1"/>
  <c r="CN13" i="49"/>
  <c r="CK13" i="49"/>
  <c r="CJ13" i="49"/>
  <c r="CF13" i="49"/>
  <c r="CQ13" i="49" s="1"/>
  <c r="CR13" i="49" s="1"/>
  <c r="BM13" i="49"/>
  <c r="BN13" i="49" s="1"/>
  <c r="AQ13" i="49"/>
  <c r="AH13" i="49"/>
  <c r="A13" i="49"/>
  <c r="CP12" i="49"/>
  <c r="CN12" i="49"/>
  <c r="CK12" i="49"/>
  <c r="CJ12" i="49"/>
  <c r="CF12" i="49"/>
  <c r="CQ12" i="49" s="1"/>
  <c r="BM12" i="49"/>
  <c r="BN12" i="49" s="1"/>
  <c r="AQ12" i="49"/>
  <c r="AH12" i="49"/>
  <c r="A12" i="49"/>
  <c r="CP11" i="49"/>
  <c r="CS11" i="49" s="1"/>
  <c r="CN11" i="49"/>
  <c r="CK11" i="49"/>
  <c r="CJ11" i="49"/>
  <c r="CF11" i="49"/>
  <c r="CQ11" i="49" s="1"/>
  <c r="CR11" i="49" s="1"/>
  <c r="BM11" i="49"/>
  <c r="BN11" i="49" s="1"/>
  <c r="AQ11" i="49"/>
  <c r="AH11" i="49"/>
  <c r="A11" i="49"/>
  <c r="CP10" i="49"/>
  <c r="CS10" i="49" s="1"/>
  <c r="CN10" i="49"/>
  <c r="CK10" i="49"/>
  <c r="CJ10" i="49"/>
  <c r="CF10" i="49"/>
  <c r="CQ10" i="49" s="1"/>
  <c r="CR10" i="49" s="1"/>
  <c r="BM10" i="49"/>
  <c r="BN10" i="49" s="1"/>
  <c r="AQ10" i="49"/>
  <c r="AH10" i="49"/>
  <c r="A10" i="49"/>
  <c r="CP9" i="49"/>
  <c r="CN9" i="49"/>
  <c r="CK9" i="49"/>
  <c r="CJ9" i="49"/>
  <c r="CF9" i="49"/>
  <c r="CQ9" i="49" s="1"/>
  <c r="BM9" i="49"/>
  <c r="BN9" i="49" s="1"/>
  <c r="AQ9" i="49"/>
  <c r="AH9" i="49"/>
  <c r="A9" i="49"/>
  <c r="CP8" i="49"/>
  <c r="CS8" i="49" s="1"/>
  <c r="CN8" i="49"/>
  <c r="CK8" i="49"/>
  <c r="CJ8" i="49"/>
  <c r="CF8" i="49"/>
  <c r="CQ8" i="49" s="1"/>
  <c r="CR8" i="49" s="1"/>
  <c r="BM8" i="49"/>
  <c r="BN8" i="49" s="1"/>
  <c r="AQ8" i="49"/>
  <c r="AH8" i="49"/>
  <c r="A8" i="49"/>
  <c r="CP7" i="49"/>
  <c r="CS7" i="49" s="1"/>
  <c r="CN7" i="49"/>
  <c r="CK7" i="49"/>
  <c r="CJ7" i="49"/>
  <c r="CF7" i="49"/>
  <c r="CQ7" i="49" s="1"/>
  <c r="CR7" i="49" s="1"/>
  <c r="BM7" i="49"/>
  <c r="BN7" i="49" s="1"/>
  <c r="AQ7" i="49"/>
  <c r="AH7" i="49"/>
  <c r="A7" i="49"/>
  <c r="CP6" i="49"/>
  <c r="CS6" i="49" s="1"/>
  <c r="CN6" i="49"/>
  <c r="CK6" i="49"/>
  <c r="CJ6" i="49"/>
  <c r="CF6" i="49"/>
  <c r="CQ6" i="49" s="1"/>
  <c r="CR6" i="49" s="1"/>
  <c r="BM6" i="49"/>
  <c r="BN6" i="49" s="1"/>
  <c r="AT6" i="49"/>
  <c r="AQ6" i="49"/>
  <c r="AH6" i="49"/>
  <c r="A6" i="49"/>
  <c r="CP5" i="49"/>
  <c r="CS5" i="49" s="1"/>
  <c r="CN5" i="49"/>
  <c r="CK5" i="49"/>
  <c r="CJ5" i="49"/>
  <c r="CF5" i="49"/>
  <c r="CQ5" i="49" s="1"/>
  <c r="CR5" i="49" s="1"/>
  <c r="BM5" i="49"/>
  <c r="BN5" i="49" s="1"/>
  <c r="AT5" i="49"/>
  <c r="AQ5" i="49"/>
  <c r="AH5" i="49"/>
  <c r="A5" i="49"/>
  <c r="CP4" i="49"/>
  <c r="CS4" i="49" s="1"/>
  <c r="CN4" i="49"/>
  <c r="CK4" i="49"/>
  <c r="CJ4" i="49"/>
  <c r="CF4" i="49"/>
  <c r="CQ4" i="49" s="1"/>
  <c r="BM4" i="49"/>
  <c r="BN4" i="49" s="1"/>
  <c r="AQ4" i="49"/>
  <c r="AH4" i="49"/>
  <c r="A4" i="49"/>
  <c r="CP3" i="49"/>
  <c r="CS3" i="49" s="1"/>
  <c r="CN3" i="49"/>
  <c r="CK3" i="49"/>
  <c r="CJ3" i="49"/>
  <c r="CF3" i="49"/>
  <c r="CQ3" i="49" s="1"/>
  <c r="CR3" i="49" s="1"/>
  <c r="BM3" i="49"/>
  <c r="BN3" i="49" s="1"/>
  <c r="AQ3" i="49"/>
  <c r="AH3" i="49"/>
  <c r="A3" i="49"/>
  <c r="CP2" i="49"/>
  <c r="CS2" i="49" s="1"/>
  <c r="CN2" i="49"/>
  <c r="CK2" i="49"/>
  <c r="CJ2" i="49"/>
  <c r="CF2" i="49"/>
  <c r="CQ2" i="49" s="1"/>
  <c r="CR2" i="49" s="1"/>
  <c r="BM2" i="49"/>
  <c r="BN2" i="49" s="1"/>
  <c r="AQ2" i="49"/>
  <c r="AH2" i="49"/>
  <c r="A2" i="49"/>
  <c r="BO87" i="50" l="1"/>
  <c r="BO102" i="50"/>
  <c r="CL102" i="50" s="1"/>
  <c r="CW102" i="50" s="1"/>
  <c r="BO79" i="50"/>
  <c r="CL79" i="50" s="1"/>
  <c r="CW79" i="50" s="1"/>
  <c r="CR6" i="50"/>
  <c r="CT6" i="50" s="1"/>
  <c r="CV6" i="50" s="1"/>
  <c r="BO85" i="49"/>
  <c r="BO168" i="49"/>
  <c r="BO78" i="49"/>
  <c r="CL78" i="49" s="1"/>
  <c r="CW78" i="49" s="1"/>
  <c r="BO13" i="50"/>
  <c r="BO19" i="50"/>
  <c r="CL19" i="50" s="1"/>
  <c r="CW19" i="50" s="1"/>
  <c r="BO112" i="50"/>
  <c r="BO116" i="50"/>
  <c r="CL116" i="50" s="1"/>
  <c r="CW116" i="50" s="1"/>
  <c r="BO8" i="50"/>
  <c r="CL8" i="50" s="1"/>
  <c r="CW8" i="50" s="1"/>
  <c r="CT114" i="50"/>
  <c r="CV114" i="50" s="1"/>
  <c r="CT118" i="50"/>
  <c r="CV118" i="50" s="1"/>
  <c r="BO14" i="50"/>
  <c r="CL14" i="50" s="1"/>
  <c r="CW14" i="50" s="1"/>
  <c r="BO83" i="50"/>
  <c r="CT108" i="50"/>
  <c r="CV108" i="50" s="1"/>
  <c r="CT116" i="50"/>
  <c r="CV116" i="50" s="1"/>
  <c r="BO6" i="50"/>
  <c r="CL6" i="50" s="1"/>
  <c r="CW6" i="50" s="1"/>
  <c r="CL78" i="50"/>
  <c r="CW78" i="50" s="1"/>
  <c r="BO105" i="50"/>
  <c r="CL105" i="50" s="1"/>
  <c r="CW105" i="50" s="1"/>
  <c r="BO100" i="50"/>
  <c r="CL100" i="50" s="1"/>
  <c r="CW100" i="50" s="1"/>
  <c r="CT107" i="50"/>
  <c r="CV107" i="50" s="1"/>
  <c r="CT112" i="50"/>
  <c r="CV112" i="50" s="1"/>
  <c r="BO7" i="50"/>
  <c r="CL7" i="50" s="1"/>
  <c r="CW7" i="50" s="1"/>
  <c r="BO11" i="50"/>
  <c r="CL11" i="50" s="1"/>
  <c r="CW11" i="50" s="1"/>
  <c r="BO17" i="50"/>
  <c r="CL17" i="50" s="1"/>
  <c r="CW17" i="50" s="1"/>
  <c r="CL25" i="50"/>
  <c r="CW25" i="50" s="1"/>
  <c r="BO33" i="50"/>
  <c r="CL33" i="50" s="1"/>
  <c r="CW33" i="50" s="1"/>
  <c r="CT77" i="50"/>
  <c r="CV77" i="50" s="1"/>
  <c r="BO115" i="50"/>
  <c r="CL115" i="50" s="1"/>
  <c r="CW115" i="50" s="1"/>
  <c r="BO118" i="50"/>
  <c r="CL118" i="50" s="1"/>
  <c r="CW118" i="50" s="1"/>
  <c r="CR119" i="50"/>
  <c r="CT119" i="50" s="1"/>
  <c r="CV119" i="50" s="1"/>
  <c r="BO89" i="50"/>
  <c r="AD247" i="49"/>
  <c r="CT96" i="50"/>
  <c r="CV96" i="50" s="1"/>
  <c r="BO51" i="50"/>
  <c r="CL51" i="50" s="1"/>
  <c r="CW51" i="50" s="1"/>
  <c r="CT75" i="50"/>
  <c r="CV75" i="50" s="1"/>
  <c r="BO80" i="50"/>
  <c r="CL80" i="50" s="1"/>
  <c r="CW80" i="50" s="1"/>
  <c r="BO94" i="50"/>
  <c r="CL94" i="50" s="1"/>
  <c r="CW94" i="50" s="1"/>
  <c r="CR99" i="50"/>
  <c r="BO108" i="50"/>
  <c r="BO117" i="50"/>
  <c r="CL117" i="50" s="1"/>
  <c r="CW117" i="50" s="1"/>
  <c r="BO132" i="50"/>
  <c r="BO136" i="50"/>
  <c r="BO140" i="50"/>
  <c r="BO146" i="50"/>
  <c r="CL146" i="50" s="1"/>
  <c r="CW146" i="50" s="1"/>
  <c r="BO163" i="50"/>
  <c r="BO165" i="50"/>
  <c r="BO168" i="50"/>
  <c r="AH178" i="49"/>
  <c r="CL13" i="50"/>
  <c r="CW13" i="50" s="1"/>
  <c r="BO36" i="50"/>
  <c r="CL36" i="50" s="1"/>
  <c r="CW36" i="50" s="1"/>
  <c r="BO37" i="50"/>
  <c r="BO45" i="50"/>
  <c r="CL45" i="50" s="1"/>
  <c r="CW45" i="50" s="1"/>
  <c r="BO61" i="50"/>
  <c r="CT62" i="50"/>
  <c r="CV62" i="50" s="1"/>
  <c r="BO77" i="50"/>
  <c r="CL77" i="50" s="1"/>
  <c r="CW77" i="50" s="1"/>
  <c r="BO82" i="50"/>
  <c r="BO88" i="50"/>
  <c r="BO96" i="50"/>
  <c r="CL96" i="50" s="1"/>
  <c r="CW96" i="50" s="1"/>
  <c r="BO107" i="50"/>
  <c r="BO114" i="50"/>
  <c r="CL114" i="50" s="1"/>
  <c r="CW114" i="50" s="1"/>
  <c r="BO133" i="50"/>
  <c r="BO137" i="50"/>
  <c r="BO141" i="50"/>
  <c r="CT184" i="50"/>
  <c r="CV184" i="50" s="1"/>
  <c r="BO195" i="50"/>
  <c r="CL195" i="50" s="1"/>
  <c r="CW195" i="50" s="1"/>
  <c r="CT195" i="50"/>
  <c r="CV195" i="50" s="1"/>
  <c r="AH247" i="49"/>
  <c r="BO4" i="50"/>
  <c r="CL4" i="50" s="1"/>
  <c r="CW4" i="50" s="1"/>
  <c r="BO16" i="50"/>
  <c r="CL16" i="50" s="1"/>
  <c r="CW16" i="50" s="1"/>
  <c r="CR25" i="50"/>
  <c r="BO34" i="50"/>
  <c r="CL34" i="50" s="1"/>
  <c r="CW34" i="50" s="1"/>
  <c r="BO62" i="50"/>
  <c r="BO85" i="50"/>
  <c r="BO86" i="50"/>
  <c r="BO122" i="50"/>
  <c r="CL122" i="50" s="1"/>
  <c r="BO134" i="50"/>
  <c r="BO138" i="50"/>
  <c r="BO150" i="50"/>
  <c r="CL150" i="50" s="1"/>
  <c r="CW150" i="50" s="1"/>
  <c r="BO164" i="50"/>
  <c r="BO170" i="50"/>
  <c r="BO184" i="50"/>
  <c r="CL184" i="50" s="1"/>
  <c r="CW184" i="50" s="1"/>
  <c r="BO5" i="50"/>
  <c r="CL5" i="50" s="1"/>
  <c r="CW5" i="50" s="1"/>
  <c r="BO15" i="50"/>
  <c r="CL15" i="50" s="1"/>
  <c r="CW15" i="50" s="1"/>
  <c r="CR22" i="50"/>
  <c r="CT22" i="50" s="1"/>
  <c r="CV22" i="50" s="1"/>
  <c r="BO31" i="50"/>
  <c r="CL31" i="50" s="1"/>
  <c r="CW31" i="50" s="1"/>
  <c r="BO43" i="50"/>
  <c r="CL43" i="50" s="1"/>
  <c r="CW43" i="50" s="1"/>
  <c r="CR47" i="50"/>
  <c r="CT47" i="50" s="1"/>
  <c r="CV47" i="50" s="1"/>
  <c r="BO74" i="50"/>
  <c r="BO81" i="50"/>
  <c r="CL81" i="50" s="1"/>
  <c r="CW81" i="50" s="1"/>
  <c r="BO92" i="50"/>
  <c r="CL92" i="50" s="1"/>
  <c r="CW92" i="50" s="1"/>
  <c r="BO98" i="50"/>
  <c r="CL98" i="50" s="1"/>
  <c r="CW98" i="50" s="1"/>
  <c r="BO101" i="50"/>
  <c r="BO103" i="50"/>
  <c r="CL103" i="50" s="1"/>
  <c r="CW103" i="50" s="1"/>
  <c r="BO131" i="50"/>
  <c r="BO135" i="50"/>
  <c r="BO139" i="50"/>
  <c r="BO148" i="50"/>
  <c r="CL148" i="50" s="1"/>
  <c r="CW148" i="50" s="1"/>
  <c r="BO162" i="50"/>
  <c r="CT52" i="50"/>
  <c r="CV52" i="50" s="1"/>
  <c r="BO48" i="50"/>
  <c r="CL48" i="50" s="1"/>
  <c r="CW48" i="50" s="1"/>
  <c r="BO39" i="50"/>
  <c r="CL39" i="50" s="1"/>
  <c r="CW39" i="50" s="1"/>
  <c r="CR20" i="50"/>
  <c r="CT20" i="50" s="1"/>
  <c r="CV20" i="50" s="1"/>
  <c r="BO9" i="50"/>
  <c r="CL9" i="50" s="1"/>
  <c r="CW9" i="50" s="1"/>
  <c r="CR21" i="50"/>
  <c r="CS21" i="50"/>
  <c r="CR33" i="50"/>
  <c r="CS33" i="50"/>
  <c r="CT7" i="50"/>
  <c r="CV7" i="50" s="1"/>
  <c r="BO10" i="50"/>
  <c r="CL10" i="50" s="1"/>
  <c r="CW10" i="50" s="1"/>
  <c r="CR10" i="50"/>
  <c r="CT10" i="50" s="1"/>
  <c r="CV10" i="50" s="1"/>
  <c r="CT9" i="50"/>
  <c r="CV9" i="50" s="1"/>
  <c r="BO12" i="50"/>
  <c r="CL12" i="50" s="1"/>
  <c r="CW12" i="50" s="1"/>
  <c r="CR12" i="50"/>
  <c r="CT12" i="50" s="1"/>
  <c r="CV12" i="50" s="1"/>
  <c r="CT17" i="50"/>
  <c r="CV17" i="50" s="1"/>
  <c r="CT25" i="50"/>
  <c r="CV25" i="50" s="1"/>
  <c r="CT34" i="50"/>
  <c r="CV34" i="50" s="1"/>
  <c r="BO42" i="50"/>
  <c r="CL42" i="50" s="1"/>
  <c r="CW42" i="50" s="1"/>
  <c r="CT4" i="50"/>
  <c r="CV4" i="50" s="1"/>
  <c r="CR8" i="50"/>
  <c r="CT8" i="50" s="1"/>
  <c r="CV8" i="50" s="1"/>
  <c r="CT13" i="50"/>
  <c r="CV13" i="50" s="1"/>
  <c r="CR16" i="50"/>
  <c r="CT16" i="50" s="1"/>
  <c r="CV16" i="50" s="1"/>
  <c r="CR18" i="50"/>
  <c r="CS18" i="50"/>
  <c r="CT31" i="50"/>
  <c r="CV31" i="50" s="1"/>
  <c r="CT38" i="50"/>
  <c r="CV38" i="50" s="1"/>
  <c r="CS3" i="50"/>
  <c r="CR3" i="50"/>
  <c r="CS5" i="50"/>
  <c r="CR5" i="50"/>
  <c r="CT11" i="50"/>
  <c r="CV11" i="50" s="1"/>
  <c r="CT15" i="50"/>
  <c r="CV15" i="50" s="1"/>
  <c r="BO18" i="50"/>
  <c r="CL18" i="50" s="1"/>
  <c r="CW18" i="50" s="1"/>
  <c r="CT19" i="50"/>
  <c r="CV19" i="50" s="1"/>
  <c r="BO35" i="50"/>
  <c r="CL35" i="50" s="1"/>
  <c r="CW35" i="50" s="1"/>
  <c r="CT35" i="50"/>
  <c r="CV35" i="50" s="1"/>
  <c r="CT36" i="50"/>
  <c r="CV36" i="50" s="1"/>
  <c r="CL37" i="50"/>
  <c r="CW37" i="50" s="1"/>
  <c r="BO44" i="50"/>
  <c r="CL44" i="50" s="1"/>
  <c r="CW44" i="50" s="1"/>
  <c r="CT49" i="50"/>
  <c r="CV49" i="50" s="1"/>
  <c r="BO3" i="50"/>
  <c r="CL3" i="50" s="1"/>
  <c r="CW3" i="50" s="1"/>
  <c r="AD48" i="50"/>
  <c r="CT78" i="50"/>
  <c r="CV78" i="50" s="1"/>
  <c r="CT81" i="50"/>
  <c r="CV81" i="50" s="1"/>
  <c r="CT92" i="50"/>
  <c r="CV92" i="50" s="1"/>
  <c r="BO113" i="50"/>
  <c r="CL113" i="50" s="1"/>
  <c r="CW113" i="50" s="1"/>
  <c r="CT39" i="50"/>
  <c r="CV39" i="50" s="1"/>
  <c r="BO40" i="50"/>
  <c r="CL40" i="50" s="1"/>
  <c r="CW40" i="50" s="1"/>
  <c r="CR42" i="50"/>
  <c r="CT42" i="50" s="1"/>
  <c r="CV42" i="50" s="1"/>
  <c r="CT43" i="50"/>
  <c r="CV43" i="50" s="1"/>
  <c r="CR44" i="50"/>
  <c r="CT44" i="50" s="1"/>
  <c r="CV44" i="50" s="1"/>
  <c r="CT45" i="50"/>
  <c r="CV45" i="50" s="1"/>
  <c r="BO57" i="50"/>
  <c r="CL57" i="50" s="1"/>
  <c r="CW57" i="50" s="1"/>
  <c r="CL62" i="50"/>
  <c r="CW62" i="50" s="1"/>
  <c r="CT80" i="50"/>
  <c r="CV80" i="50" s="1"/>
  <c r="CL112" i="50"/>
  <c r="CW112" i="50" s="1"/>
  <c r="BO49" i="50"/>
  <c r="CL49" i="50" s="1"/>
  <c r="CW49" i="50" s="1"/>
  <c r="CT51" i="50"/>
  <c r="CV51" i="50" s="1"/>
  <c r="CT37" i="50"/>
  <c r="CV37" i="50" s="1"/>
  <c r="BO38" i="50"/>
  <c r="CL38" i="50" s="1"/>
  <c r="CW38" i="50" s="1"/>
  <c r="CR40" i="50"/>
  <c r="CT40" i="50" s="1"/>
  <c r="CV40" i="50" s="1"/>
  <c r="CT48" i="50"/>
  <c r="CV48" i="50" s="1"/>
  <c r="BO52" i="50"/>
  <c r="CL52" i="50" s="1"/>
  <c r="CW52" i="50" s="1"/>
  <c r="BO56" i="50"/>
  <c r="CR57" i="50"/>
  <c r="CT57" i="50" s="1"/>
  <c r="CV57" i="50" s="1"/>
  <c r="BO73" i="50"/>
  <c r="BO75" i="50"/>
  <c r="CL75" i="50" s="1"/>
  <c r="CW75" i="50" s="1"/>
  <c r="CR79" i="50"/>
  <c r="CT79" i="50" s="1"/>
  <c r="CV79" i="50" s="1"/>
  <c r="BO91" i="50"/>
  <c r="CL91" i="50" s="1"/>
  <c r="CW91" i="50" s="1"/>
  <c r="CL93" i="50"/>
  <c r="CW93" i="50" s="1"/>
  <c r="CR93" i="50"/>
  <c r="CT93" i="50" s="1"/>
  <c r="CV93" i="50" s="1"/>
  <c r="CL97" i="50"/>
  <c r="CW97" i="50" s="1"/>
  <c r="CR97" i="50"/>
  <c r="CT97" i="50" s="1"/>
  <c r="CV97" i="50" s="1"/>
  <c r="CT102" i="50"/>
  <c r="CV102" i="50" s="1"/>
  <c r="CT103" i="50"/>
  <c r="CV103" i="50" s="1"/>
  <c r="CL108" i="50"/>
  <c r="CW108" i="50" s="1"/>
  <c r="CT113" i="50"/>
  <c r="CV113" i="50" s="1"/>
  <c r="CT115" i="50"/>
  <c r="CV115" i="50" s="1"/>
  <c r="CT117" i="50"/>
  <c r="CV117" i="50" s="1"/>
  <c r="CT145" i="50"/>
  <c r="CV145" i="50" s="1"/>
  <c r="CT146" i="50"/>
  <c r="CV146" i="50" s="1"/>
  <c r="CT147" i="50"/>
  <c r="CV147" i="50" s="1"/>
  <c r="CT148" i="50"/>
  <c r="CV148" i="50" s="1"/>
  <c r="CT149" i="50"/>
  <c r="CV149" i="50" s="1"/>
  <c r="CT150" i="50"/>
  <c r="CV150" i="50" s="1"/>
  <c r="BO167" i="50"/>
  <c r="BO172" i="50"/>
  <c r="AH179" i="50"/>
  <c r="BM179" i="50"/>
  <c r="BN179" i="50" s="1"/>
  <c r="BO95" i="50"/>
  <c r="CL95" i="50" s="1"/>
  <c r="CW95" i="50" s="1"/>
  <c r="CR95" i="50"/>
  <c r="CT95" i="50" s="1"/>
  <c r="CV95" i="50" s="1"/>
  <c r="CT99" i="50"/>
  <c r="CV99" i="50" s="1"/>
  <c r="CL101" i="50"/>
  <c r="CW101" i="50" s="1"/>
  <c r="CR101" i="50"/>
  <c r="CT101" i="50" s="1"/>
  <c r="CV101" i="50" s="1"/>
  <c r="CR104" i="50"/>
  <c r="CT104" i="50" s="1"/>
  <c r="CV104" i="50" s="1"/>
  <c r="CL107" i="50"/>
  <c r="CW107" i="50" s="1"/>
  <c r="BO110" i="50"/>
  <c r="CL110" i="50" s="1"/>
  <c r="CW110" i="50" s="1"/>
  <c r="CT110" i="50"/>
  <c r="CV110" i="50" s="1"/>
  <c r="CT122" i="50"/>
  <c r="BO145" i="50"/>
  <c r="CL145" i="50" s="1"/>
  <c r="CW145" i="50" s="1"/>
  <c r="BO147" i="50"/>
  <c r="CL147" i="50" s="1"/>
  <c r="CW147" i="50" s="1"/>
  <c r="BO149" i="50"/>
  <c r="CL149" i="50" s="1"/>
  <c r="CW149" i="50" s="1"/>
  <c r="BO169" i="50"/>
  <c r="BO189" i="50"/>
  <c r="CL189" i="50" s="1"/>
  <c r="CW189" i="50" s="1"/>
  <c r="CT189" i="50"/>
  <c r="CV189" i="50" s="1"/>
  <c r="CT94" i="50"/>
  <c r="CV94" i="50" s="1"/>
  <c r="CT98" i="50"/>
  <c r="CV98" i="50" s="1"/>
  <c r="CT100" i="50"/>
  <c r="CV100" i="50" s="1"/>
  <c r="CT105" i="50"/>
  <c r="CV105" i="50" s="1"/>
  <c r="BO2" i="49"/>
  <c r="CL2" i="49" s="1"/>
  <c r="CW2" i="49" s="1"/>
  <c r="CT11" i="49"/>
  <c r="CV11" i="49" s="1"/>
  <c r="CR19" i="49"/>
  <c r="CL24" i="49"/>
  <c r="CW24" i="49" s="1"/>
  <c r="CR32" i="49"/>
  <c r="BO32" i="49"/>
  <c r="CL32" i="49" s="1"/>
  <c r="CW32" i="49" s="1"/>
  <c r="BO132" i="49"/>
  <c r="CT15" i="49"/>
  <c r="CV15" i="49" s="1"/>
  <c r="CT44" i="49"/>
  <c r="CV44" i="49" s="1"/>
  <c r="CR98" i="49"/>
  <c r="CT98" i="49" s="1"/>
  <c r="CV98" i="49" s="1"/>
  <c r="CR118" i="49"/>
  <c r="CT118" i="49" s="1"/>
  <c r="CV118" i="49" s="1"/>
  <c r="CR21" i="49"/>
  <c r="CT21" i="49" s="1"/>
  <c r="CV21" i="49" s="1"/>
  <c r="BO82" i="49"/>
  <c r="BO91" i="49"/>
  <c r="CL91" i="49" s="1"/>
  <c r="CW91" i="49" s="1"/>
  <c r="BO117" i="49"/>
  <c r="CL117" i="49" s="1"/>
  <c r="CW117" i="49" s="1"/>
  <c r="CT42" i="49"/>
  <c r="CV42" i="49" s="1"/>
  <c r="BO4" i="49"/>
  <c r="CL4" i="49" s="1"/>
  <c r="CW4" i="49" s="1"/>
  <c r="BO10" i="49"/>
  <c r="CL10" i="49" s="1"/>
  <c r="CW10" i="49" s="1"/>
  <c r="CR24" i="49"/>
  <c r="CT24" i="49" s="1"/>
  <c r="CV24" i="49" s="1"/>
  <c r="CT43" i="49"/>
  <c r="CV43" i="49" s="1"/>
  <c r="BO51" i="49"/>
  <c r="CL51" i="49" s="1"/>
  <c r="CW51" i="49" s="1"/>
  <c r="BO74" i="49"/>
  <c r="CL74" i="49" s="1"/>
  <c r="CW74" i="49" s="1"/>
  <c r="BO94" i="49"/>
  <c r="CL94" i="49" s="1"/>
  <c r="CW94" i="49" s="1"/>
  <c r="CT106" i="49"/>
  <c r="CV106" i="49" s="1"/>
  <c r="BO130" i="49"/>
  <c r="BO55" i="49"/>
  <c r="CL77" i="49"/>
  <c r="CW77" i="49" s="1"/>
  <c r="CT95" i="49"/>
  <c r="CV95" i="49" s="1"/>
  <c r="CT104" i="49"/>
  <c r="CV104" i="49" s="1"/>
  <c r="CT77" i="49"/>
  <c r="CV77" i="49" s="1"/>
  <c r="CT6" i="49"/>
  <c r="CV6" i="49" s="1"/>
  <c r="CT101" i="49"/>
  <c r="CV101" i="49" s="1"/>
  <c r="BO134" i="49"/>
  <c r="BO148" i="49"/>
  <c r="CL148" i="49" s="1"/>
  <c r="CW148" i="49" s="1"/>
  <c r="BO162" i="49"/>
  <c r="BO171" i="49"/>
  <c r="BO101" i="49"/>
  <c r="CL101" i="49" s="1"/>
  <c r="CW101" i="49" s="1"/>
  <c r="BO109" i="49"/>
  <c r="BO5" i="49"/>
  <c r="CL5" i="49" s="1"/>
  <c r="CW5" i="49" s="1"/>
  <c r="BO14" i="49"/>
  <c r="CL14" i="49" s="1"/>
  <c r="CW14" i="49" s="1"/>
  <c r="BO30" i="49"/>
  <c r="CL30" i="49" s="1"/>
  <c r="CW30" i="49" s="1"/>
  <c r="CT30" i="49"/>
  <c r="CV30" i="49" s="1"/>
  <c r="BO43" i="49"/>
  <c r="CL43" i="49" s="1"/>
  <c r="CW43" i="49" s="1"/>
  <c r="BO81" i="49"/>
  <c r="BO102" i="49"/>
  <c r="CL102" i="49" s="1"/>
  <c r="CW102" i="49" s="1"/>
  <c r="BO135" i="49"/>
  <c r="BO18" i="49"/>
  <c r="CL18" i="49" s="1"/>
  <c r="CW18" i="49" s="1"/>
  <c r="BO47" i="49"/>
  <c r="CL47" i="49" s="1"/>
  <c r="CW47" i="49" s="1"/>
  <c r="BO50" i="49"/>
  <c r="CL50" i="49" s="1"/>
  <c r="CW50" i="49" s="1"/>
  <c r="BO61" i="49"/>
  <c r="CL61" i="49" s="1"/>
  <c r="CW61" i="49" s="1"/>
  <c r="BO72" i="49"/>
  <c r="BO80" i="49"/>
  <c r="CL80" i="49" s="1"/>
  <c r="CW80" i="49" s="1"/>
  <c r="BO86" i="49"/>
  <c r="BO87" i="49"/>
  <c r="BO111" i="49"/>
  <c r="CL111" i="49" s="1"/>
  <c r="CW111" i="49" s="1"/>
  <c r="BO146" i="49"/>
  <c r="CL146" i="49" s="1"/>
  <c r="CW146" i="49" s="1"/>
  <c r="CT35" i="49"/>
  <c r="CV35" i="49" s="1"/>
  <c r="CT61" i="49"/>
  <c r="CV61" i="49" s="1"/>
  <c r="BO8" i="49"/>
  <c r="CL8" i="49" s="1"/>
  <c r="CW8" i="49" s="1"/>
  <c r="CR20" i="49"/>
  <c r="CT20" i="49" s="1"/>
  <c r="CV20" i="49" s="1"/>
  <c r="BO34" i="49"/>
  <c r="CL34" i="49" s="1"/>
  <c r="CW34" i="49" s="1"/>
  <c r="CT41" i="49"/>
  <c r="CV41" i="49" s="1"/>
  <c r="BO42" i="49"/>
  <c r="CL42" i="49" s="1"/>
  <c r="CW42" i="49" s="1"/>
  <c r="BO56" i="49"/>
  <c r="CL56" i="49" s="1"/>
  <c r="CW56" i="49" s="1"/>
  <c r="CT76" i="49"/>
  <c r="CV76" i="49" s="1"/>
  <c r="CR78" i="49"/>
  <c r="CT78" i="49" s="1"/>
  <c r="CV78" i="49" s="1"/>
  <c r="BO84" i="49"/>
  <c r="BO106" i="49"/>
  <c r="CT113" i="49"/>
  <c r="CV113" i="49" s="1"/>
  <c r="BO114" i="49"/>
  <c r="CL114" i="49" s="1"/>
  <c r="CW114" i="49" s="1"/>
  <c r="BO115" i="49"/>
  <c r="CL115" i="49" s="1"/>
  <c r="CW115" i="49" s="1"/>
  <c r="BO149" i="49"/>
  <c r="BO194" i="49"/>
  <c r="CL194" i="49" s="1"/>
  <c r="CW194" i="49" s="1"/>
  <c r="CT2" i="49"/>
  <c r="CV2" i="49" s="1"/>
  <c r="BO7" i="49"/>
  <c r="CL7" i="49" s="1"/>
  <c r="CW7" i="49" s="1"/>
  <c r="CT10" i="49"/>
  <c r="CV10" i="49" s="1"/>
  <c r="BO11" i="49"/>
  <c r="CL11" i="49" s="1"/>
  <c r="CW11" i="49" s="1"/>
  <c r="BO12" i="49"/>
  <c r="CL12" i="49" s="1"/>
  <c r="CW12" i="49" s="1"/>
  <c r="CT14" i="49"/>
  <c r="CV14" i="49" s="1"/>
  <c r="BO15" i="49"/>
  <c r="BO16" i="49"/>
  <c r="CL16" i="49" s="1"/>
  <c r="CW16" i="49" s="1"/>
  <c r="CT18" i="49"/>
  <c r="CV18" i="49" s="1"/>
  <c r="BO36" i="49"/>
  <c r="CL36" i="49" s="1"/>
  <c r="CW36" i="49" s="1"/>
  <c r="BO44" i="49"/>
  <c r="BO60" i="49"/>
  <c r="CT74" i="49"/>
  <c r="CV74" i="49" s="1"/>
  <c r="BO100" i="49"/>
  <c r="CL100" i="49" s="1"/>
  <c r="CW100" i="49" s="1"/>
  <c r="CL106" i="49"/>
  <c r="CW106" i="49" s="1"/>
  <c r="BO145" i="49"/>
  <c r="CL145" i="49" s="1"/>
  <c r="CW145" i="49" s="1"/>
  <c r="BO147" i="49"/>
  <c r="CL147" i="49" s="1"/>
  <c r="CW147" i="49" s="1"/>
  <c r="BO188" i="49"/>
  <c r="CL15" i="49"/>
  <c r="CW15" i="49" s="1"/>
  <c r="CT37" i="49"/>
  <c r="CV37" i="49" s="1"/>
  <c r="CR46" i="49"/>
  <c r="CT46" i="49" s="1"/>
  <c r="CV46" i="49" s="1"/>
  <c r="CT79" i="49"/>
  <c r="CV79" i="49" s="1"/>
  <c r="BO97" i="49"/>
  <c r="CL97" i="49" s="1"/>
  <c r="CW97" i="49" s="1"/>
  <c r="BO121" i="49"/>
  <c r="CL121" i="49" s="1"/>
  <c r="BO131" i="49"/>
  <c r="BO139" i="49"/>
  <c r="BO144" i="49"/>
  <c r="BO166" i="49"/>
  <c r="BO183" i="49"/>
  <c r="CL183" i="49" s="1"/>
  <c r="CW183" i="49" s="1"/>
  <c r="BO6" i="49"/>
  <c r="CL6" i="49" s="1"/>
  <c r="CW6" i="49" s="1"/>
  <c r="BO33" i="49"/>
  <c r="CL33" i="49" s="1"/>
  <c r="CW33" i="49" s="1"/>
  <c r="BO35" i="49"/>
  <c r="CL35" i="49" s="1"/>
  <c r="CW35" i="49" s="1"/>
  <c r="BO93" i="49"/>
  <c r="CL93" i="49" s="1"/>
  <c r="CW93" i="49" s="1"/>
  <c r="CR103" i="49"/>
  <c r="CT103" i="49" s="1"/>
  <c r="CV103" i="49" s="1"/>
  <c r="BO104" i="49"/>
  <c r="CL104" i="49" s="1"/>
  <c r="CW104" i="49" s="1"/>
  <c r="BO113" i="49"/>
  <c r="CL113" i="49" s="1"/>
  <c r="CW113" i="49" s="1"/>
  <c r="CT117" i="49"/>
  <c r="CV117" i="49" s="1"/>
  <c r="BO137" i="49"/>
  <c r="BO138" i="49"/>
  <c r="BO163" i="49"/>
  <c r="BO164" i="49"/>
  <c r="BO167" i="49"/>
  <c r="BO3" i="49"/>
  <c r="CL3" i="49" s="1"/>
  <c r="CW3" i="49" s="1"/>
  <c r="CT5" i="49"/>
  <c r="CV5" i="49" s="1"/>
  <c r="CT7" i="49"/>
  <c r="CV7" i="49" s="1"/>
  <c r="CS9" i="49"/>
  <c r="CR9" i="49"/>
  <c r="CT13" i="49"/>
  <c r="CV13" i="49" s="1"/>
  <c r="CT17" i="49"/>
  <c r="CV17" i="49" s="1"/>
  <c r="CT19" i="49"/>
  <c r="CV19" i="49" s="1"/>
  <c r="CT33" i="49"/>
  <c r="CV33" i="49" s="1"/>
  <c r="CT36" i="49"/>
  <c r="CV36" i="49" s="1"/>
  <c r="BO48" i="49"/>
  <c r="CL48" i="49" s="1"/>
  <c r="CW48" i="49" s="1"/>
  <c r="CR4" i="49"/>
  <c r="CT4" i="49" s="1"/>
  <c r="CV4" i="49" s="1"/>
  <c r="BO9" i="49"/>
  <c r="CL9" i="49" s="1"/>
  <c r="CW9" i="49" s="1"/>
  <c r="CR12" i="49"/>
  <c r="CS12" i="49"/>
  <c r="CS16" i="49"/>
  <c r="CR16" i="49"/>
  <c r="CT3" i="49"/>
  <c r="CV3" i="49" s="1"/>
  <c r="CT8" i="49"/>
  <c r="CV8" i="49" s="1"/>
  <c r="BO13" i="49"/>
  <c r="CL13" i="49" s="1"/>
  <c r="CW13" i="49" s="1"/>
  <c r="BO17" i="49"/>
  <c r="CL17" i="49" s="1"/>
  <c r="CW17" i="49" s="1"/>
  <c r="CS34" i="49"/>
  <c r="CR34" i="49"/>
  <c r="CL44" i="49"/>
  <c r="CW44" i="49" s="1"/>
  <c r="CT32" i="49"/>
  <c r="CV32" i="49" s="1"/>
  <c r="BO39" i="49"/>
  <c r="CL39" i="49" s="1"/>
  <c r="CW39" i="49" s="1"/>
  <c r="CT39" i="49"/>
  <c r="CV39" i="49" s="1"/>
  <c r="BO37" i="49"/>
  <c r="CL37" i="49" s="1"/>
  <c r="CW37" i="49" s="1"/>
  <c r="BO38" i="49"/>
  <c r="CL38" i="49" s="1"/>
  <c r="CW38" i="49" s="1"/>
  <c r="CT56" i="49"/>
  <c r="CV56" i="49" s="1"/>
  <c r="BO90" i="49"/>
  <c r="CL90" i="49" s="1"/>
  <c r="CW90" i="49" s="1"/>
  <c r="BO92" i="49"/>
  <c r="CL92" i="49" s="1"/>
  <c r="CW92" i="49" s="1"/>
  <c r="CR92" i="49"/>
  <c r="CT92" i="49" s="1"/>
  <c r="CV92" i="49" s="1"/>
  <c r="CT94" i="49"/>
  <c r="CV94" i="49" s="1"/>
  <c r="CT97" i="49"/>
  <c r="CV97" i="49" s="1"/>
  <c r="CT100" i="49"/>
  <c r="CV100" i="49" s="1"/>
  <c r="CT51" i="49"/>
  <c r="CV51" i="49" s="1"/>
  <c r="CT80" i="49"/>
  <c r="CV80" i="49" s="1"/>
  <c r="CT91" i="49"/>
  <c r="CV91" i="49" s="1"/>
  <c r="BO41" i="49"/>
  <c r="CL41" i="49" s="1"/>
  <c r="CW41" i="49" s="1"/>
  <c r="CT47" i="49"/>
  <c r="CV47" i="49" s="1"/>
  <c r="CT48" i="49"/>
  <c r="CV48" i="49" s="1"/>
  <c r="CT50" i="49"/>
  <c r="CV50" i="49" s="1"/>
  <c r="BO73" i="49"/>
  <c r="BO76" i="49"/>
  <c r="CL76" i="49" s="1"/>
  <c r="CW76" i="49" s="1"/>
  <c r="BO79" i="49"/>
  <c r="CL79" i="49" s="1"/>
  <c r="CW79" i="49" s="1"/>
  <c r="BO88" i="49"/>
  <c r="CT90" i="49"/>
  <c r="CV90" i="49" s="1"/>
  <c r="BO96" i="49"/>
  <c r="CL96" i="49" s="1"/>
  <c r="CW96" i="49" s="1"/>
  <c r="BO99" i="49"/>
  <c r="CL99" i="49" s="1"/>
  <c r="CW99" i="49" s="1"/>
  <c r="CR111" i="49"/>
  <c r="CS111" i="49"/>
  <c r="CR115" i="49"/>
  <c r="CS115" i="49"/>
  <c r="CL144" i="49"/>
  <c r="CW144" i="49" s="1"/>
  <c r="BO107" i="49"/>
  <c r="CL107" i="49" s="1"/>
  <c r="CW107" i="49" s="1"/>
  <c r="CT112" i="49"/>
  <c r="CV112" i="49" s="1"/>
  <c r="CT116" i="49"/>
  <c r="CV116" i="49" s="1"/>
  <c r="CR121" i="49"/>
  <c r="CS121" i="49"/>
  <c r="BO136" i="49"/>
  <c r="CR144" i="49"/>
  <c r="CS144" i="49"/>
  <c r="CT146" i="49"/>
  <c r="CV146" i="49" s="1"/>
  <c r="CR148" i="49"/>
  <c r="CS148" i="49"/>
  <c r="BO161" i="49"/>
  <c r="CT194" i="49"/>
  <c r="CV194" i="49" s="1"/>
  <c r="CT93" i="49"/>
  <c r="CV93" i="49" s="1"/>
  <c r="BO112" i="49"/>
  <c r="CL112" i="49" s="1"/>
  <c r="CW112" i="49" s="1"/>
  <c r="BO116" i="49"/>
  <c r="CL116" i="49" s="1"/>
  <c r="CW116" i="49" s="1"/>
  <c r="BO133" i="49"/>
  <c r="CT147" i="49"/>
  <c r="CV147" i="49" s="1"/>
  <c r="BO169" i="49"/>
  <c r="BO95" i="49"/>
  <c r="CL95" i="49" s="1"/>
  <c r="CW95" i="49" s="1"/>
  <c r="CT102" i="49"/>
  <c r="CV102" i="49" s="1"/>
  <c r="CR107" i="49"/>
  <c r="CS107" i="49"/>
  <c r="CL109" i="49"/>
  <c r="CW109" i="49" s="1"/>
  <c r="CT109" i="49"/>
  <c r="CV109" i="49" s="1"/>
  <c r="CT114" i="49"/>
  <c r="CV114" i="49" s="1"/>
  <c r="BO140" i="49"/>
  <c r="CT145" i="49"/>
  <c r="CV145" i="49" s="1"/>
  <c r="CL149" i="49"/>
  <c r="CW149" i="49" s="1"/>
  <c r="CT149" i="49"/>
  <c r="CV149" i="49" s="1"/>
  <c r="CT183" i="49"/>
  <c r="CV183" i="49" s="1"/>
  <c r="CL188" i="49"/>
  <c r="CW188" i="49" s="1"/>
  <c r="CT188" i="49"/>
  <c r="CV188" i="49" s="1"/>
  <c r="CT21" i="50" l="1"/>
  <c r="CV21" i="50" s="1"/>
  <c r="CT5" i="50"/>
  <c r="CV5" i="50" s="1"/>
  <c r="CT33" i="50"/>
  <c r="CV33" i="50" s="1"/>
  <c r="CT18" i="50"/>
  <c r="CV18" i="50" s="1"/>
  <c r="CT3" i="50"/>
  <c r="CV3" i="50" s="1"/>
  <c r="CT121" i="49"/>
  <c r="CT111" i="49"/>
  <c r="CV111" i="49" s="1"/>
  <c r="CT144" i="49"/>
  <c r="CV144" i="49" s="1"/>
  <c r="CT12" i="49"/>
  <c r="CV12" i="49" s="1"/>
  <c r="CT107" i="49"/>
  <c r="CV107" i="49" s="1"/>
  <c r="CT148" i="49"/>
  <c r="CV148" i="49" s="1"/>
  <c r="CT115" i="49"/>
  <c r="CV115" i="49" s="1"/>
  <c r="CT34" i="49"/>
  <c r="CV34" i="49" s="1"/>
  <c r="CT16" i="49"/>
  <c r="CV16" i="49" s="1"/>
  <c r="CT9" i="49"/>
  <c r="CV9" i="49" s="1"/>
  <c r="L44" i="42"/>
  <c r="L43" i="42"/>
  <c r="L42" i="42"/>
  <c r="M26" i="42" l="1"/>
  <c r="L50" i="42"/>
  <c r="L15" i="42" l="1"/>
  <c r="N18" i="42"/>
  <c r="K23" i="42"/>
  <c r="K48" i="42" s="1"/>
  <c r="O22" i="42"/>
  <c r="P22" i="42" s="1"/>
  <c r="L20" i="42"/>
  <c r="M20" i="42" s="1"/>
  <c r="H59" i="42"/>
  <c r="N22" i="42"/>
  <c r="N21" i="42"/>
  <c r="O20" i="42"/>
  <c r="P20" i="42" s="1"/>
  <c r="N20" i="42"/>
  <c r="O19" i="42"/>
  <c r="N19" i="42"/>
  <c r="O18" i="42"/>
  <c r="P18" i="42" s="1"/>
  <c r="M18" i="42"/>
  <c r="O17" i="42"/>
  <c r="N17" i="42"/>
  <c r="M17" i="42"/>
  <c r="K15" i="42"/>
  <c r="M13" i="42"/>
  <c r="M15" i="42" s="1"/>
  <c r="P12" i="42"/>
  <c r="P10" i="42"/>
  <c r="P8" i="42"/>
  <c r="P7" i="42"/>
  <c r="L48" i="42" l="1"/>
  <c r="L46" i="42"/>
  <c r="M46" i="42" s="1"/>
  <c r="M48" i="42"/>
  <c r="P15" i="42" s="1"/>
  <c r="I21" i="42"/>
  <c r="M22" i="42"/>
  <c r="P17" i="42"/>
  <c r="E202" i="32" l="1"/>
  <c r="K15" i="38" l="1"/>
  <c r="P12" i="38" l="1"/>
  <c r="P10" i="38"/>
  <c r="P9" i="38"/>
  <c r="P8" i="38"/>
  <c r="P7" i="38"/>
  <c r="I25" i="38"/>
  <c r="P11" i="42" l="1"/>
  <c r="M21" i="42"/>
  <c r="O21" i="42"/>
  <c r="P21" i="42" l="1"/>
  <c r="M20" i="38" l="1"/>
  <c r="M19" i="38"/>
  <c r="M18" i="38"/>
  <c r="M17" i="38"/>
  <c r="N22" i="38"/>
  <c r="N21" i="38"/>
  <c r="N20" i="38"/>
  <c r="N19" i="38"/>
  <c r="N18" i="38"/>
  <c r="N17" i="38"/>
  <c r="O20" i="38"/>
  <c r="P20" i="38" s="1"/>
  <c r="O19" i="38"/>
  <c r="P19" i="38" s="1"/>
  <c r="O18" i="38"/>
  <c r="P18" i="38" s="1"/>
  <c r="O17" i="38"/>
  <c r="P17" i="38" s="1"/>
  <c r="K24" i="38"/>
  <c r="M22" i="38"/>
  <c r="M13" i="38"/>
  <c r="M15" i="38" s="1"/>
  <c r="N24" i="38" l="1"/>
  <c r="O22" i="38"/>
  <c r="P22" i="38" s="1"/>
  <c r="H35" i="38"/>
  <c r="L21" i="38" l="1"/>
  <c r="P11" i="38" s="1"/>
  <c r="E300" i="32" l="1"/>
  <c r="D300" i="32"/>
  <c r="E1197" i="32"/>
  <c r="D1197" i="32"/>
  <c r="E1187" i="32"/>
  <c r="D1187" i="32"/>
  <c r="E1171" i="32"/>
  <c r="D1171" i="32"/>
  <c r="E1113" i="32"/>
  <c r="D1113" i="32"/>
  <c r="E990" i="32" l="1"/>
  <c r="D990" i="32"/>
  <c r="E728" i="32"/>
  <c r="D728" i="32"/>
  <c r="E671" i="32"/>
  <c r="D671" i="32"/>
  <c r="E650" i="32"/>
  <c r="D650" i="32"/>
  <c r="E537" i="32"/>
  <c r="D537" i="32"/>
  <c r="E490" i="32"/>
  <c r="D490" i="32"/>
  <c r="E488" i="32"/>
  <c r="D488" i="32"/>
  <c r="E387" i="32"/>
  <c r="D387" i="32"/>
  <c r="E279" i="32"/>
  <c r="D279" i="32"/>
  <c r="E187" i="32" l="1"/>
  <c r="D187" i="32"/>
  <c r="D4" i="32"/>
  <c r="E4" i="32"/>
  <c r="D5" i="32"/>
  <c r="E5" i="32"/>
  <c r="D6" i="32"/>
  <c r="E6" i="32"/>
  <c r="D7" i="32"/>
  <c r="E7" i="32"/>
  <c r="D8" i="32"/>
  <c r="E8" i="32"/>
  <c r="D9" i="32"/>
  <c r="E9" i="32"/>
  <c r="D10" i="32"/>
  <c r="E10" i="32"/>
  <c r="D11" i="32"/>
  <c r="E11" i="32"/>
  <c r="D12" i="32"/>
  <c r="E12" i="32"/>
  <c r="D13" i="32"/>
  <c r="E13" i="32"/>
  <c r="D14" i="32"/>
  <c r="E14" i="32"/>
  <c r="D15" i="32"/>
  <c r="E15" i="32"/>
  <c r="D16" i="32"/>
  <c r="E16" i="32"/>
  <c r="D17" i="32"/>
  <c r="E17" i="32"/>
  <c r="D18" i="32"/>
  <c r="E18" i="32"/>
  <c r="D19" i="32"/>
  <c r="E19" i="32"/>
  <c r="D20" i="32"/>
  <c r="E20" i="32"/>
  <c r="D21" i="32"/>
  <c r="E21" i="32"/>
  <c r="D22" i="32"/>
  <c r="E22" i="32"/>
  <c r="D23" i="32"/>
  <c r="E23" i="32"/>
  <c r="D24" i="32"/>
  <c r="E24" i="32"/>
  <c r="D25" i="32"/>
  <c r="E25" i="32"/>
  <c r="D26" i="32"/>
  <c r="E26" i="32"/>
  <c r="D27" i="32"/>
  <c r="E27" i="32"/>
  <c r="D28" i="32"/>
  <c r="E28" i="32"/>
  <c r="D29" i="32"/>
  <c r="E29" i="32"/>
  <c r="D30" i="32"/>
  <c r="E30" i="32"/>
  <c r="D31" i="32"/>
  <c r="E31" i="32"/>
  <c r="D32" i="32"/>
  <c r="E32" i="32"/>
  <c r="D33" i="32"/>
  <c r="E33" i="32"/>
  <c r="D34" i="32"/>
  <c r="E34" i="32"/>
  <c r="D35" i="32"/>
  <c r="E35" i="32"/>
  <c r="D36" i="32"/>
  <c r="E36" i="32"/>
  <c r="D37" i="32"/>
  <c r="E37" i="32"/>
  <c r="D38" i="32"/>
  <c r="E38" i="32"/>
  <c r="D39" i="32"/>
  <c r="E39" i="32"/>
  <c r="D40" i="32"/>
  <c r="E40" i="32"/>
  <c r="D41" i="32"/>
  <c r="E41" i="32"/>
  <c r="D42" i="32"/>
  <c r="E42" i="32"/>
  <c r="D43" i="32"/>
  <c r="E43" i="32"/>
  <c r="D44" i="32"/>
  <c r="E44" i="32"/>
  <c r="D45" i="32"/>
  <c r="E45" i="32"/>
  <c r="D46" i="32"/>
  <c r="E46" i="32"/>
  <c r="D47" i="32"/>
  <c r="E47" i="32"/>
  <c r="D48" i="32"/>
  <c r="E48" i="32"/>
  <c r="D49" i="32"/>
  <c r="E49" i="32"/>
  <c r="D50" i="32"/>
  <c r="E50" i="32"/>
  <c r="D51" i="32"/>
  <c r="E51" i="32"/>
  <c r="D52" i="32"/>
  <c r="E52" i="32"/>
  <c r="D53" i="32"/>
  <c r="E53" i="32"/>
  <c r="D54" i="32"/>
  <c r="E54" i="32"/>
  <c r="D55" i="32"/>
  <c r="E55" i="32"/>
  <c r="D56" i="32"/>
  <c r="E56" i="32"/>
  <c r="D57" i="32"/>
  <c r="E57" i="32"/>
  <c r="D58" i="32"/>
  <c r="E58" i="32"/>
  <c r="D59" i="32"/>
  <c r="E59" i="32"/>
  <c r="D60" i="32"/>
  <c r="E60" i="32"/>
  <c r="D61" i="32"/>
  <c r="E61" i="32"/>
  <c r="D62" i="32"/>
  <c r="E62" i="32"/>
  <c r="D63" i="32"/>
  <c r="E63" i="32"/>
  <c r="D64" i="32"/>
  <c r="E64" i="32"/>
  <c r="D65" i="32"/>
  <c r="E65" i="32"/>
  <c r="D66" i="32"/>
  <c r="E66" i="32"/>
  <c r="D67" i="32"/>
  <c r="E67" i="32"/>
  <c r="D68" i="32"/>
  <c r="E68" i="32"/>
  <c r="D69" i="32"/>
  <c r="E69" i="32"/>
  <c r="D70" i="32"/>
  <c r="E70" i="32"/>
  <c r="D71" i="32"/>
  <c r="E71" i="32"/>
  <c r="D72" i="32"/>
  <c r="E72" i="32"/>
  <c r="D73" i="32"/>
  <c r="E73" i="32"/>
  <c r="D74" i="32"/>
  <c r="E74" i="32"/>
  <c r="D75" i="32"/>
  <c r="E75" i="32"/>
  <c r="D76" i="32"/>
  <c r="E76" i="32"/>
  <c r="D77" i="32"/>
  <c r="E77" i="32"/>
  <c r="D78" i="32"/>
  <c r="E78" i="32"/>
  <c r="D79" i="32"/>
  <c r="E79" i="32"/>
  <c r="D80" i="32"/>
  <c r="E80" i="32"/>
  <c r="D81" i="32"/>
  <c r="E81" i="32"/>
  <c r="D82" i="32"/>
  <c r="E82" i="32"/>
  <c r="D83" i="32"/>
  <c r="E83" i="32"/>
  <c r="D84" i="32"/>
  <c r="E84" i="32"/>
  <c r="D85" i="32"/>
  <c r="E85" i="32"/>
  <c r="D86" i="32"/>
  <c r="E86" i="32"/>
  <c r="D87" i="32"/>
  <c r="E87" i="32"/>
  <c r="D88" i="32"/>
  <c r="E88" i="32"/>
  <c r="D89" i="32"/>
  <c r="E89" i="32"/>
  <c r="D90" i="32"/>
  <c r="E90" i="32"/>
  <c r="D91" i="32"/>
  <c r="E91" i="32"/>
  <c r="D92" i="32"/>
  <c r="E92" i="32"/>
  <c r="D93" i="32"/>
  <c r="E93" i="32"/>
  <c r="D94" i="32"/>
  <c r="E94" i="32"/>
  <c r="D95" i="32"/>
  <c r="E95" i="32"/>
  <c r="D96" i="32"/>
  <c r="E96" i="32"/>
  <c r="D97" i="32"/>
  <c r="E97" i="32"/>
  <c r="D98" i="32"/>
  <c r="E98" i="32"/>
  <c r="D99" i="32"/>
  <c r="E99" i="32"/>
  <c r="D100" i="32"/>
  <c r="E100" i="32"/>
  <c r="D101" i="32"/>
  <c r="E101" i="32"/>
  <c r="D102" i="32"/>
  <c r="E102" i="32"/>
  <c r="D103" i="32"/>
  <c r="E103" i="32"/>
  <c r="D104" i="32"/>
  <c r="E104" i="32"/>
  <c r="D105" i="32"/>
  <c r="E105" i="32"/>
  <c r="D106" i="32"/>
  <c r="E106" i="32"/>
  <c r="D107" i="32"/>
  <c r="E107" i="32"/>
  <c r="D108" i="32"/>
  <c r="E108" i="32"/>
  <c r="D109" i="32"/>
  <c r="E109" i="32"/>
  <c r="D110" i="32"/>
  <c r="E110" i="32"/>
  <c r="D111" i="32"/>
  <c r="E111" i="32"/>
  <c r="D112" i="32"/>
  <c r="E112" i="32"/>
  <c r="D113" i="32"/>
  <c r="E113" i="32"/>
  <c r="D114" i="32"/>
  <c r="E114" i="32"/>
  <c r="D115" i="32"/>
  <c r="E115" i="32"/>
  <c r="D116" i="32"/>
  <c r="E116" i="32"/>
  <c r="D117" i="32"/>
  <c r="E117" i="32"/>
  <c r="D118" i="32"/>
  <c r="E118" i="32"/>
  <c r="D119" i="32"/>
  <c r="E119" i="32"/>
  <c r="D120" i="32"/>
  <c r="E120" i="32"/>
  <c r="D121" i="32"/>
  <c r="E121" i="32"/>
  <c r="D122" i="32"/>
  <c r="E122" i="32"/>
  <c r="D123" i="32"/>
  <c r="E123" i="32"/>
  <c r="D124" i="32"/>
  <c r="E124" i="32"/>
  <c r="D125" i="32"/>
  <c r="E125" i="32"/>
  <c r="D126" i="32"/>
  <c r="E126" i="32"/>
  <c r="D127" i="32"/>
  <c r="E127" i="32"/>
  <c r="D128" i="32"/>
  <c r="E128" i="32"/>
  <c r="D129" i="32"/>
  <c r="E129" i="32"/>
  <c r="D130" i="32"/>
  <c r="E130" i="32"/>
  <c r="D131" i="32"/>
  <c r="E131" i="32"/>
  <c r="D132" i="32"/>
  <c r="E132" i="32"/>
  <c r="D133" i="32"/>
  <c r="E133" i="32"/>
  <c r="D134" i="32"/>
  <c r="E134" i="32"/>
  <c r="D135" i="32"/>
  <c r="E135" i="32"/>
  <c r="D136" i="32"/>
  <c r="E136" i="32"/>
  <c r="D137" i="32"/>
  <c r="E137" i="32"/>
  <c r="D138" i="32"/>
  <c r="E138" i="32"/>
  <c r="D139" i="32"/>
  <c r="E139" i="32"/>
  <c r="D140" i="32"/>
  <c r="E140" i="32"/>
  <c r="D141" i="32"/>
  <c r="E141" i="32"/>
  <c r="D142" i="32"/>
  <c r="E142" i="32"/>
  <c r="D143" i="32"/>
  <c r="E143" i="32"/>
  <c r="D144" i="32"/>
  <c r="E144" i="32"/>
  <c r="D145" i="32"/>
  <c r="E145" i="32"/>
  <c r="D146" i="32"/>
  <c r="E146" i="32"/>
  <c r="D147" i="32"/>
  <c r="E147" i="32"/>
  <c r="D148" i="32"/>
  <c r="E148" i="32"/>
  <c r="D149" i="32"/>
  <c r="E149" i="32"/>
  <c r="D150" i="32"/>
  <c r="E150" i="32"/>
  <c r="D151" i="32"/>
  <c r="E151" i="32"/>
  <c r="D152" i="32"/>
  <c r="E152" i="32"/>
  <c r="D153" i="32"/>
  <c r="E153" i="32"/>
  <c r="D154" i="32"/>
  <c r="E154" i="32"/>
  <c r="D155" i="32"/>
  <c r="E155" i="32"/>
  <c r="D156" i="32"/>
  <c r="E156" i="32"/>
  <c r="D157" i="32"/>
  <c r="E157" i="32"/>
  <c r="D158" i="32"/>
  <c r="E158" i="32"/>
  <c r="D159" i="32"/>
  <c r="E159" i="32"/>
  <c r="D160" i="32"/>
  <c r="E160" i="32"/>
  <c r="D161" i="32"/>
  <c r="E161" i="32"/>
  <c r="D162" i="32"/>
  <c r="E162" i="32"/>
  <c r="D163" i="32"/>
  <c r="E163" i="32"/>
  <c r="D164" i="32"/>
  <c r="E164" i="32"/>
  <c r="D165" i="32"/>
  <c r="E165" i="32"/>
  <c r="D166" i="32"/>
  <c r="E166" i="32"/>
  <c r="D167" i="32"/>
  <c r="E167" i="32"/>
  <c r="D168" i="32"/>
  <c r="E168" i="32"/>
  <c r="D169" i="32"/>
  <c r="E169" i="32"/>
  <c r="D170" i="32"/>
  <c r="E170" i="32"/>
  <c r="D171" i="32"/>
  <c r="E171" i="32"/>
  <c r="D172" i="32"/>
  <c r="E172" i="32"/>
  <c r="D173" i="32"/>
  <c r="E173" i="32"/>
  <c r="D174" i="32"/>
  <c r="E174" i="32"/>
  <c r="D175" i="32"/>
  <c r="E175" i="32"/>
  <c r="D176" i="32"/>
  <c r="E176" i="32"/>
  <c r="D177" i="32"/>
  <c r="E177" i="32"/>
  <c r="D178" i="32"/>
  <c r="E178" i="32"/>
  <c r="D179" i="32"/>
  <c r="E179" i="32"/>
  <c r="D180" i="32"/>
  <c r="E180" i="32"/>
  <c r="D181" i="32"/>
  <c r="E181" i="32"/>
  <c r="D182" i="32"/>
  <c r="E182" i="32"/>
  <c r="D183" i="32"/>
  <c r="E183" i="32"/>
  <c r="D184" i="32"/>
  <c r="E184" i="32"/>
  <c r="D185" i="32"/>
  <c r="E185" i="32"/>
  <c r="D186" i="32"/>
  <c r="E186" i="32"/>
  <c r="D188" i="32"/>
  <c r="E188" i="32"/>
  <c r="D189" i="32"/>
  <c r="E189" i="32"/>
  <c r="D190" i="32"/>
  <c r="E190" i="32"/>
  <c r="D191" i="32"/>
  <c r="E191" i="32"/>
  <c r="D192" i="32"/>
  <c r="E192" i="32"/>
  <c r="D193" i="32"/>
  <c r="E193" i="32"/>
  <c r="D194" i="32"/>
  <c r="E194" i="32"/>
  <c r="D195" i="32"/>
  <c r="E195" i="32"/>
  <c r="D196" i="32"/>
  <c r="E196" i="32"/>
  <c r="D197" i="32"/>
  <c r="E197" i="32"/>
  <c r="D198" i="32"/>
  <c r="E198" i="32"/>
  <c r="D199" i="32"/>
  <c r="E199" i="32"/>
  <c r="D200" i="32"/>
  <c r="E200" i="32"/>
  <c r="E201" i="32"/>
  <c r="D203" i="32"/>
  <c r="E203" i="32"/>
  <c r="D204" i="32"/>
  <c r="E204" i="32"/>
  <c r="D205" i="32"/>
  <c r="E205" i="32"/>
  <c r="D206" i="32"/>
  <c r="E206" i="32"/>
  <c r="D207" i="32"/>
  <c r="E207" i="32"/>
  <c r="D208" i="32"/>
  <c r="E208" i="32"/>
  <c r="D209" i="32"/>
  <c r="E209" i="32"/>
  <c r="D210" i="32"/>
  <c r="E210" i="32"/>
  <c r="D211" i="32"/>
  <c r="E211" i="32"/>
  <c r="D212" i="32"/>
  <c r="E212" i="32"/>
  <c r="D213" i="32"/>
  <c r="E213" i="32"/>
  <c r="D214" i="32"/>
  <c r="E214" i="32"/>
  <c r="D215" i="32"/>
  <c r="E215" i="32"/>
  <c r="D216" i="32"/>
  <c r="E216" i="32"/>
  <c r="D217" i="32"/>
  <c r="E217" i="32"/>
  <c r="D218" i="32"/>
  <c r="E218" i="32"/>
  <c r="D219" i="32"/>
  <c r="E219" i="32"/>
  <c r="D220" i="32"/>
  <c r="E220" i="32"/>
  <c r="D221" i="32"/>
  <c r="E221" i="32"/>
  <c r="D222" i="32"/>
  <c r="E222" i="32"/>
  <c r="D223" i="32"/>
  <c r="E223" i="32"/>
  <c r="D224" i="32"/>
  <c r="E224" i="32"/>
  <c r="D225" i="32"/>
  <c r="E225" i="32"/>
  <c r="D226" i="32"/>
  <c r="E226" i="32"/>
  <c r="D227" i="32"/>
  <c r="E227" i="32"/>
  <c r="D228" i="32"/>
  <c r="E228" i="32"/>
  <c r="D229" i="32"/>
  <c r="E229" i="32"/>
  <c r="D230" i="32"/>
  <c r="E230" i="32"/>
  <c r="D231" i="32"/>
  <c r="E231" i="32"/>
  <c r="D232" i="32"/>
  <c r="E232" i="32"/>
  <c r="D233" i="32"/>
  <c r="E233" i="32"/>
  <c r="D234" i="32"/>
  <c r="E234" i="32"/>
  <c r="D235" i="32"/>
  <c r="E235" i="32"/>
  <c r="D236" i="32"/>
  <c r="E236" i="32"/>
  <c r="D237" i="32"/>
  <c r="E237" i="32"/>
  <c r="D238" i="32"/>
  <c r="E238" i="32"/>
  <c r="D239" i="32"/>
  <c r="E239" i="32"/>
  <c r="D240" i="32"/>
  <c r="E240" i="32"/>
  <c r="D241" i="32"/>
  <c r="E241" i="32"/>
  <c r="D242" i="32"/>
  <c r="E242" i="32"/>
  <c r="D243" i="32"/>
  <c r="E243" i="32"/>
  <c r="D244" i="32"/>
  <c r="E244" i="32"/>
  <c r="D245" i="32"/>
  <c r="E245" i="32"/>
  <c r="D246" i="32"/>
  <c r="E246" i="32"/>
  <c r="D247" i="32"/>
  <c r="E247" i="32"/>
  <c r="D248" i="32"/>
  <c r="E248" i="32"/>
  <c r="D249" i="32"/>
  <c r="E249" i="32"/>
  <c r="D250" i="32"/>
  <c r="E250" i="32"/>
  <c r="D251" i="32"/>
  <c r="E251" i="32"/>
  <c r="D252" i="32"/>
  <c r="E252" i="32"/>
  <c r="D253" i="32"/>
  <c r="E253" i="32"/>
  <c r="D254" i="32"/>
  <c r="E254" i="32"/>
  <c r="D255" i="32"/>
  <c r="E255" i="32"/>
  <c r="D256" i="32"/>
  <c r="E256" i="32"/>
  <c r="D257" i="32"/>
  <c r="E257" i="32"/>
  <c r="D258" i="32"/>
  <c r="E258" i="32"/>
  <c r="D259" i="32"/>
  <c r="E259" i="32"/>
  <c r="D260" i="32"/>
  <c r="E260" i="32"/>
  <c r="D261" i="32"/>
  <c r="E261" i="32"/>
  <c r="D262" i="32"/>
  <c r="E262" i="32"/>
  <c r="D263" i="32"/>
  <c r="E263" i="32"/>
  <c r="D264" i="32"/>
  <c r="E264" i="32"/>
  <c r="D265" i="32"/>
  <c r="E265" i="32"/>
  <c r="D266" i="32"/>
  <c r="E266" i="32"/>
  <c r="D267" i="32"/>
  <c r="E267" i="32"/>
  <c r="D268" i="32"/>
  <c r="E268" i="32"/>
  <c r="D269" i="32"/>
  <c r="E269" i="32"/>
  <c r="D270" i="32"/>
  <c r="E270" i="32"/>
  <c r="D271" i="32"/>
  <c r="E271" i="32"/>
  <c r="D272" i="32"/>
  <c r="E272" i="32"/>
  <c r="D273" i="32"/>
  <c r="E273" i="32"/>
  <c r="D274" i="32"/>
  <c r="E274" i="32"/>
  <c r="D275" i="32"/>
  <c r="E275" i="32"/>
  <c r="D276" i="32"/>
  <c r="E276" i="32"/>
  <c r="D277" i="32"/>
  <c r="E277" i="32"/>
  <c r="D278" i="32"/>
  <c r="E278" i="32"/>
  <c r="D280" i="32"/>
  <c r="E280" i="32"/>
  <c r="D281" i="32"/>
  <c r="E281" i="32"/>
  <c r="D282" i="32"/>
  <c r="E282" i="32"/>
  <c r="D283" i="32"/>
  <c r="E283" i="32"/>
  <c r="D284" i="32"/>
  <c r="E284" i="32"/>
  <c r="D285" i="32"/>
  <c r="E285" i="32"/>
  <c r="D286" i="32"/>
  <c r="E286" i="32"/>
  <c r="D287" i="32"/>
  <c r="E287" i="32"/>
  <c r="D288" i="32"/>
  <c r="E288" i="32"/>
  <c r="D289" i="32"/>
  <c r="E289" i="32"/>
  <c r="D290" i="32"/>
  <c r="E290" i="32"/>
  <c r="D291" i="32"/>
  <c r="E291" i="32"/>
  <c r="D292" i="32"/>
  <c r="E292" i="32"/>
  <c r="D293" i="32"/>
  <c r="E293" i="32"/>
  <c r="D294" i="32"/>
  <c r="E294" i="32"/>
  <c r="D295" i="32"/>
  <c r="E295" i="32"/>
  <c r="D296" i="32"/>
  <c r="E296" i="32"/>
  <c r="D297" i="32"/>
  <c r="E297" i="32"/>
  <c r="D298" i="32"/>
  <c r="E298" i="32"/>
  <c r="D299" i="32"/>
  <c r="E299" i="32"/>
  <c r="D301" i="32"/>
  <c r="E301" i="32"/>
  <c r="D302" i="32"/>
  <c r="E302" i="32"/>
  <c r="D303" i="32"/>
  <c r="E303" i="32"/>
  <c r="D304" i="32"/>
  <c r="E304" i="32"/>
  <c r="D305" i="32"/>
  <c r="E305" i="32"/>
  <c r="D306" i="32"/>
  <c r="E306" i="32"/>
  <c r="D307" i="32"/>
  <c r="E307" i="32"/>
  <c r="D308" i="32"/>
  <c r="E308" i="32"/>
  <c r="D309" i="32"/>
  <c r="E309" i="32"/>
  <c r="D310" i="32"/>
  <c r="E310" i="32"/>
  <c r="D311" i="32"/>
  <c r="E311" i="32"/>
  <c r="D312" i="32"/>
  <c r="E312" i="32"/>
  <c r="D313" i="32"/>
  <c r="E313" i="32"/>
  <c r="D314" i="32"/>
  <c r="E314" i="32"/>
  <c r="D315" i="32"/>
  <c r="E315" i="32"/>
  <c r="D316" i="32"/>
  <c r="E316" i="32"/>
  <c r="D317" i="32"/>
  <c r="E317" i="32"/>
  <c r="D318" i="32"/>
  <c r="E318" i="32"/>
  <c r="D319" i="32"/>
  <c r="E319" i="32"/>
  <c r="D320" i="32"/>
  <c r="E320" i="32"/>
  <c r="D321" i="32"/>
  <c r="E321" i="32"/>
  <c r="D322" i="32"/>
  <c r="E322" i="32"/>
  <c r="D323" i="32"/>
  <c r="E323" i="32"/>
  <c r="D324" i="32"/>
  <c r="E324" i="32"/>
  <c r="D325" i="32"/>
  <c r="E325" i="32"/>
  <c r="D326" i="32"/>
  <c r="E326" i="32"/>
  <c r="D327" i="32"/>
  <c r="E327" i="32"/>
  <c r="D328" i="32"/>
  <c r="E328" i="32"/>
  <c r="D329" i="32"/>
  <c r="E329" i="32"/>
  <c r="D330" i="32"/>
  <c r="E330" i="32"/>
  <c r="D331" i="32"/>
  <c r="E331" i="32"/>
  <c r="D332" i="32"/>
  <c r="E332" i="32"/>
  <c r="D333" i="32"/>
  <c r="E333" i="32"/>
  <c r="D334" i="32"/>
  <c r="E334" i="32"/>
  <c r="D335" i="32"/>
  <c r="E335" i="32"/>
  <c r="D336" i="32"/>
  <c r="E336" i="32"/>
  <c r="D337" i="32"/>
  <c r="E337" i="32"/>
  <c r="D338" i="32"/>
  <c r="E338" i="32"/>
  <c r="D339" i="32"/>
  <c r="E339" i="32"/>
  <c r="D340" i="32"/>
  <c r="E340" i="32"/>
  <c r="D341" i="32"/>
  <c r="E341" i="32"/>
  <c r="D342" i="32"/>
  <c r="E342" i="32"/>
  <c r="D343" i="32"/>
  <c r="E343" i="32"/>
  <c r="D344" i="32"/>
  <c r="E344" i="32"/>
  <c r="D345" i="32"/>
  <c r="E345" i="32"/>
  <c r="D346" i="32"/>
  <c r="E346" i="32"/>
  <c r="D347" i="32"/>
  <c r="E347" i="32"/>
  <c r="D348" i="32"/>
  <c r="E348" i="32"/>
  <c r="D349" i="32"/>
  <c r="E349" i="32"/>
  <c r="D350" i="32"/>
  <c r="E350" i="32"/>
  <c r="D351" i="32"/>
  <c r="E351" i="32"/>
  <c r="D352" i="32"/>
  <c r="E352" i="32"/>
  <c r="D353" i="32"/>
  <c r="E353" i="32"/>
  <c r="D354" i="32"/>
  <c r="E354" i="32"/>
  <c r="D355" i="32"/>
  <c r="E355" i="32"/>
  <c r="D356" i="32"/>
  <c r="E356" i="32"/>
  <c r="D357" i="32"/>
  <c r="E357" i="32"/>
  <c r="D358" i="32"/>
  <c r="E358" i="32"/>
  <c r="D359" i="32"/>
  <c r="E359" i="32"/>
  <c r="D360" i="32"/>
  <c r="E360" i="32"/>
  <c r="D361" i="32"/>
  <c r="E361" i="32"/>
  <c r="D362" i="32"/>
  <c r="E362" i="32"/>
  <c r="D363" i="32"/>
  <c r="E363" i="32"/>
  <c r="D364" i="32"/>
  <c r="E364" i="32"/>
  <c r="D365" i="32"/>
  <c r="E365" i="32"/>
  <c r="D366" i="32"/>
  <c r="E366" i="32"/>
  <c r="D367" i="32"/>
  <c r="E367" i="32"/>
  <c r="D368" i="32"/>
  <c r="E368" i="32"/>
  <c r="D369" i="32"/>
  <c r="E369" i="32"/>
  <c r="D370" i="32"/>
  <c r="E370" i="32"/>
  <c r="D371" i="32"/>
  <c r="E371" i="32"/>
  <c r="D372" i="32"/>
  <c r="E372" i="32"/>
  <c r="D373" i="32"/>
  <c r="E373" i="32"/>
  <c r="D374" i="32"/>
  <c r="E374" i="32"/>
  <c r="D375" i="32"/>
  <c r="E375" i="32"/>
  <c r="D376" i="32"/>
  <c r="E376" i="32"/>
  <c r="D377" i="32"/>
  <c r="E377" i="32"/>
  <c r="D378" i="32"/>
  <c r="E378" i="32"/>
  <c r="D379" i="32"/>
  <c r="E379" i="32"/>
  <c r="D380" i="32"/>
  <c r="E380" i="32"/>
  <c r="D381" i="32"/>
  <c r="E381" i="32"/>
  <c r="D382" i="32"/>
  <c r="E382" i="32"/>
  <c r="D383" i="32"/>
  <c r="E383" i="32"/>
  <c r="D384" i="32"/>
  <c r="E384" i="32"/>
  <c r="D385" i="32"/>
  <c r="E385" i="32"/>
  <c r="D386" i="32"/>
  <c r="E386" i="32"/>
  <c r="D388" i="32"/>
  <c r="E388" i="32"/>
  <c r="D389" i="32"/>
  <c r="E389" i="32"/>
  <c r="D390" i="32"/>
  <c r="E390" i="32"/>
  <c r="D391" i="32"/>
  <c r="E391" i="32"/>
  <c r="D392" i="32"/>
  <c r="E392" i="32"/>
  <c r="D393" i="32"/>
  <c r="E393" i="32"/>
  <c r="D394" i="32"/>
  <c r="E394" i="32"/>
  <c r="D395" i="32"/>
  <c r="E395" i="32"/>
  <c r="D396" i="32"/>
  <c r="E396" i="32"/>
  <c r="D397" i="32"/>
  <c r="E397" i="32"/>
  <c r="D398" i="32"/>
  <c r="E398" i="32"/>
  <c r="D399" i="32"/>
  <c r="E399" i="32"/>
  <c r="D400" i="32"/>
  <c r="E400" i="32"/>
  <c r="D401" i="32"/>
  <c r="E401" i="32"/>
  <c r="D402" i="32"/>
  <c r="E402" i="32"/>
  <c r="D403" i="32"/>
  <c r="E403" i="32"/>
  <c r="D404" i="32"/>
  <c r="E404" i="32"/>
  <c r="D405" i="32"/>
  <c r="E405" i="32"/>
  <c r="D406" i="32"/>
  <c r="E406" i="32"/>
  <c r="D407" i="32"/>
  <c r="E407" i="32"/>
  <c r="D408" i="32"/>
  <c r="E408" i="32"/>
  <c r="D409" i="32"/>
  <c r="E409" i="32"/>
  <c r="D410" i="32"/>
  <c r="E410" i="32"/>
  <c r="D411" i="32"/>
  <c r="E411" i="32"/>
  <c r="D412" i="32"/>
  <c r="E412" i="32"/>
  <c r="D413" i="32"/>
  <c r="E413" i="32"/>
  <c r="D414" i="32"/>
  <c r="E414" i="32"/>
  <c r="D415" i="32"/>
  <c r="E415" i="32"/>
  <c r="D416" i="32"/>
  <c r="E416" i="32"/>
  <c r="D417" i="32"/>
  <c r="E417" i="32"/>
  <c r="D418" i="32"/>
  <c r="E418" i="32"/>
  <c r="D419" i="32"/>
  <c r="E419" i="32"/>
  <c r="D420" i="32"/>
  <c r="E420" i="32"/>
  <c r="D421" i="32"/>
  <c r="E421" i="32"/>
  <c r="D422" i="32"/>
  <c r="E422" i="32"/>
  <c r="D423" i="32"/>
  <c r="E423" i="32"/>
  <c r="D424" i="32"/>
  <c r="E424" i="32"/>
  <c r="D425" i="32"/>
  <c r="E425" i="32"/>
  <c r="D426" i="32"/>
  <c r="E426" i="32"/>
  <c r="D427" i="32"/>
  <c r="E427" i="32"/>
  <c r="D428" i="32"/>
  <c r="E428" i="32"/>
  <c r="D429" i="32"/>
  <c r="E429" i="32"/>
  <c r="D430" i="32"/>
  <c r="E430" i="32"/>
  <c r="D431" i="32"/>
  <c r="E431" i="32"/>
  <c r="D432" i="32"/>
  <c r="E432" i="32"/>
  <c r="D433" i="32"/>
  <c r="E433" i="32"/>
  <c r="D434" i="32"/>
  <c r="E434" i="32"/>
  <c r="D435" i="32"/>
  <c r="E435" i="32"/>
  <c r="D436" i="32"/>
  <c r="E436" i="32"/>
  <c r="D437" i="32"/>
  <c r="E437" i="32"/>
  <c r="D438" i="32"/>
  <c r="E438" i="32"/>
  <c r="D439" i="32"/>
  <c r="E439" i="32"/>
  <c r="D440" i="32"/>
  <c r="E440" i="32"/>
  <c r="D441" i="32"/>
  <c r="E441" i="32"/>
  <c r="D442" i="32"/>
  <c r="E442" i="32"/>
  <c r="D443" i="32"/>
  <c r="E443" i="32"/>
  <c r="D444" i="32"/>
  <c r="E444" i="32"/>
  <c r="D445" i="32"/>
  <c r="E445" i="32"/>
  <c r="D446" i="32"/>
  <c r="E446" i="32"/>
  <c r="D447" i="32"/>
  <c r="E447" i="32"/>
  <c r="D448" i="32"/>
  <c r="E448" i="32"/>
  <c r="D449" i="32"/>
  <c r="E449" i="32"/>
  <c r="D450" i="32"/>
  <c r="E450" i="32"/>
  <c r="D451" i="32"/>
  <c r="E451" i="32"/>
  <c r="D452" i="32"/>
  <c r="E452" i="32"/>
  <c r="D453" i="32"/>
  <c r="E453" i="32"/>
  <c r="D454" i="32"/>
  <c r="E454" i="32"/>
  <c r="D455" i="32"/>
  <c r="E455" i="32"/>
  <c r="D456" i="32"/>
  <c r="E456" i="32"/>
  <c r="D457" i="32"/>
  <c r="E457" i="32"/>
  <c r="D458" i="32"/>
  <c r="E458" i="32"/>
  <c r="D459" i="32"/>
  <c r="E459" i="32"/>
  <c r="D460" i="32"/>
  <c r="E460" i="32"/>
  <c r="D461" i="32"/>
  <c r="E461" i="32"/>
  <c r="D462" i="32"/>
  <c r="E462" i="32"/>
  <c r="D463" i="32"/>
  <c r="E463" i="32"/>
  <c r="D464" i="32"/>
  <c r="E464" i="32"/>
  <c r="D465" i="32"/>
  <c r="E465" i="32"/>
  <c r="D466" i="32"/>
  <c r="E466" i="32"/>
  <c r="D467" i="32"/>
  <c r="E467" i="32"/>
  <c r="D468" i="32"/>
  <c r="E468" i="32"/>
  <c r="D469" i="32"/>
  <c r="E469" i="32"/>
  <c r="D470" i="32"/>
  <c r="E470" i="32"/>
  <c r="D471" i="32"/>
  <c r="E471" i="32"/>
  <c r="D472" i="32"/>
  <c r="E472" i="32"/>
  <c r="D473" i="32"/>
  <c r="E473" i="32"/>
  <c r="D474" i="32"/>
  <c r="E474" i="32"/>
  <c r="D475" i="32"/>
  <c r="E475" i="32"/>
  <c r="D476" i="32"/>
  <c r="E476" i="32"/>
  <c r="D477" i="32"/>
  <c r="E477" i="32"/>
  <c r="D478" i="32"/>
  <c r="E478" i="32"/>
  <c r="D479" i="32"/>
  <c r="E479" i="32"/>
  <c r="D480" i="32"/>
  <c r="E480" i="32"/>
  <c r="D481" i="32"/>
  <c r="E481" i="32"/>
  <c r="D482" i="32"/>
  <c r="E482" i="32"/>
  <c r="D483" i="32"/>
  <c r="E483" i="32"/>
  <c r="D484" i="32"/>
  <c r="E484" i="32"/>
  <c r="D485" i="32"/>
  <c r="E485" i="32"/>
  <c r="D486" i="32"/>
  <c r="E486" i="32"/>
  <c r="D487" i="32"/>
  <c r="E487" i="32"/>
  <c r="D489" i="32"/>
  <c r="E489" i="32"/>
  <c r="D491" i="32"/>
  <c r="E491" i="32"/>
  <c r="D492" i="32"/>
  <c r="E492" i="32"/>
  <c r="D493" i="32"/>
  <c r="E493" i="32"/>
  <c r="D494" i="32"/>
  <c r="E494" i="32"/>
  <c r="D495" i="32"/>
  <c r="E495" i="32"/>
  <c r="D496" i="32"/>
  <c r="E496" i="32"/>
  <c r="D497" i="32"/>
  <c r="E497" i="32"/>
  <c r="D498" i="32"/>
  <c r="E498" i="32"/>
  <c r="D499" i="32"/>
  <c r="E499" i="32"/>
  <c r="D500" i="32"/>
  <c r="E500" i="32"/>
  <c r="D501" i="32"/>
  <c r="E501" i="32"/>
  <c r="D502" i="32"/>
  <c r="E502" i="32"/>
  <c r="D503" i="32"/>
  <c r="E503" i="32"/>
  <c r="D504" i="32"/>
  <c r="E504" i="32"/>
  <c r="D505" i="32"/>
  <c r="E505" i="32"/>
  <c r="D506" i="32"/>
  <c r="E506" i="32"/>
  <c r="D507" i="32"/>
  <c r="E507" i="32"/>
  <c r="D508" i="32"/>
  <c r="E508" i="32"/>
  <c r="D509" i="32"/>
  <c r="E509" i="32"/>
  <c r="D510" i="32"/>
  <c r="E510" i="32"/>
  <c r="D511" i="32"/>
  <c r="E511" i="32"/>
  <c r="D512" i="32"/>
  <c r="E512" i="32"/>
  <c r="D513" i="32"/>
  <c r="E513" i="32"/>
  <c r="D514" i="32"/>
  <c r="E514" i="32"/>
  <c r="D515" i="32"/>
  <c r="E515" i="32"/>
  <c r="D516" i="32"/>
  <c r="E516" i="32"/>
  <c r="D517" i="32"/>
  <c r="E517" i="32"/>
  <c r="D518" i="32"/>
  <c r="E518" i="32"/>
  <c r="D519" i="32"/>
  <c r="E519" i="32"/>
  <c r="D520" i="32"/>
  <c r="E520" i="32"/>
  <c r="D521" i="32"/>
  <c r="E521" i="32"/>
  <c r="D522" i="32"/>
  <c r="E522" i="32"/>
  <c r="D523" i="32"/>
  <c r="E523" i="32"/>
  <c r="D524" i="32"/>
  <c r="E524" i="32"/>
  <c r="D525" i="32"/>
  <c r="E525" i="32"/>
  <c r="D526" i="32"/>
  <c r="E526" i="32"/>
  <c r="D527" i="32"/>
  <c r="E527" i="32"/>
  <c r="D528" i="32"/>
  <c r="E528" i="32"/>
  <c r="D529" i="32"/>
  <c r="E529" i="32"/>
  <c r="D530" i="32"/>
  <c r="E530" i="32"/>
  <c r="D531" i="32"/>
  <c r="E531" i="32"/>
  <c r="D532" i="32"/>
  <c r="E532" i="32"/>
  <c r="D533" i="32"/>
  <c r="E533" i="32"/>
  <c r="D534" i="32"/>
  <c r="E534" i="32"/>
  <c r="D535" i="32"/>
  <c r="E535" i="32"/>
  <c r="D536" i="32"/>
  <c r="E536" i="32"/>
  <c r="D538" i="32"/>
  <c r="E538" i="32"/>
  <c r="D539" i="32"/>
  <c r="E539" i="32"/>
  <c r="D540" i="32"/>
  <c r="E540" i="32"/>
  <c r="D541" i="32"/>
  <c r="E541" i="32"/>
  <c r="D542" i="32"/>
  <c r="E542" i="32"/>
  <c r="D543" i="32"/>
  <c r="E543" i="32"/>
  <c r="D544" i="32"/>
  <c r="E544" i="32"/>
  <c r="D545" i="32"/>
  <c r="E545" i="32"/>
  <c r="D546" i="32"/>
  <c r="E546" i="32"/>
  <c r="D547" i="32"/>
  <c r="E547" i="32"/>
  <c r="D548" i="32"/>
  <c r="E548" i="32"/>
  <c r="D549" i="32"/>
  <c r="E549" i="32"/>
  <c r="D550" i="32"/>
  <c r="E550" i="32"/>
  <c r="D551" i="32"/>
  <c r="E551" i="32"/>
  <c r="D552" i="32"/>
  <c r="E552" i="32"/>
  <c r="D553" i="32"/>
  <c r="E553" i="32"/>
  <c r="D554" i="32"/>
  <c r="E554" i="32"/>
  <c r="D555" i="32"/>
  <c r="E555" i="32"/>
  <c r="D556" i="32"/>
  <c r="E556" i="32"/>
  <c r="D557" i="32"/>
  <c r="E557" i="32"/>
  <c r="D558" i="32"/>
  <c r="E558" i="32"/>
  <c r="D559" i="32"/>
  <c r="E559" i="32"/>
  <c r="D560" i="32"/>
  <c r="E560" i="32"/>
  <c r="D561" i="32"/>
  <c r="E561" i="32"/>
  <c r="D562" i="32"/>
  <c r="E562" i="32"/>
  <c r="D563" i="32"/>
  <c r="E563" i="32"/>
  <c r="D564" i="32"/>
  <c r="E564" i="32"/>
  <c r="D565" i="32"/>
  <c r="E565" i="32"/>
  <c r="D566" i="32"/>
  <c r="E566" i="32"/>
  <c r="D567" i="32"/>
  <c r="E567" i="32"/>
  <c r="D568" i="32"/>
  <c r="E568" i="32"/>
  <c r="D569" i="32"/>
  <c r="E569" i="32"/>
  <c r="D570" i="32"/>
  <c r="E570" i="32"/>
  <c r="D571" i="32"/>
  <c r="E571" i="32"/>
  <c r="D572" i="32"/>
  <c r="E572" i="32"/>
  <c r="D573" i="32"/>
  <c r="E573" i="32"/>
  <c r="D574" i="32"/>
  <c r="E574" i="32"/>
  <c r="D575" i="32"/>
  <c r="E575" i="32"/>
  <c r="D576" i="32"/>
  <c r="E576" i="32"/>
  <c r="D577" i="32"/>
  <c r="E577" i="32"/>
  <c r="D578" i="32"/>
  <c r="E578" i="32"/>
  <c r="D579" i="32"/>
  <c r="E579" i="32"/>
  <c r="D580" i="32"/>
  <c r="E580" i="32"/>
  <c r="D581" i="32"/>
  <c r="E581" i="32"/>
  <c r="D582" i="32"/>
  <c r="E582" i="32"/>
  <c r="D583" i="32"/>
  <c r="E583" i="32"/>
  <c r="D584" i="32"/>
  <c r="E584" i="32"/>
  <c r="D585" i="32"/>
  <c r="E585" i="32"/>
  <c r="D586" i="32"/>
  <c r="E586" i="32"/>
  <c r="D587" i="32"/>
  <c r="E587" i="32"/>
  <c r="D588" i="32"/>
  <c r="E588" i="32"/>
  <c r="D589" i="32"/>
  <c r="E589" i="32"/>
  <c r="D590" i="32"/>
  <c r="E590" i="32"/>
  <c r="D591" i="32"/>
  <c r="E591" i="32"/>
  <c r="D592" i="32"/>
  <c r="E592" i="32"/>
  <c r="D593" i="32"/>
  <c r="E593" i="32"/>
  <c r="D594" i="32"/>
  <c r="E594" i="32"/>
  <c r="D595" i="32"/>
  <c r="E595" i="32"/>
  <c r="D596" i="32"/>
  <c r="E596" i="32"/>
  <c r="D597" i="32"/>
  <c r="E597" i="32"/>
  <c r="D598" i="32"/>
  <c r="E598" i="32"/>
  <c r="D599" i="32"/>
  <c r="E599" i="32"/>
  <c r="D600" i="32"/>
  <c r="E600" i="32"/>
  <c r="D601" i="32"/>
  <c r="E601" i="32"/>
  <c r="D602" i="32"/>
  <c r="E602" i="32"/>
  <c r="D603" i="32"/>
  <c r="E603" i="32"/>
  <c r="D604" i="32"/>
  <c r="E604" i="32"/>
  <c r="D605" i="32"/>
  <c r="E605" i="32"/>
  <c r="D606" i="32"/>
  <c r="E606" i="32"/>
  <c r="D607" i="32"/>
  <c r="E607" i="32"/>
  <c r="D608" i="32"/>
  <c r="E608" i="32"/>
  <c r="D609" i="32"/>
  <c r="E609" i="32"/>
  <c r="D610" i="32"/>
  <c r="E610" i="32"/>
  <c r="D611" i="32"/>
  <c r="E611" i="32"/>
  <c r="D612" i="32"/>
  <c r="E612" i="32"/>
  <c r="D613" i="32"/>
  <c r="E613" i="32"/>
  <c r="D614" i="32"/>
  <c r="E614" i="32"/>
  <c r="D615" i="32"/>
  <c r="E615" i="32"/>
  <c r="D616" i="32"/>
  <c r="E616" i="32"/>
  <c r="D617" i="32"/>
  <c r="E617" i="32"/>
  <c r="D618" i="32"/>
  <c r="E618" i="32"/>
  <c r="D619" i="32"/>
  <c r="E619" i="32"/>
  <c r="D620" i="32"/>
  <c r="E620" i="32"/>
  <c r="D621" i="32"/>
  <c r="E621" i="32"/>
  <c r="D622" i="32"/>
  <c r="E622" i="32"/>
  <c r="D623" i="32"/>
  <c r="E623" i="32"/>
  <c r="D624" i="32"/>
  <c r="E624" i="32"/>
  <c r="D625" i="32"/>
  <c r="E625" i="32"/>
  <c r="D626" i="32"/>
  <c r="E626" i="32"/>
  <c r="D627" i="32"/>
  <c r="E627" i="32"/>
  <c r="D628" i="32"/>
  <c r="E628" i="32"/>
  <c r="D629" i="32"/>
  <c r="E629" i="32"/>
  <c r="D630" i="32"/>
  <c r="E630" i="32"/>
  <c r="D631" i="32"/>
  <c r="E631" i="32"/>
  <c r="D632" i="32"/>
  <c r="E632" i="32"/>
  <c r="D633" i="32"/>
  <c r="E633" i="32"/>
  <c r="D634" i="32"/>
  <c r="E634" i="32"/>
  <c r="D635" i="32"/>
  <c r="E635" i="32"/>
  <c r="D636" i="32"/>
  <c r="E636" i="32"/>
  <c r="D637" i="32"/>
  <c r="E637" i="32"/>
  <c r="D638" i="32"/>
  <c r="E638" i="32"/>
  <c r="D639" i="32"/>
  <c r="E639" i="32"/>
  <c r="D640" i="32"/>
  <c r="E640" i="32"/>
  <c r="D641" i="32"/>
  <c r="E641" i="32"/>
  <c r="D642" i="32"/>
  <c r="E642" i="32"/>
  <c r="D643" i="32"/>
  <c r="E643" i="32"/>
  <c r="D644" i="32"/>
  <c r="E644" i="32"/>
  <c r="D645" i="32"/>
  <c r="E645" i="32"/>
  <c r="D646" i="32"/>
  <c r="E646" i="32"/>
  <c r="D647" i="32"/>
  <c r="E647" i="32"/>
  <c r="D648" i="32"/>
  <c r="E648" i="32"/>
  <c r="D649" i="32"/>
  <c r="E649" i="32"/>
  <c r="D651" i="32"/>
  <c r="E651" i="32"/>
  <c r="D652" i="32"/>
  <c r="E652" i="32"/>
  <c r="D653" i="32"/>
  <c r="E653" i="32"/>
  <c r="D654" i="32"/>
  <c r="E654" i="32"/>
  <c r="D655" i="32"/>
  <c r="E655" i="32"/>
  <c r="D656" i="32"/>
  <c r="E656" i="32"/>
  <c r="D657" i="32"/>
  <c r="E657" i="32"/>
  <c r="D658" i="32"/>
  <c r="E658" i="32"/>
  <c r="D659" i="32"/>
  <c r="E659" i="32"/>
  <c r="D660" i="32"/>
  <c r="E660" i="32"/>
  <c r="D661" i="32"/>
  <c r="E661" i="32"/>
  <c r="D662" i="32"/>
  <c r="E662" i="32"/>
  <c r="D663" i="32"/>
  <c r="E663" i="32"/>
  <c r="D664" i="32"/>
  <c r="E664" i="32"/>
  <c r="D665" i="32"/>
  <c r="E665" i="32"/>
  <c r="D666" i="32"/>
  <c r="E666" i="32"/>
  <c r="D667" i="32"/>
  <c r="E667" i="32"/>
  <c r="D668" i="32"/>
  <c r="E668" i="32"/>
  <c r="D669" i="32"/>
  <c r="E669" i="32"/>
  <c r="D670" i="32"/>
  <c r="E670" i="32"/>
  <c r="D672" i="32"/>
  <c r="E672" i="32"/>
  <c r="D673" i="32"/>
  <c r="E673" i="32"/>
  <c r="D674" i="32"/>
  <c r="E674" i="32"/>
  <c r="D675" i="32"/>
  <c r="E675" i="32"/>
  <c r="D676" i="32"/>
  <c r="E676" i="32"/>
  <c r="D677" i="32"/>
  <c r="E677" i="32"/>
  <c r="D678" i="32"/>
  <c r="E678" i="32"/>
  <c r="D679" i="32"/>
  <c r="E679" i="32"/>
  <c r="D680" i="32"/>
  <c r="E680" i="32"/>
  <c r="D681" i="32"/>
  <c r="E681" i="32"/>
  <c r="D682" i="32"/>
  <c r="E682" i="32"/>
  <c r="D683" i="32"/>
  <c r="E683" i="32"/>
  <c r="D684" i="32"/>
  <c r="E684" i="32"/>
  <c r="D685" i="32"/>
  <c r="E685" i="32"/>
  <c r="D686" i="32"/>
  <c r="E686" i="32"/>
  <c r="D687" i="32"/>
  <c r="E687" i="32"/>
  <c r="D688" i="32"/>
  <c r="E688" i="32"/>
  <c r="D689" i="32"/>
  <c r="E689" i="32"/>
  <c r="D690" i="32"/>
  <c r="E690" i="32"/>
  <c r="D691" i="32"/>
  <c r="E691" i="32"/>
  <c r="D692" i="32"/>
  <c r="E692" i="32"/>
  <c r="D693" i="32"/>
  <c r="E693" i="32"/>
  <c r="D694" i="32"/>
  <c r="E694" i="32"/>
  <c r="D695" i="32"/>
  <c r="E695" i="32"/>
  <c r="D696" i="32"/>
  <c r="E696" i="32"/>
  <c r="D697" i="32"/>
  <c r="E697" i="32"/>
  <c r="D698" i="32"/>
  <c r="E698" i="32"/>
  <c r="D699" i="32"/>
  <c r="E699" i="32"/>
  <c r="D700" i="32"/>
  <c r="E700" i="32"/>
  <c r="D701" i="32"/>
  <c r="E701" i="32"/>
  <c r="D702" i="32"/>
  <c r="E702" i="32"/>
  <c r="D703" i="32"/>
  <c r="E703" i="32"/>
  <c r="D704" i="32"/>
  <c r="E704" i="32"/>
  <c r="D705" i="32"/>
  <c r="E705" i="32"/>
  <c r="D706" i="32"/>
  <c r="E706" i="32"/>
  <c r="D707" i="32"/>
  <c r="E707" i="32"/>
  <c r="D708" i="32"/>
  <c r="E708" i="32"/>
  <c r="D709" i="32"/>
  <c r="E709" i="32"/>
  <c r="D710" i="32"/>
  <c r="E710" i="32"/>
  <c r="D711" i="32"/>
  <c r="E711" i="32"/>
  <c r="D712" i="32"/>
  <c r="E712" i="32"/>
  <c r="D713" i="32"/>
  <c r="E713" i="32"/>
  <c r="D714" i="32"/>
  <c r="E714" i="32"/>
  <c r="D715" i="32"/>
  <c r="E715" i="32"/>
  <c r="D716" i="32"/>
  <c r="E716" i="32"/>
  <c r="D717" i="32"/>
  <c r="E717" i="32"/>
  <c r="D718" i="32"/>
  <c r="E718" i="32"/>
  <c r="D719" i="32"/>
  <c r="E719" i="32"/>
  <c r="D720" i="32"/>
  <c r="E720" i="32"/>
  <c r="D721" i="32"/>
  <c r="E721" i="32"/>
  <c r="D722" i="32"/>
  <c r="E722" i="32"/>
  <c r="D723" i="32"/>
  <c r="E723" i="32"/>
  <c r="D724" i="32"/>
  <c r="E724" i="32"/>
  <c r="D725" i="32"/>
  <c r="E725" i="32"/>
  <c r="D726" i="32"/>
  <c r="E726" i="32"/>
  <c r="D727" i="32"/>
  <c r="E727" i="32"/>
  <c r="D729" i="32"/>
  <c r="E729" i="32"/>
  <c r="D730" i="32"/>
  <c r="E730" i="32"/>
  <c r="D731" i="32"/>
  <c r="E731" i="32"/>
  <c r="D732" i="32"/>
  <c r="E732" i="32"/>
  <c r="D733" i="32"/>
  <c r="E733" i="32"/>
  <c r="D734" i="32"/>
  <c r="E734" i="32"/>
  <c r="D735" i="32"/>
  <c r="E735" i="32"/>
  <c r="D736" i="32"/>
  <c r="E736" i="32"/>
  <c r="D737" i="32"/>
  <c r="E737" i="32"/>
  <c r="D738" i="32"/>
  <c r="E738" i="32"/>
  <c r="D739" i="32"/>
  <c r="E739" i="32"/>
  <c r="D740" i="32"/>
  <c r="E740" i="32"/>
  <c r="D741" i="32"/>
  <c r="E741" i="32"/>
  <c r="D742" i="32"/>
  <c r="E742" i="32"/>
  <c r="D743" i="32"/>
  <c r="E743" i="32"/>
  <c r="D744" i="32"/>
  <c r="E744" i="32"/>
  <c r="D745" i="32"/>
  <c r="E745" i="32"/>
  <c r="D746" i="32"/>
  <c r="E746" i="32"/>
  <c r="D747" i="32"/>
  <c r="E747" i="32"/>
  <c r="D748" i="32"/>
  <c r="E748" i="32"/>
  <c r="D749" i="32"/>
  <c r="E749" i="32"/>
  <c r="D750" i="32"/>
  <c r="E750" i="32"/>
  <c r="D751" i="32"/>
  <c r="E751" i="32"/>
  <c r="D752" i="32"/>
  <c r="E752" i="32"/>
  <c r="D753" i="32"/>
  <c r="E753" i="32"/>
  <c r="D754" i="32"/>
  <c r="E754" i="32"/>
  <c r="D755" i="32"/>
  <c r="E755" i="32"/>
  <c r="D756" i="32"/>
  <c r="E756" i="32"/>
  <c r="D757" i="32"/>
  <c r="E757" i="32"/>
  <c r="D758" i="32"/>
  <c r="E758" i="32"/>
  <c r="D759" i="32"/>
  <c r="E759" i="32"/>
  <c r="D760" i="32"/>
  <c r="E760" i="32"/>
  <c r="D761" i="32"/>
  <c r="E761" i="32"/>
  <c r="D762" i="32"/>
  <c r="E762" i="32"/>
  <c r="D763" i="32"/>
  <c r="E763" i="32"/>
  <c r="D764" i="32"/>
  <c r="E764" i="32"/>
  <c r="D765" i="32"/>
  <c r="E765" i="32"/>
  <c r="D766" i="32"/>
  <c r="E766" i="32"/>
  <c r="D767" i="32"/>
  <c r="E767" i="32"/>
  <c r="D768" i="32"/>
  <c r="E768" i="32"/>
  <c r="D769" i="32"/>
  <c r="E769" i="32"/>
  <c r="D770" i="32"/>
  <c r="E770" i="32"/>
  <c r="D771" i="32"/>
  <c r="E771" i="32"/>
  <c r="D772" i="32"/>
  <c r="E772" i="32"/>
  <c r="D773" i="32"/>
  <c r="E773" i="32"/>
  <c r="D774" i="32"/>
  <c r="E774" i="32"/>
  <c r="D775" i="32"/>
  <c r="E775" i="32"/>
  <c r="D776" i="32"/>
  <c r="E776" i="32"/>
  <c r="D777" i="32"/>
  <c r="E777" i="32"/>
  <c r="D778" i="32"/>
  <c r="E778" i="32"/>
  <c r="D779" i="32"/>
  <c r="E779" i="32"/>
  <c r="D780" i="32"/>
  <c r="E780" i="32"/>
  <c r="D781" i="32"/>
  <c r="E781" i="32"/>
  <c r="D782" i="32"/>
  <c r="E782" i="32"/>
  <c r="D783" i="32"/>
  <c r="E783" i="32"/>
  <c r="D784" i="32"/>
  <c r="E784" i="32"/>
  <c r="D785" i="32"/>
  <c r="E785" i="32"/>
  <c r="D786" i="32"/>
  <c r="E786" i="32"/>
  <c r="D787" i="32"/>
  <c r="E787" i="32"/>
  <c r="D788" i="32"/>
  <c r="E788" i="32"/>
  <c r="D789" i="32"/>
  <c r="E789" i="32"/>
  <c r="D790" i="32"/>
  <c r="E790" i="32"/>
  <c r="D791" i="32"/>
  <c r="E791" i="32"/>
  <c r="D792" i="32"/>
  <c r="E792" i="32"/>
  <c r="D793" i="32"/>
  <c r="E793" i="32"/>
  <c r="D794" i="32"/>
  <c r="E794" i="32"/>
  <c r="D795" i="32"/>
  <c r="E795" i="32"/>
  <c r="D796" i="32"/>
  <c r="E796" i="32"/>
  <c r="D797" i="32"/>
  <c r="E797" i="32"/>
  <c r="D798" i="32"/>
  <c r="E798" i="32"/>
  <c r="D799" i="32"/>
  <c r="E799" i="32"/>
  <c r="D800" i="32"/>
  <c r="E800" i="32"/>
  <c r="D801" i="32"/>
  <c r="E801" i="32"/>
  <c r="D802" i="32"/>
  <c r="E802" i="32"/>
  <c r="D803" i="32"/>
  <c r="E803" i="32"/>
  <c r="D804" i="32"/>
  <c r="E804" i="32"/>
  <c r="D805" i="32"/>
  <c r="E805" i="32"/>
  <c r="D806" i="32"/>
  <c r="E806" i="32"/>
  <c r="D807" i="32"/>
  <c r="E807" i="32"/>
  <c r="D808" i="32"/>
  <c r="E808" i="32"/>
  <c r="D809" i="32"/>
  <c r="E809" i="32"/>
  <c r="D810" i="32"/>
  <c r="E810" i="32"/>
  <c r="D811" i="32"/>
  <c r="E811" i="32"/>
  <c r="D812" i="32"/>
  <c r="E812" i="32"/>
  <c r="D813" i="32"/>
  <c r="E813" i="32"/>
  <c r="D814" i="32"/>
  <c r="E814" i="32"/>
  <c r="D815" i="32"/>
  <c r="E815" i="32"/>
  <c r="D816" i="32"/>
  <c r="E816" i="32"/>
  <c r="D817" i="32"/>
  <c r="E817" i="32"/>
  <c r="D818" i="32"/>
  <c r="E818" i="32"/>
  <c r="D819" i="32"/>
  <c r="E819" i="32"/>
  <c r="D820" i="32"/>
  <c r="E820" i="32"/>
  <c r="D821" i="32"/>
  <c r="E821" i="32"/>
  <c r="D822" i="32"/>
  <c r="E822" i="32"/>
  <c r="D823" i="32"/>
  <c r="E823" i="32"/>
  <c r="D824" i="32"/>
  <c r="E824" i="32"/>
  <c r="D825" i="32"/>
  <c r="E825" i="32"/>
  <c r="D826" i="32"/>
  <c r="E826" i="32"/>
  <c r="D827" i="32"/>
  <c r="E827" i="32"/>
  <c r="D828" i="32"/>
  <c r="E828" i="32"/>
  <c r="D829" i="32"/>
  <c r="E829" i="32"/>
  <c r="D830" i="32"/>
  <c r="E830" i="32"/>
  <c r="D831" i="32"/>
  <c r="E831" i="32"/>
  <c r="D832" i="32"/>
  <c r="E832" i="32"/>
  <c r="D833" i="32"/>
  <c r="E833" i="32"/>
  <c r="D834" i="32"/>
  <c r="E834" i="32"/>
  <c r="D835" i="32"/>
  <c r="E835" i="32"/>
  <c r="D836" i="32"/>
  <c r="E836" i="32"/>
  <c r="D837" i="32"/>
  <c r="E837" i="32"/>
  <c r="D838" i="32"/>
  <c r="E838" i="32"/>
  <c r="D839" i="32"/>
  <c r="E839" i="32"/>
  <c r="D840" i="32"/>
  <c r="E840" i="32"/>
  <c r="D841" i="32"/>
  <c r="E841" i="32"/>
  <c r="D842" i="32"/>
  <c r="E842" i="32"/>
  <c r="D843" i="32"/>
  <c r="E843" i="32"/>
  <c r="D844" i="32"/>
  <c r="E844" i="32"/>
  <c r="D845" i="32"/>
  <c r="E845" i="32"/>
  <c r="D846" i="32"/>
  <c r="E846" i="32"/>
  <c r="D847" i="32"/>
  <c r="E847" i="32"/>
  <c r="D848" i="32"/>
  <c r="E848" i="32"/>
  <c r="D849" i="32"/>
  <c r="E849" i="32"/>
  <c r="D850" i="32"/>
  <c r="E850" i="32"/>
  <c r="D851" i="32"/>
  <c r="E851" i="32"/>
  <c r="D852" i="32"/>
  <c r="E852" i="32"/>
  <c r="D853" i="32"/>
  <c r="E853" i="32"/>
  <c r="D854" i="32"/>
  <c r="E854" i="32"/>
  <c r="D855" i="32"/>
  <c r="E855" i="32"/>
  <c r="D856" i="32"/>
  <c r="E856" i="32"/>
  <c r="D857" i="32"/>
  <c r="E857" i="32"/>
  <c r="D858" i="32"/>
  <c r="E858" i="32"/>
  <c r="D859" i="32"/>
  <c r="E859" i="32"/>
  <c r="D860" i="32"/>
  <c r="E860" i="32"/>
  <c r="D861" i="32"/>
  <c r="E861" i="32"/>
  <c r="D862" i="32"/>
  <c r="E862" i="32"/>
  <c r="D863" i="32"/>
  <c r="E863" i="32"/>
  <c r="D864" i="32"/>
  <c r="E864" i="32"/>
  <c r="D865" i="32"/>
  <c r="E865" i="32"/>
  <c r="D866" i="32"/>
  <c r="E866" i="32"/>
  <c r="D867" i="32"/>
  <c r="E867" i="32"/>
  <c r="D868" i="32"/>
  <c r="E868" i="32"/>
  <c r="D869" i="32"/>
  <c r="E869" i="32"/>
  <c r="D870" i="32"/>
  <c r="E870" i="32"/>
  <c r="D871" i="32"/>
  <c r="E871" i="32"/>
  <c r="D872" i="32"/>
  <c r="E872" i="32"/>
  <c r="D873" i="32"/>
  <c r="E873" i="32"/>
  <c r="D874" i="32"/>
  <c r="E874" i="32"/>
  <c r="D875" i="32"/>
  <c r="E875" i="32"/>
  <c r="D876" i="32"/>
  <c r="E876" i="32"/>
  <c r="D877" i="32"/>
  <c r="E877" i="32"/>
  <c r="D878" i="32"/>
  <c r="E878" i="32"/>
  <c r="D879" i="32"/>
  <c r="E879" i="32"/>
  <c r="D880" i="32"/>
  <c r="E880" i="32"/>
  <c r="D881" i="32"/>
  <c r="E881" i="32"/>
  <c r="D882" i="32"/>
  <c r="E882" i="32"/>
  <c r="D883" i="32"/>
  <c r="E883" i="32"/>
  <c r="D884" i="32"/>
  <c r="E884" i="32"/>
  <c r="D885" i="32"/>
  <c r="E885" i="32"/>
  <c r="D886" i="32"/>
  <c r="E886" i="32"/>
  <c r="D887" i="32"/>
  <c r="E887" i="32"/>
  <c r="D888" i="32"/>
  <c r="E888" i="32"/>
  <c r="D889" i="32"/>
  <c r="E889" i="32"/>
  <c r="D890" i="32"/>
  <c r="E890" i="32"/>
  <c r="D891" i="32"/>
  <c r="E891" i="32"/>
  <c r="D892" i="32"/>
  <c r="E892" i="32"/>
  <c r="D893" i="32"/>
  <c r="E893" i="32"/>
  <c r="D894" i="32"/>
  <c r="E894" i="32"/>
  <c r="D895" i="32"/>
  <c r="E895" i="32"/>
  <c r="D896" i="32"/>
  <c r="E896" i="32"/>
  <c r="D897" i="32"/>
  <c r="E897" i="32"/>
  <c r="D898" i="32"/>
  <c r="E898" i="32"/>
  <c r="D899" i="32"/>
  <c r="E899" i="32"/>
  <c r="D900" i="32"/>
  <c r="E900" i="32"/>
  <c r="D901" i="32"/>
  <c r="E901" i="32"/>
  <c r="D902" i="32"/>
  <c r="E902" i="32"/>
  <c r="D903" i="32"/>
  <c r="E903" i="32"/>
  <c r="D904" i="32"/>
  <c r="E904" i="32"/>
  <c r="D905" i="32"/>
  <c r="E905" i="32"/>
  <c r="D906" i="32"/>
  <c r="E906" i="32"/>
  <c r="D907" i="32"/>
  <c r="E907" i="32"/>
  <c r="D908" i="32"/>
  <c r="E908" i="32"/>
  <c r="D909" i="32"/>
  <c r="E909" i="32"/>
  <c r="D910" i="32"/>
  <c r="E910" i="32"/>
  <c r="D911" i="32"/>
  <c r="E911" i="32"/>
  <c r="D912" i="32"/>
  <c r="E912" i="32"/>
  <c r="D913" i="32"/>
  <c r="E913" i="32"/>
  <c r="D914" i="32"/>
  <c r="E914" i="32"/>
  <c r="D915" i="32"/>
  <c r="E915" i="32"/>
  <c r="D916" i="32"/>
  <c r="E916" i="32"/>
  <c r="D917" i="32"/>
  <c r="E917" i="32"/>
  <c r="D918" i="32"/>
  <c r="E918" i="32"/>
  <c r="D919" i="32"/>
  <c r="E919" i="32"/>
  <c r="D920" i="32"/>
  <c r="E920" i="32"/>
  <c r="D921" i="32"/>
  <c r="E921" i="32"/>
  <c r="D922" i="32"/>
  <c r="E922" i="32"/>
  <c r="D923" i="32"/>
  <c r="E923" i="32"/>
  <c r="D924" i="32"/>
  <c r="E924" i="32"/>
  <c r="D925" i="32"/>
  <c r="E925" i="32"/>
  <c r="D926" i="32"/>
  <c r="E926" i="32"/>
  <c r="D927" i="32"/>
  <c r="E927" i="32"/>
  <c r="D928" i="32"/>
  <c r="E928" i="32"/>
  <c r="D929" i="32"/>
  <c r="E929" i="32"/>
  <c r="D930" i="32"/>
  <c r="E930" i="32"/>
  <c r="D931" i="32"/>
  <c r="E931" i="32"/>
  <c r="D932" i="32"/>
  <c r="E932" i="32"/>
  <c r="D933" i="32"/>
  <c r="E933" i="32"/>
  <c r="D934" i="32"/>
  <c r="E934" i="32"/>
  <c r="D935" i="32"/>
  <c r="E935" i="32"/>
  <c r="D936" i="32"/>
  <c r="E936" i="32"/>
  <c r="D937" i="32"/>
  <c r="E937" i="32"/>
  <c r="D938" i="32"/>
  <c r="E938" i="32"/>
  <c r="D939" i="32"/>
  <c r="E939" i="32"/>
  <c r="D940" i="32"/>
  <c r="E940" i="32"/>
  <c r="D941" i="32"/>
  <c r="E941" i="32"/>
  <c r="D942" i="32"/>
  <c r="E942" i="32"/>
  <c r="D943" i="32"/>
  <c r="E943" i="32"/>
  <c r="D944" i="32"/>
  <c r="E944" i="32"/>
  <c r="D945" i="32"/>
  <c r="E945" i="32"/>
  <c r="D946" i="32"/>
  <c r="E946" i="32"/>
  <c r="D947" i="32"/>
  <c r="E947" i="32"/>
  <c r="D948" i="32"/>
  <c r="E948" i="32"/>
  <c r="D949" i="32"/>
  <c r="E949" i="32"/>
  <c r="D950" i="32"/>
  <c r="E950" i="32"/>
  <c r="D951" i="32"/>
  <c r="E951" i="32"/>
  <c r="D952" i="32"/>
  <c r="E952" i="32"/>
  <c r="D953" i="32"/>
  <c r="E953" i="32"/>
  <c r="D954" i="32"/>
  <c r="E954" i="32"/>
  <c r="D955" i="32"/>
  <c r="E955" i="32"/>
  <c r="D956" i="32"/>
  <c r="E956" i="32"/>
  <c r="D957" i="32"/>
  <c r="E957" i="32"/>
  <c r="D958" i="32"/>
  <c r="E958" i="32"/>
  <c r="D959" i="32"/>
  <c r="E959" i="32"/>
  <c r="D960" i="32"/>
  <c r="E960" i="32"/>
  <c r="D961" i="32"/>
  <c r="E961" i="32"/>
  <c r="D962" i="32"/>
  <c r="E962" i="32"/>
  <c r="D963" i="32"/>
  <c r="E963" i="32"/>
  <c r="D964" i="32"/>
  <c r="E964" i="32"/>
  <c r="D965" i="32"/>
  <c r="E965" i="32"/>
  <c r="D966" i="32"/>
  <c r="E966" i="32"/>
  <c r="D967" i="32"/>
  <c r="E967" i="32"/>
  <c r="D968" i="32"/>
  <c r="E968" i="32"/>
  <c r="D969" i="32"/>
  <c r="E969" i="32"/>
  <c r="D970" i="32"/>
  <c r="E970" i="32"/>
  <c r="D971" i="32"/>
  <c r="E971" i="32"/>
  <c r="D972" i="32"/>
  <c r="E972" i="32"/>
  <c r="D973" i="32"/>
  <c r="E973" i="32"/>
  <c r="D974" i="32"/>
  <c r="E974" i="32"/>
  <c r="D975" i="32"/>
  <c r="E975" i="32"/>
  <c r="D976" i="32"/>
  <c r="E976" i="32"/>
  <c r="D977" i="32"/>
  <c r="E977" i="32"/>
  <c r="D978" i="32"/>
  <c r="E978" i="32"/>
  <c r="D979" i="32"/>
  <c r="E979" i="32"/>
  <c r="D980" i="32"/>
  <c r="E980" i="32"/>
  <c r="D981" i="32"/>
  <c r="E981" i="32"/>
  <c r="D982" i="32"/>
  <c r="E982" i="32"/>
  <c r="D983" i="32"/>
  <c r="E983" i="32"/>
  <c r="D984" i="32"/>
  <c r="E984" i="32"/>
  <c r="D985" i="32"/>
  <c r="E985" i="32"/>
  <c r="D986" i="32"/>
  <c r="E986" i="32"/>
  <c r="D987" i="32"/>
  <c r="E987" i="32"/>
  <c r="D988" i="32"/>
  <c r="E988" i="32"/>
  <c r="D989" i="32"/>
  <c r="E989" i="32"/>
  <c r="D991" i="32"/>
  <c r="E991" i="32"/>
  <c r="D992" i="32"/>
  <c r="E992" i="32"/>
  <c r="D993" i="32"/>
  <c r="E993" i="32"/>
  <c r="D994" i="32"/>
  <c r="E994" i="32"/>
  <c r="D995" i="32"/>
  <c r="E995" i="32"/>
  <c r="D996" i="32"/>
  <c r="E996" i="32"/>
  <c r="D997" i="32"/>
  <c r="E997" i="32"/>
  <c r="D998" i="32"/>
  <c r="E998" i="32"/>
  <c r="D999" i="32"/>
  <c r="E999" i="32"/>
  <c r="D1000" i="32"/>
  <c r="E1000" i="32"/>
  <c r="D1001" i="32"/>
  <c r="E1001" i="32"/>
  <c r="D1002" i="32"/>
  <c r="E1002" i="32"/>
  <c r="D1003" i="32"/>
  <c r="E1003" i="32"/>
  <c r="D1004" i="32"/>
  <c r="E1004" i="32"/>
  <c r="D1005" i="32"/>
  <c r="E1005" i="32"/>
  <c r="D1006" i="32"/>
  <c r="E1006" i="32"/>
  <c r="D1007" i="32"/>
  <c r="E1007" i="32"/>
  <c r="D1008" i="32"/>
  <c r="E1008" i="32"/>
  <c r="D1009" i="32"/>
  <c r="E1009" i="32"/>
  <c r="D1010" i="32"/>
  <c r="E1010" i="32"/>
  <c r="D1011" i="32"/>
  <c r="E1011" i="32"/>
  <c r="D1012" i="32"/>
  <c r="E1012" i="32"/>
  <c r="D1013" i="32"/>
  <c r="E1013" i="32"/>
  <c r="D1014" i="32"/>
  <c r="E1014" i="32"/>
  <c r="D1015" i="32"/>
  <c r="E1015" i="32"/>
  <c r="D1016" i="32"/>
  <c r="E1016" i="32"/>
  <c r="D1017" i="32"/>
  <c r="E1017" i="32"/>
  <c r="D1018" i="32"/>
  <c r="E1018" i="32"/>
  <c r="D1019" i="32"/>
  <c r="E1019" i="32"/>
  <c r="D1020" i="32"/>
  <c r="E1020" i="32"/>
  <c r="D1021" i="32"/>
  <c r="E1021" i="32"/>
  <c r="D1022" i="32"/>
  <c r="E1022" i="32"/>
  <c r="D1023" i="32"/>
  <c r="E1023" i="32"/>
  <c r="D1024" i="32"/>
  <c r="E1024" i="32"/>
  <c r="D1025" i="32"/>
  <c r="E1025" i="32"/>
  <c r="D1026" i="32"/>
  <c r="E1026" i="32"/>
  <c r="D1027" i="32"/>
  <c r="E1027" i="32"/>
  <c r="D1028" i="32"/>
  <c r="E1028" i="32"/>
  <c r="D1029" i="32"/>
  <c r="E1029" i="32"/>
  <c r="D1030" i="32"/>
  <c r="E1030" i="32"/>
  <c r="D1031" i="32"/>
  <c r="E1031" i="32"/>
  <c r="D1032" i="32"/>
  <c r="E1032" i="32"/>
  <c r="D1033" i="32"/>
  <c r="E1033" i="32"/>
  <c r="D1034" i="32"/>
  <c r="E1034" i="32"/>
  <c r="D1035" i="32"/>
  <c r="E1035" i="32"/>
  <c r="D1036" i="32"/>
  <c r="E1036" i="32"/>
  <c r="D1037" i="32"/>
  <c r="E1037" i="32"/>
  <c r="D1038" i="32"/>
  <c r="E1038" i="32"/>
  <c r="D1039" i="32"/>
  <c r="E1039" i="32"/>
  <c r="D1040" i="32"/>
  <c r="E1040" i="32"/>
  <c r="D1041" i="32"/>
  <c r="E1041" i="32"/>
  <c r="D1042" i="32"/>
  <c r="E1042" i="32"/>
  <c r="D1043" i="32"/>
  <c r="E1043" i="32"/>
  <c r="D1044" i="32"/>
  <c r="E1044" i="32"/>
  <c r="D1045" i="32"/>
  <c r="E1045" i="32"/>
  <c r="D1046" i="32"/>
  <c r="E1046" i="32"/>
  <c r="D1047" i="32"/>
  <c r="E1047" i="32"/>
  <c r="D1048" i="32"/>
  <c r="E1048" i="32"/>
  <c r="D1049" i="32"/>
  <c r="E1049" i="32"/>
  <c r="D1050" i="32"/>
  <c r="E1050" i="32"/>
  <c r="D1051" i="32"/>
  <c r="E1051" i="32"/>
  <c r="D1052" i="32"/>
  <c r="E1052" i="32"/>
  <c r="D1053" i="32"/>
  <c r="E1053" i="32"/>
  <c r="D1054" i="32"/>
  <c r="E1054" i="32"/>
  <c r="D1055" i="32"/>
  <c r="E1055" i="32"/>
  <c r="D1056" i="32"/>
  <c r="E1056" i="32"/>
  <c r="D1057" i="32"/>
  <c r="E1057" i="32"/>
  <c r="D1058" i="32"/>
  <c r="E1058" i="32"/>
  <c r="D1059" i="32"/>
  <c r="E1059" i="32"/>
  <c r="D1060" i="32"/>
  <c r="E1060" i="32"/>
  <c r="D1061" i="32"/>
  <c r="E1061" i="32"/>
  <c r="D1062" i="32"/>
  <c r="E1062" i="32"/>
  <c r="D1063" i="32"/>
  <c r="E1063" i="32"/>
  <c r="D1064" i="32"/>
  <c r="E1064" i="32"/>
  <c r="D1065" i="32"/>
  <c r="E1065" i="32"/>
  <c r="D1066" i="32"/>
  <c r="E1066" i="32"/>
  <c r="D1067" i="32"/>
  <c r="E1067" i="32"/>
  <c r="D1068" i="32"/>
  <c r="E1068" i="32"/>
  <c r="D1069" i="32"/>
  <c r="E1069" i="32"/>
  <c r="D1070" i="32"/>
  <c r="E1070" i="32"/>
  <c r="D1071" i="32"/>
  <c r="E1071" i="32"/>
  <c r="D1072" i="32"/>
  <c r="E1072" i="32"/>
  <c r="D1073" i="32"/>
  <c r="E1073" i="32"/>
  <c r="D1074" i="32"/>
  <c r="E1074" i="32"/>
  <c r="D1075" i="32"/>
  <c r="E1075" i="32"/>
  <c r="D1076" i="32"/>
  <c r="E1076" i="32"/>
  <c r="D1077" i="32"/>
  <c r="E1077" i="32"/>
  <c r="D1078" i="32"/>
  <c r="E1078" i="32"/>
  <c r="D1079" i="32"/>
  <c r="E1079" i="32"/>
  <c r="D1080" i="32"/>
  <c r="E1080" i="32"/>
  <c r="D1081" i="32"/>
  <c r="E1081" i="32"/>
  <c r="D1082" i="32"/>
  <c r="E1082" i="32"/>
  <c r="D1083" i="32"/>
  <c r="E1083" i="32"/>
  <c r="D1084" i="32"/>
  <c r="E1084" i="32"/>
  <c r="D1085" i="32"/>
  <c r="E1085" i="32"/>
  <c r="D1086" i="32"/>
  <c r="E1086" i="32"/>
  <c r="D1087" i="32"/>
  <c r="E1087" i="32"/>
  <c r="D1088" i="32"/>
  <c r="E1088" i="32"/>
  <c r="D1089" i="32"/>
  <c r="E1089" i="32"/>
  <c r="D1090" i="32"/>
  <c r="E1090" i="32"/>
  <c r="D1091" i="32"/>
  <c r="E1091" i="32"/>
  <c r="D1092" i="32"/>
  <c r="E1092" i="32"/>
  <c r="D1093" i="32"/>
  <c r="E1093" i="32"/>
  <c r="D1094" i="32"/>
  <c r="E1094" i="32"/>
  <c r="D1095" i="32"/>
  <c r="E1095" i="32"/>
  <c r="D1096" i="32"/>
  <c r="E1096" i="32"/>
  <c r="D1097" i="32"/>
  <c r="E1097" i="32"/>
  <c r="D1098" i="32"/>
  <c r="E1098" i="32"/>
  <c r="D1099" i="32"/>
  <c r="E1099" i="32"/>
  <c r="D1100" i="32"/>
  <c r="E1100" i="32"/>
  <c r="D1101" i="32"/>
  <c r="E1101" i="32"/>
  <c r="D1102" i="32"/>
  <c r="E1102" i="32"/>
  <c r="D1103" i="32"/>
  <c r="E1103" i="32"/>
  <c r="D1104" i="32"/>
  <c r="E1104" i="32"/>
  <c r="D1105" i="32"/>
  <c r="E1105" i="32"/>
  <c r="D1106" i="32"/>
  <c r="E1106" i="32"/>
  <c r="D1107" i="32"/>
  <c r="E1107" i="32"/>
  <c r="D1108" i="32"/>
  <c r="E1108" i="32"/>
  <c r="D1109" i="32"/>
  <c r="E1109" i="32"/>
  <c r="D1110" i="32"/>
  <c r="E1110" i="32"/>
  <c r="D1111" i="32"/>
  <c r="E1111" i="32"/>
  <c r="D1112" i="32"/>
  <c r="E1112" i="32"/>
  <c r="D1114" i="32"/>
  <c r="E1114" i="32"/>
  <c r="D1115" i="32"/>
  <c r="E1115" i="32"/>
  <c r="D1116" i="32"/>
  <c r="E1116" i="32"/>
  <c r="D1117" i="32"/>
  <c r="E1117" i="32"/>
  <c r="D1118" i="32"/>
  <c r="E1118" i="32"/>
  <c r="D1119" i="32"/>
  <c r="E1119" i="32"/>
  <c r="D1120" i="32"/>
  <c r="E1120" i="32"/>
  <c r="D1121" i="32"/>
  <c r="E1121" i="32"/>
  <c r="D1122" i="32"/>
  <c r="E1122" i="32"/>
  <c r="D1123" i="32"/>
  <c r="E1123" i="32"/>
  <c r="D1124" i="32"/>
  <c r="E1124" i="32"/>
  <c r="D1125" i="32"/>
  <c r="E1125" i="32"/>
  <c r="D1126" i="32"/>
  <c r="E1126" i="32"/>
  <c r="D1127" i="32"/>
  <c r="E1127" i="32"/>
  <c r="D1128" i="32"/>
  <c r="E1128" i="32"/>
  <c r="D1129" i="32"/>
  <c r="E1129" i="32"/>
  <c r="D1130" i="32"/>
  <c r="E1130" i="32"/>
  <c r="D1131" i="32"/>
  <c r="E1131" i="32"/>
  <c r="D1132" i="32"/>
  <c r="E1132" i="32"/>
  <c r="D1133" i="32"/>
  <c r="E1133" i="32"/>
  <c r="D1134" i="32"/>
  <c r="E1134" i="32"/>
  <c r="D1135" i="32"/>
  <c r="E1135" i="32"/>
  <c r="D1136" i="32"/>
  <c r="E1136" i="32"/>
  <c r="D1137" i="32"/>
  <c r="E1137" i="32"/>
  <c r="D1138" i="32"/>
  <c r="E1138" i="32"/>
  <c r="D1139" i="32"/>
  <c r="E1139" i="32"/>
  <c r="D1140" i="32"/>
  <c r="E1140" i="32"/>
  <c r="D1141" i="32"/>
  <c r="E1141" i="32"/>
  <c r="D1142" i="32"/>
  <c r="E1142" i="32"/>
  <c r="D1143" i="32"/>
  <c r="E1143" i="32"/>
  <c r="D1144" i="32"/>
  <c r="E1144" i="32"/>
  <c r="D1145" i="32"/>
  <c r="E1145" i="32"/>
  <c r="D1146" i="32"/>
  <c r="E1146" i="32"/>
  <c r="D1147" i="32"/>
  <c r="E1147" i="32"/>
  <c r="D1148" i="32"/>
  <c r="E1148" i="32"/>
  <c r="D1149" i="32"/>
  <c r="E1149" i="32"/>
  <c r="D1150" i="32"/>
  <c r="E1150" i="32"/>
  <c r="D1151" i="32"/>
  <c r="E1151" i="32"/>
  <c r="D1152" i="32"/>
  <c r="E1152" i="32"/>
  <c r="D1153" i="32"/>
  <c r="E1153" i="32"/>
  <c r="D1154" i="32"/>
  <c r="E1154" i="32"/>
  <c r="D1155" i="32"/>
  <c r="E1155" i="32"/>
  <c r="D1156" i="32"/>
  <c r="E1156" i="32"/>
  <c r="D1157" i="32"/>
  <c r="E1157" i="32"/>
  <c r="D1158" i="32"/>
  <c r="E1158" i="32"/>
  <c r="D1159" i="32"/>
  <c r="E1159" i="32"/>
  <c r="D1160" i="32"/>
  <c r="E1160" i="32"/>
  <c r="D1161" i="32"/>
  <c r="E1161" i="32"/>
  <c r="D1162" i="32"/>
  <c r="E1162" i="32"/>
  <c r="D1163" i="32"/>
  <c r="E1163" i="32"/>
  <c r="D1164" i="32"/>
  <c r="E1164" i="32"/>
  <c r="D1165" i="32"/>
  <c r="E1165" i="32"/>
  <c r="D1166" i="32"/>
  <c r="E1166" i="32"/>
  <c r="D1167" i="32"/>
  <c r="E1167" i="32"/>
  <c r="D1168" i="32"/>
  <c r="E1168" i="32"/>
  <c r="D1169" i="32"/>
  <c r="E1169" i="32"/>
  <c r="D1170" i="32"/>
  <c r="E1170" i="32"/>
  <c r="D1172" i="32"/>
  <c r="E1172" i="32"/>
  <c r="D1173" i="32"/>
  <c r="E1173" i="32"/>
  <c r="D1174" i="32"/>
  <c r="E1174" i="32"/>
  <c r="D1175" i="32"/>
  <c r="E1175" i="32"/>
  <c r="D1176" i="32"/>
  <c r="E1176" i="32"/>
  <c r="D1177" i="32"/>
  <c r="E1177" i="32"/>
  <c r="D1178" i="32"/>
  <c r="E1178" i="32"/>
  <c r="D1179" i="32"/>
  <c r="E1179" i="32"/>
  <c r="D1180" i="32"/>
  <c r="E1180" i="32"/>
  <c r="D1181" i="32"/>
  <c r="E1181" i="32"/>
  <c r="D1182" i="32"/>
  <c r="E1182" i="32"/>
  <c r="D1183" i="32"/>
  <c r="E1183" i="32"/>
  <c r="D1184" i="32"/>
  <c r="E1184" i="32"/>
  <c r="D1185" i="32"/>
  <c r="E1185" i="32"/>
  <c r="D1186" i="32"/>
  <c r="E1186" i="32"/>
  <c r="D1188" i="32"/>
  <c r="E1188" i="32"/>
  <c r="D1189" i="32"/>
  <c r="E1189" i="32"/>
  <c r="D1190" i="32"/>
  <c r="E1190" i="32"/>
  <c r="D1191" i="32"/>
  <c r="E1191" i="32"/>
  <c r="D1192" i="32"/>
  <c r="E1192" i="32"/>
  <c r="D1193" i="32"/>
  <c r="E1193" i="32"/>
  <c r="D1194" i="32"/>
  <c r="E1194" i="32"/>
  <c r="D1195" i="32"/>
  <c r="E1195" i="32"/>
  <c r="D1196" i="32"/>
  <c r="E1196" i="32"/>
  <c r="D1198" i="32"/>
  <c r="E1198" i="32"/>
  <c r="D1199" i="32"/>
  <c r="E1199" i="32"/>
  <c r="D1200" i="32"/>
  <c r="E1200" i="32"/>
  <c r="D1201" i="32"/>
  <c r="E1201" i="32"/>
  <c r="D1202" i="32"/>
  <c r="E1202" i="32"/>
  <c r="D1203" i="32"/>
  <c r="E1203" i="32"/>
  <c r="D1204" i="32"/>
  <c r="E1204" i="32"/>
  <c r="D1205" i="32"/>
  <c r="E1205" i="32"/>
  <c r="D1206" i="32"/>
  <c r="E1206" i="32"/>
  <c r="D1207" i="32"/>
  <c r="E1207" i="32"/>
  <c r="D1208" i="32"/>
  <c r="E1208" i="32"/>
  <c r="D1209" i="32"/>
  <c r="E1209" i="32"/>
  <c r="D1210" i="32"/>
  <c r="E1210" i="32"/>
  <c r="D1211" i="32"/>
  <c r="E1211" i="32"/>
  <c r="D1212" i="32"/>
  <c r="E1212" i="32"/>
  <c r="D1213" i="32"/>
  <c r="E1213" i="32"/>
  <c r="D1214" i="32"/>
  <c r="E1214" i="32"/>
  <c r="D1215" i="32"/>
  <c r="E1215" i="32"/>
  <c r="D1216" i="32"/>
  <c r="E1216" i="32"/>
  <c r="D1217" i="32"/>
  <c r="E1217" i="32"/>
  <c r="D1218" i="32"/>
  <c r="E1218" i="32"/>
  <c r="D1219" i="32"/>
  <c r="E1219" i="32"/>
  <c r="D1220" i="32"/>
  <c r="E1220" i="32"/>
  <c r="D1221" i="32"/>
  <c r="E1221" i="32"/>
  <c r="D1222" i="32"/>
  <c r="E1222" i="32"/>
  <c r="D1223" i="32"/>
  <c r="E1223" i="32"/>
  <c r="D1224" i="32"/>
  <c r="E1224" i="32"/>
  <c r="D1225" i="32"/>
  <c r="E1225" i="32"/>
  <c r="D1226" i="32"/>
  <c r="E1226" i="32"/>
  <c r="D1227" i="32"/>
  <c r="E1227" i="32"/>
  <c r="D1228" i="32"/>
  <c r="E1228" i="32"/>
  <c r="D1229" i="32"/>
  <c r="E1229" i="32"/>
  <c r="D1230" i="32"/>
  <c r="E1230" i="32"/>
  <c r="D1231" i="32"/>
  <c r="E1231" i="32"/>
  <c r="D1232" i="32"/>
  <c r="E1232" i="32"/>
  <c r="D1233" i="32"/>
  <c r="E1233" i="32"/>
  <c r="D1234" i="32"/>
  <c r="E1234" i="32"/>
  <c r="D1235" i="32"/>
  <c r="E1235" i="32"/>
  <c r="D1236" i="32"/>
  <c r="E1236" i="32"/>
  <c r="D1237" i="32"/>
  <c r="E1237" i="32"/>
  <c r="D1238" i="32"/>
  <c r="E1238" i="32"/>
  <c r="D1239" i="32"/>
  <c r="E1239" i="32"/>
  <c r="D1240" i="32"/>
  <c r="E1240" i="32"/>
  <c r="D1241" i="32"/>
  <c r="E1241" i="32"/>
  <c r="D1242" i="32"/>
  <c r="E1242" i="32"/>
  <c r="D1243" i="32"/>
  <c r="E1243" i="32"/>
  <c r="D1244" i="32"/>
  <c r="E1244" i="32"/>
  <c r="D1245" i="32"/>
  <c r="E1245" i="32"/>
  <c r="D1246" i="32"/>
  <c r="E1246" i="32"/>
  <c r="D1247" i="32"/>
  <c r="E1247" i="32"/>
  <c r="D1248" i="32"/>
  <c r="E1248" i="32"/>
  <c r="D1249" i="32"/>
  <c r="E1249" i="32"/>
  <c r="D1250" i="32"/>
  <c r="E1250" i="32"/>
  <c r="D1251" i="32"/>
  <c r="E1251" i="32"/>
  <c r="D1252" i="32"/>
  <c r="E1252" i="32"/>
  <c r="D1253" i="32"/>
  <c r="E1253" i="32"/>
  <c r="D1254" i="32"/>
  <c r="E1254" i="32"/>
  <c r="D1255" i="32"/>
  <c r="E1255" i="32"/>
  <c r="D1256" i="32"/>
  <c r="E1256" i="32"/>
  <c r="D1257" i="32"/>
  <c r="E1257" i="32"/>
  <c r="D1258" i="32"/>
  <c r="E1258" i="32"/>
  <c r="D1259" i="32"/>
  <c r="E1259" i="32"/>
  <c r="D1260" i="32"/>
  <c r="E1260" i="32"/>
  <c r="D1261" i="32"/>
  <c r="E1261" i="32"/>
  <c r="D1262" i="32"/>
  <c r="E1262" i="32"/>
  <c r="D1263" i="32"/>
  <c r="E1263" i="32"/>
  <c r="D1264" i="32"/>
  <c r="E1264" i="32"/>
  <c r="D1265" i="32"/>
  <c r="E1265" i="32"/>
  <c r="D1266" i="32"/>
  <c r="E1266" i="32"/>
  <c r="D1267" i="32"/>
  <c r="E1267" i="32"/>
  <c r="D1268" i="32"/>
  <c r="E1268" i="32"/>
  <c r="D1269" i="32"/>
  <c r="E1269" i="32"/>
  <c r="D1270" i="32"/>
  <c r="E1270" i="32"/>
  <c r="D1271" i="32"/>
  <c r="E1271" i="32"/>
  <c r="D1272" i="32"/>
  <c r="E1272" i="32"/>
  <c r="D1273" i="32"/>
  <c r="E1273" i="32"/>
  <c r="D1274" i="32"/>
  <c r="E1274" i="32"/>
  <c r="D1275" i="32"/>
  <c r="E1275" i="32"/>
  <c r="D1276" i="32"/>
  <c r="E1276" i="32"/>
  <c r="D1277" i="32"/>
  <c r="E1277" i="32"/>
  <c r="D1278" i="32"/>
  <c r="E1278" i="32"/>
  <c r="D1279" i="32"/>
  <c r="E1279" i="32"/>
  <c r="D3" i="32"/>
  <c r="CG11" i="22" l="1"/>
  <c r="CH11" i="22"/>
  <c r="D1280" i="32" l="1"/>
  <c r="D1281" i="32" s="1"/>
  <c r="E3" i="32" l="1"/>
  <c r="CK11" i="22" l="1"/>
  <c r="CC11" i="22" l="1"/>
  <c r="CN11" i="22" s="1"/>
  <c r="BJ11" i="22"/>
  <c r="BK11" i="22" s="1"/>
  <c r="CM11" i="22" l="1"/>
  <c r="CP11" i="22" l="1"/>
  <c r="CO11" i="22"/>
  <c r="CQ11" i="22" l="1"/>
  <c r="CS11" i="22" s="1"/>
  <c r="BL11" i="22" l="1"/>
  <c r="CI11" i="22" s="1"/>
  <c r="CT11" i="22" s="1"/>
  <c r="O21" i="38" l="1"/>
  <c r="P21" i="38" s="1"/>
  <c r="M21" i="38"/>
  <c r="L24" i="38"/>
  <c r="I26" i="38" l="1"/>
  <c r="P15" i="38"/>
  <c r="O24" i="38"/>
  <c r="O26" i="38" s="1"/>
  <c r="M25" i="38"/>
  <c r="L26" i="38"/>
  <c r="M27" i="38"/>
  <c r="K37" i="51"/>
  <c r="L35" i="51"/>
  <c r="M35" i="51" s="1"/>
  <c r="L37" i="51"/>
  <c r="O30" i="51"/>
</calcChain>
</file>

<file path=xl/comments1.xml><?xml version="1.0" encoding="utf-8"?>
<comments xmlns="http://schemas.openxmlformats.org/spreadsheetml/2006/main">
  <authors>
    <author>Carolina Palma Ortiz</author>
    <author>Alejandra Maria Arcos Medina</author>
  </authors>
  <commentList>
    <comment ref="C1" authorId="0">
      <text>
        <r>
          <rPr>
            <sz val="9"/>
            <color indexed="81"/>
            <rFont val="Tahoma"/>
            <family val="2"/>
          </rPr>
          <t xml:space="preserve">Nombre del profesional que adelante el proceso
</t>
        </r>
      </text>
    </comment>
    <comment ref="D1" authorId="0">
      <text>
        <r>
          <rPr>
            <sz val="9"/>
            <color indexed="81"/>
            <rFont val="Tahoma"/>
            <family val="2"/>
          </rPr>
          <t xml:space="preserve">Creación expediente en ORFEO
</t>
        </r>
      </text>
    </comment>
    <comment ref="AC2" authorId="1">
      <text>
        <r>
          <rPr>
            <b/>
            <sz val="9"/>
            <color indexed="81"/>
            <rFont val="Tahoma"/>
            <family val="2"/>
          </rPr>
          <t>Alejandra Maria Arcos Medina:</t>
        </r>
        <r>
          <rPr>
            <sz val="9"/>
            <color indexed="81"/>
            <rFont val="Tahoma"/>
            <family val="2"/>
          </rPr>
          <t xml:space="preserve">
se diividio por 4 meses el valor total del contrato.</t>
        </r>
      </text>
    </comment>
  </commentList>
</comments>
</file>

<file path=xl/comments2.xml><?xml version="1.0" encoding="utf-8"?>
<comments xmlns="http://schemas.openxmlformats.org/spreadsheetml/2006/main">
  <authors>
    <author>Carolina Palma Ortiz</author>
  </authors>
  <commentList>
    <comment ref="F9" authorId="0">
      <text>
        <r>
          <rPr>
            <sz val="9"/>
            <color indexed="81"/>
            <rFont val="Tahoma"/>
            <family val="2"/>
          </rPr>
          <t xml:space="preserve">Nombre del profesional que adelante el proceso
</t>
        </r>
      </text>
    </comment>
    <comment ref="G9" authorId="0">
      <text>
        <r>
          <rPr>
            <sz val="9"/>
            <color indexed="81"/>
            <rFont val="Tahoma"/>
            <family val="2"/>
          </rPr>
          <t xml:space="preserve">Creación expediente en ORFEO
</t>
        </r>
      </text>
    </comment>
  </commentList>
</comments>
</file>

<file path=xl/comments3.xml><?xml version="1.0" encoding="utf-8"?>
<comments xmlns="http://schemas.openxmlformats.org/spreadsheetml/2006/main">
  <authors>
    <author>Carolina Palma Ortiz</author>
    <author>Alejandra Maria Arcos Medina</author>
  </authors>
  <commentList>
    <comment ref="F7" authorId="0">
      <text>
        <r>
          <rPr>
            <sz val="9"/>
            <color indexed="81"/>
            <rFont val="Tahoma"/>
            <family val="2"/>
          </rPr>
          <t xml:space="preserve">Nombre del profesional que adelante el proceso
</t>
        </r>
      </text>
    </comment>
    <comment ref="G7" authorId="0">
      <text>
        <r>
          <rPr>
            <sz val="9"/>
            <color indexed="81"/>
            <rFont val="Tahoma"/>
            <family val="2"/>
          </rPr>
          <t xml:space="preserve">Creación expediente en ORFEO
</t>
        </r>
      </text>
    </comment>
    <comment ref="AH8" authorId="1">
      <text>
        <r>
          <rPr>
            <b/>
            <sz val="9"/>
            <color indexed="81"/>
            <rFont val="Tahoma"/>
            <family val="2"/>
          </rPr>
          <t>Alejandra Maria Arcos Medina:</t>
        </r>
        <r>
          <rPr>
            <sz val="9"/>
            <color indexed="81"/>
            <rFont val="Tahoma"/>
            <family val="2"/>
          </rPr>
          <t xml:space="preserve">
se diividio por 4 meses el valor total del contrato.</t>
        </r>
      </text>
    </comment>
  </commentList>
</comments>
</file>

<file path=xl/comments4.xml><?xml version="1.0" encoding="utf-8"?>
<comments xmlns="http://schemas.openxmlformats.org/spreadsheetml/2006/main">
  <authors>
    <author>Carolina Palma Ortiz</author>
  </authors>
  <commentList>
    <comment ref="F7" authorId="0">
      <text>
        <r>
          <rPr>
            <sz val="9"/>
            <color indexed="81"/>
            <rFont val="Tahoma"/>
            <family val="2"/>
          </rPr>
          <t xml:space="preserve">Nombre del profesional que adelante el proceso
</t>
        </r>
      </text>
    </comment>
    <comment ref="G7" authorId="0">
      <text>
        <r>
          <rPr>
            <sz val="9"/>
            <color indexed="81"/>
            <rFont val="Tahoma"/>
            <family val="2"/>
          </rPr>
          <t xml:space="preserve">Creación expediente en ORFEO
</t>
        </r>
      </text>
    </comment>
  </commentList>
</comments>
</file>

<file path=xl/comments5.xml><?xml version="1.0" encoding="utf-8"?>
<comments xmlns="http://schemas.openxmlformats.org/spreadsheetml/2006/main">
  <authors>
    <author>Carolina Palma Ortiz</author>
  </authors>
  <commentList>
    <comment ref="F7" authorId="0">
      <text>
        <r>
          <rPr>
            <sz val="9"/>
            <color indexed="81"/>
            <rFont val="Tahoma"/>
            <family val="2"/>
          </rPr>
          <t xml:space="preserve">Nombre del profesional que adelante el proceso
</t>
        </r>
      </text>
    </comment>
    <comment ref="G7" authorId="0">
      <text>
        <r>
          <rPr>
            <sz val="9"/>
            <color indexed="81"/>
            <rFont val="Tahoma"/>
            <family val="2"/>
          </rPr>
          <t xml:space="preserve">Creación expediente en ORFEO
</t>
        </r>
      </text>
    </comment>
  </commentList>
</comments>
</file>

<file path=xl/comments6.xml><?xml version="1.0" encoding="utf-8"?>
<comments xmlns="http://schemas.openxmlformats.org/spreadsheetml/2006/main">
  <authors>
    <author>Carolina Palma Ortiz</author>
  </authors>
  <commentList>
    <comment ref="B1" authorId="0">
      <text>
        <r>
          <rPr>
            <sz val="9"/>
            <color indexed="81"/>
            <rFont val="Tahoma"/>
            <family val="2"/>
          </rPr>
          <t xml:space="preserve">Nombre del profesional que adelante el proceso
</t>
        </r>
      </text>
    </comment>
    <comment ref="C1" authorId="0">
      <text>
        <r>
          <rPr>
            <sz val="9"/>
            <color indexed="81"/>
            <rFont val="Tahoma"/>
            <family val="2"/>
          </rPr>
          <t xml:space="preserve">Creación expediente en ORFEO
</t>
        </r>
      </text>
    </comment>
  </commentList>
</comments>
</file>

<file path=xl/comments7.xml><?xml version="1.0" encoding="utf-8"?>
<comments xmlns="http://schemas.openxmlformats.org/spreadsheetml/2006/main">
  <authors>
    <author>Carolina Palma Ortiz</author>
  </authors>
  <commentList>
    <comment ref="B2" authorId="0">
      <text>
        <r>
          <rPr>
            <sz val="9"/>
            <color indexed="81"/>
            <rFont val="Tahoma"/>
            <family val="2"/>
          </rPr>
          <t xml:space="preserve">Nombre del profesional que adelante el proceso
</t>
        </r>
      </text>
    </comment>
    <comment ref="C2" authorId="0">
      <text>
        <r>
          <rPr>
            <sz val="9"/>
            <color indexed="81"/>
            <rFont val="Tahoma"/>
            <family val="2"/>
          </rPr>
          <t xml:space="preserve">Creación expediente en ORFEO
</t>
        </r>
      </text>
    </comment>
  </commentList>
</comments>
</file>

<file path=xl/sharedStrings.xml><?xml version="1.0" encoding="utf-8"?>
<sst xmlns="http://schemas.openxmlformats.org/spreadsheetml/2006/main" count="20086" uniqueCount="4495">
  <si>
    <t>No PROCESO</t>
  </si>
  <si>
    <t>MODALIDAD</t>
  </si>
  <si>
    <t>No. CONTRATO</t>
  </si>
  <si>
    <t>ESTADO</t>
  </si>
  <si>
    <t>TIPO DE CONTRATO</t>
  </si>
  <si>
    <t>CONTRATISTA</t>
  </si>
  <si>
    <t>OBJETO</t>
  </si>
  <si>
    <t>001</t>
  </si>
  <si>
    <t>APROBACION</t>
  </si>
  <si>
    <t xml:space="preserve">VIGENCIA </t>
  </si>
  <si>
    <t>LUZ ELENA PEREZ MILLAN</t>
  </si>
  <si>
    <t>NELLY SUSANA TORRES NAVAS</t>
  </si>
  <si>
    <t>No</t>
  </si>
  <si>
    <t>VALOR</t>
  </si>
  <si>
    <t>AMPARO</t>
  </si>
  <si>
    <t>%</t>
  </si>
  <si>
    <t>ANA MERCEDES FIGUEROA RAMIREZ</t>
  </si>
  <si>
    <t>LUZ REINELDA SANCHEZ GIL</t>
  </si>
  <si>
    <t>NOMBRE</t>
  </si>
  <si>
    <t>CEDULA</t>
  </si>
  <si>
    <t>A CARGO</t>
  </si>
  <si>
    <t>FECHA DE TERMINACION</t>
  </si>
  <si>
    <t>NO REQUIERE</t>
  </si>
  <si>
    <t>IBETH SENOVIA GUTIERREZ GUARDO</t>
  </si>
  <si>
    <t>ISABEL ROSARIO OÑATE AMAYA</t>
  </si>
  <si>
    <t>DIAS</t>
  </si>
  <si>
    <t>FRANK DANIEL RAMOS CHAPARRO</t>
  </si>
  <si>
    <t>JUDY MELINDA FERNANDEZ BAQUERO</t>
  </si>
  <si>
    <t>JOSE IGNACIO BARON JURADO</t>
  </si>
  <si>
    <t>ANTONIO HERNANDEZ LLAMAS</t>
  </si>
  <si>
    <t>MARIA DEISSY CASTIBLANCO RUIZ</t>
  </si>
  <si>
    <t>GERMAN RUBIANO BELTRAN</t>
  </si>
  <si>
    <t>KEIBER ALEXANDER COLORADO LANDAZURI</t>
  </si>
  <si>
    <t>ELVIS LEONARDO SIERRA JIMENEZ</t>
  </si>
  <si>
    <t>YASID ALBERTO MONTAÑO GRANADOS</t>
  </si>
  <si>
    <t>ERIKA LILIANA MATIZ BADILLO</t>
  </si>
  <si>
    <t>RICARDO ELIAS LOZANO QUEZADA</t>
  </si>
  <si>
    <t>ROBINSON VALENCIA GIRALDO</t>
  </si>
  <si>
    <t>WILSON PATIÑO SANCHEZ</t>
  </si>
  <si>
    <t>RODRIGO AMORTEGUI AROS</t>
  </si>
  <si>
    <t>FECHA INICIO</t>
  </si>
  <si>
    <t>LUZ MIRIAM BOTERO SERNA</t>
  </si>
  <si>
    <t>JOSE IGNACIO CASTILLO RICO</t>
  </si>
  <si>
    <t>RODRIGO DIAZ CASTAÑO</t>
  </si>
  <si>
    <t>TAMARA CABEZA PACHECO</t>
  </si>
  <si>
    <t>FRANCISCA ROZO DE ZAMUDIO</t>
  </si>
  <si>
    <t>DORIS YANETH GUAUÑA PISSO</t>
  </si>
  <si>
    <t>JAIME PULIDO PUENTES</t>
  </si>
  <si>
    <t>VICTOR JULIO CARRILLO ROMERO</t>
  </si>
  <si>
    <t>GILMER MOISES AMEZQUITA MONROY</t>
  </si>
  <si>
    <t>CARLOS ALBERTO ARCHILA CABRERA</t>
  </si>
  <si>
    <t>JAMELIA TORRES GOMEZ</t>
  </si>
  <si>
    <t>LEONIDAS ALBERTO PONCE CALVO</t>
  </si>
  <si>
    <t>LILIANA ASTRID CASTELLANOS TORRES</t>
  </si>
  <si>
    <t>DANIEL ALEXANDER PIRIZ TORRES</t>
  </si>
  <si>
    <t>DV</t>
  </si>
  <si>
    <t>%EJECUCION</t>
  </si>
  <si>
    <t>YADID DEL CARMEN MARTINEZ HINESTROZA</t>
  </si>
  <si>
    <t>WINSTON ANDRES MARTINEZ ACOSTA</t>
  </si>
  <si>
    <t>LUGAR EJECUCION
DEPARTAMENTO</t>
  </si>
  <si>
    <t>LUGAR EJECUCION
MUNICIPIO</t>
  </si>
  <si>
    <t>CRISTHY LEIDI GRANADOS CRUZ</t>
  </si>
  <si>
    <t>CARLOS JULIO PERILLA JIMENO</t>
  </si>
  <si>
    <t>JUAN PABLO VIVAS REINOSO</t>
  </si>
  <si>
    <t>JOSE ALEJANDRO RUIZ TORRES</t>
  </si>
  <si>
    <t>JUAN PABLO ROJAS MESA</t>
  </si>
  <si>
    <t>ESPERANZA VERGARA PAZ</t>
  </si>
  <si>
    <t>NA</t>
  </si>
  <si>
    <t>JUAN CARLOS RANGEL GIL</t>
  </si>
  <si>
    <t>ELIZABETH JAUREGUI REINA</t>
  </si>
  <si>
    <t>MAURICIO FERNEY CAICEDO CHAPARRO</t>
  </si>
  <si>
    <t>MARIA CRISTINA BEDOYA SILVA</t>
  </si>
  <si>
    <t>GINA PAOLA DUEÑAS BARBOSA</t>
  </si>
  <si>
    <t>JUAN FELIPE HENAO LEIVA</t>
  </si>
  <si>
    <t>CLAUDIA SOFIA BARON BAQUERO</t>
  </si>
  <si>
    <t>EDGAR ALBERTO CASTIBLANCO GONZALEZ</t>
  </si>
  <si>
    <t>PAGOS</t>
  </si>
  <si>
    <t>VALOR TOTAL
DEL CONTRATO</t>
  </si>
  <si>
    <t>TIEMPO</t>
  </si>
  <si>
    <t>OTRO</t>
  </si>
  <si>
    <t>MARIA DEL PILAR LUGO GONZALEZ</t>
  </si>
  <si>
    <t>JOAQUIN ANTONIO RODRIGUEZ VILLEGAS</t>
  </si>
  <si>
    <t xml:space="preserve">SUPERVISIONES </t>
  </si>
  <si>
    <t>EDISON CORDOBA CHICANGO</t>
  </si>
  <si>
    <t>JIMMY HAWER CORREDOR CAMARGO</t>
  </si>
  <si>
    <t>CARLOS FREDDY CRUZ VELASQUEZ</t>
  </si>
  <si>
    <t>DORIS ALIETH MARTINEZ AGUILAR</t>
  </si>
  <si>
    <t>OLGA ROSARIO MORANTES GALLARDO</t>
  </si>
  <si>
    <t>SERGIO ANDRES BLANCO SUAREZ</t>
  </si>
  <si>
    <t>NESTOR HERNANDO MONTENEGRO GOMEZ</t>
  </si>
  <si>
    <t>ASEGURADORA</t>
  </si>
  <si>
    <t>CONTRATOS</t>
  </si>
  <si>
    <t>SANDRO EDUARDO MURCIA ALFONSO</t>
  </si>
  <si>
    <t>TOTAL CONTRATO</t>
  </si>
  <si>
    <t>NOMBRE SUPERVISOR</t>
  </si>
  <si>
    <t>CEDULA SUPERVISOR</t>
  </si>
  <si>
    <t>JUAN MANUEL CAICEDO CARDONA</t>
  </si>
  <si>
    <t>DANIEL FERNANDO YEPES DOMINGUEZ</t>
  </si>
  <si>
    <t>GLORIA ALEJANDRA MORENO GAMEZ</t>
  </si>
  <si>
    <t>RICARDO BUITRAGO PARDO</t>
  </si>
  <si>
    <t>ELISABET USECHE MARIN</t>
  </si>
  <si>
    <t>MARIA TERESA JIMENEZ FERNANDEZ</t>
  </si>
  <si>
    <t>NATALIA IRINA VANEGAS PINZON</t>
  </si>
  <si>
    <t>ROLANDO GARNICA ARIAS</t>
  </si>
  <si>
    <t>DIEGO FRANCISCO PINEDA PLAZAS</t>
  </si>
  <si>
    <t>SECRETARIA GENERAL</t>
  </si>
  <si>
    <t>HANNE MEDINA DOSANTOS</t>
  </si>
  <si>
    <t>JAIRO ALEXANDER CASALLAS MACHETE</t>
  </si>
  <si>
    <t>VIGENCIA FUTURA</t>
  </si>
  <si>
    <t>TOTAL ADICIONES</t>
  </si>
  <si>
    <t>RUSBELL RAMIREZ CARDONA</t>
  </si>
  <si>
    <t>DEICY ANDREA MENDEZ AGUIRRE</t>
  </si>
  <si>
    <t>MAURICIO ORLANDO BARRERA TORRES</t>
  </si>
  <si>
    <t>GLORIA SANINT JARAMILLO</t>
  </si>
  <si>
    <t>FECHA PUBLICACION PROCESO</t>
  </si>
  <si>
    <t>CDP</t>
  </si>
  <si>
    <t>RUBRO</t>
  </si>
  <si>
    <t>extemporaneidad</t>
  </si>
  <si>
    <t>fecha de publicacion CONTRATO</t>
  </si>
  <si>
    <t>FECHA REGISTRO</t>
  </si>
  <si>
    <t>YAMID ESNEHIDY USECHE FUQUEN</t>
  </si>
  <si>
    <t>NANCY ALEJANDRA PRADA ANAYA</t>
  </si>
  <si>
    <t>JAVIER EDUARDO RUIZ CUESTA</t>
  </si>
  <si>
    <t>RUTHBELL ANDREY ROMERO DIAZ</t>
  </si>
  <si>
    <t>4M-3A-4M</t>
  </si>
  <si>
    <t>INICIO</t>
  </si>
  <si>
    <t>TERMINACION</t>
  </si>
  <si>
    <t>JOSE MAURICIO PORTILLA LOPEZ</t>
  </si>
  <si>
    <t>JESUS ALFONSO SANTAMARIA SALAZAR</t>
  </si>
  <si>
    <t>MARLEN YANETH VANEGAS AGUIRRE</t>
  </si>
  <si>
    <t>SIRECI</t>
  </si>
  <si>
    <t>JULIO ALBERTO GONZALEZ SEPULVEDA</t>
  </si>
  <si>
    <t>JOSE ERASMO ORJUELA CARO</t>
  </si>
  <si>
    <t>BERNARDO ALEJANDRO MAHE MATAMOROS</t>
  </si>
  <si>
    <t>LINA MARIA TRIVIÑO BERNAL</t>
  </si>
  <si>
    <t>NUMERO RP</t>
  </si>
  <si>
    <t>FECHA RP</t>
  </si>
  <si>
    <t>ADICION REGISTRO</t>
  </si>
  <si>
    <t>PRORROGA FECHA</t>
  </si>
  <si>
    <t>JORGE ARMANDO RODRIGUEZ ALARCON</t>
  </si>
  <si>
    <t>RICARDO GONZALEZ FAJARDO</t>
  </si>
  <si>
    <t>WILSON RICARDO MORA GUERRERO</t>
  </si>
  <si>
    <t>JIMMY ENRIQUE GAITAN ORTIZ</t>
  </si>
  <si>
    <t>NOMBRE DE CODIGO</t>
  </si>
  <si>
    <t>IDENTIFICACION</t>
  </si>
  <si>
    <t>ORLANDO TOCANCIPA PARDO</t>
  </si>
  <si>
    <t>SALDO A LIBERAR</t>
  </si>
  <si>
    <t>CUENTAS POR PAGAR</t>
  </si>
  <si>
    <t>REGIONAL OCCIDENTE</t>
  </si>
  <si>
    <t>REGIONAL CARIBE</t>
  </si>
  <si>
    <t>RICARDO DE LOS RIOS VILLAMIL</t>
  </si>
  <si>
    <t>FREDY ALONSO MESA SANCHEZ</t>
  </si>
  <si>
    <t>DESIERTA</t>
  </si>
  <si>
    <t>MIGUEL ANGEL LUNA CASTRO</t>
  </si>
  <si>
    <t>CUPLIMIENTO / SALARIOS</t>
  </si>
  <si>
    <t>20%-10%</t>
  </si>
  <si>
    <t xml:space="preserve">JAIRO ROJAS PEREZ  </t>
  </si>
  <si>
    <t>CONSECUTIVO PLAN</t>
  </si>
  <si>
    <t>EXPEDIENTE</t>
  </si>
  <si>
    <t>VANNESSA ESTRADA CARRANZA</t>
  </si>
  <si>
    <t>PUESTO DE CONTROL MIGRATORIO AÉREO EL DORADO</t>
  </si>
  <si>
    <t>GRUPO ADMINISTRATIVO</t>
  </si>
  <si>
    <t>GRUPO DE VERIFICACIONES MIGRATORIAS REGIONAL ANDINA</t>
  </si>
  <si>
    <t>PUESTO DE CONTROL MIGRATORIO TERRESTRE ARAUCA</t>
  </si>
  <si>
    <t>GRUPO INTERDISCIPLINARIO MISIONAL REGIONAL AMAZONAS</t>
  </si>
  <si>
    <t>PUESTO DE CONTROL MIGRATORIO MARÍTIMO BUENAVENTURA</t>
  </si>
  <si>
    <t>PUESTO DE CONTROL MIGRATORIO AÉREO RAFAEL NUÑEZ</t>
  </si>
  <si>
    <t>CENTRO FACILITADOR DE SERVICIOS MIGRATORIOS TUNJA</t>
  </si>
  <si>
    <t>CENTRO FACILITADOR DE SERVICIOS MIGRATORIOS YOPAL</t>
  </si>
  <si>
    <t>DESPACHO DIRECTOR REGIONAL ANDINA</t>
  </si>
  <si>
    <t>PUESTO DE CONTROL MIGRATORIO AÉREO ALFONSO BONILLA ARAGÓN</t>
  </si>
  <si>
    <t>PUESTO DE CONTROL MIGRATORIO AÉREO DE JOSE MARIA CORDOBA</t>
  </si>
  <si>
    <t>GRUPO INTERDISCIPLINARIO MISIONAL REGIONAL EJE CAFETERO</t>
  </si>
  <si>
    <t>PUESTO DE CONTROL MIGRATORIO AÉREO MATECAÑA</t>
  </si>
  <si>
    <t>GRUPO DE EXTRANJERÍA REGIONAL NARIÑO</t>
  </si>
  <si>
    <t>PUESTO DE CONTROL MIGRATORIO TERRESTRE SAN MIGUEL</t>
  </si>
  <si>
    <t>PUESTO DE CONTROL MIGRATORIO MARÍTIMO TUMACO</t>
  </si>
  <si>
    <t>GRUPO DE DESARROLLO DE SOFTWARE</t>
  </si>
  <si>
    <t>GRUPO DE INVESTIGACIÓN ANTITRATA Y ANTITRAFICO GIATT</t>
  </si>
  <si>
    <t>GRUPO DE SUSTANCIACIÓN DISCIPLINARIA</t>
  </si>
  <si>
    <t>CENTRO FACILITADOR DE SERVICIOS MIGRATORIOS IBAGUÉ</t>
  </si>
  <si>
    <t>GRUPO DE EXTRANJERÍA REGIONAL OCCIDENTE</t>
  </si>
  <si>
    <t>GRUPO DE VERIFICACIONES MIGRATORIAS REGIONAL NARIÑO</t>
  </si>
  <si>
    <t>CENTRO FACILITADOR DE SERVICIOS MIGRATORIOS BUCARAMANGA</t>
  </si>
  <si>
    <t xml:space="preserve">GRUPO DE ADMINISTRACIÓN DE PERSONAL, SELECCIÓN E INCORPORACIÓN </t>
  </si>
  <si>
    <t>GRUPO DE EXTRANJERÍA REGIONAL ANTIOQUIA</t>
  </si>
  <si>
    <t>PUESTO DE CONTROL MIGRATORIO MARÍTIMO CARTAGENA</t>
  </si>
  <si>
    <t>PUESTO DE CONTROL MIGRATORIO AÉREO PALONEGRO</t>
  </si>
  <si>
    <t>GRUPO DE ESTUDIOS INSTITUCIONALES SOBRE MIGRACION - GDEIM</t>
  </si>
  <si>
    <t>GRUPO DE VERIFICACIÓN Y SUSTANCIACIÓN DE ACTUACIONES ADMINISTRATIVAS</t>
  </si>
  <si>
    <t>CENTRO FACILITADOR DE SERVICIOS MIGRATORIOS SANTA MARTA</t>
  </si>
  <si>
    <t>CENTRO FACILITADOR DE SERVICIOS MIGRATORIOS MONTERÍA</t>
  </si>
  <si>
    <t>GRUPO DE PROCESOS DE APOYO REGIONAL EJE CAFETERO</t>
  </si>
  <si>
    <t>DIRECCIÓN DE MIGRACIÓN COLOMBIA</t>
  </si>
  <si>
    <t>PUESTO DE CONTROL MIGRATORIO MARÍTIMO SANTA MARTA</t>
  </si>
  <si>
    <t>CENTRO FACILITADOR DE SERVICIOS MIGRATORIOS ARMENIA</t>
  </si>
  <si>
    <t>GRUPO DE ENLACES</t>
  </si>
  <si>
    <t>PUESTO DE CONTROL MIGRATORIO MARÍTIMO PROVIDENCIA</t>
  </si>
  <si>
    <t>GRUPO DE ATENCIÓN AL CIUDADANO</t>
  </si>
  <si>
    <t>PUESTO DE CONTROL MIGRATORIO AÉREO ERNESTO CORTISSOZ</t>
  </si>
  <si>
    <t>PUESTO DE CONTROL MIGRATORIO AÉREO AEROPUERTO ALFREDO VASQUEZ COBO</t>
  </si>
  <si>
    <t>PUESTO DE CONTROL MIGRATORIO TERRESTRE PARAGUACHON</t>
  </si>
  <si>
    <t>GRUPO DE VERIFICACIONES MIGRATORIAS REGIONAL CARIBE</t>
  </si>
  <si>
    <t>GRUPO DE POLÍTICAS Y LINEAMIENTOS PARA EL MANEJO DE LA INFORMACIÓN</t>
  </si>
  <si>
    <t>GRUPO INTERDISCIPLINARIO MISIONAL REGIONAL ORINOQUIA</t>
  </si>
  <si>
    <t>PUESTO DE CONTROL MIGRATORIO TERRESTRE CENAF VILLA DEL ROSARIO</t>
  </si>
  <si>
    <t>GRUPO DE EXTRANJERÍA REGIONAL ANDINA</t>
  </si>
  <si>
    <t>GRUPO DE PROCESOS DE APOYO REGIONAL ORINOQUIA</t>
  </si>
  <si>
    <t>PUESTO DE CONTROL MIGRATORIO AÉREO EL EDÉN</t>
  </si>
  <si>
    <t>GRUPO DE VERIFICACIONES MIGRATORIAS REGIONAL ORIENTE</t>
  </si>
  <si>
    <t>CENTRO FACILITADOR DE SERVICIOS MIGRATORIOS POPAYÁN</t>
  </si>
  <si>
    <t>GRUPO DE EXTRANJERÍA REGIONAL GUAJIRA</t>
  </si>
  <si>
    <t>OFICINA DE COMUNICACIONES</t>
  </si>
  <si>
    <t>GRUPO DE DESARROLLO ORGANIZACIONAL</t>
  </si>
  <si>
    <t>DESPACHO DIRECTOR REGIONAL ORINOQUIA</t>
  </si>
  <si>
    <t>PUESTO DE CONTROL MIGRATORIO MARÍTIMO TURBO</t>
  </si>
  <si>
    <t>CENTRO FACILITADOR DE SERVICIOS MIGRATORIOS RIOHACHA</t>
  </si>
  <si>
    <t>GRUPO DE SEGURIDAD DE LA INFORMACIÓN Y CALIDAD</t>
  </si>
  <si>
    <t>CENTRO FACILITADOR DE SERVICIOS MIGRATORIOS BARRANQUILLA</t>
  </si>
  <si>
    <t>DESPACHO DIRECTOR REGIONAL GUAJIRA</t>
  </si>
  <si>
    <t>GRUPO DE PROCESOS DE APOYO REGIONAL GUAJIRA</t>
  </si>
  <si>
    <t>PUESTO DE CONTROL MIGRATORIO TERRESTRE CENAF RUMICHACA</t>
  </si>
  <si>
    <t>GRUPO DE PROCESOS DE APOYO REGIONAL OCCIDENTE</t>
  </si>
  <si>
    <t>GRUPO DE PROCESOS DE APOYO REGIONAL NARIÑO</t>
  </si>
  <si>
    <t>GRUPO DE PROCESOS DE APOYO REGIONAL SAN ANDRES</t>
  </si>
  <si>
    <t>DESPACHO DIRECTOR REGIONAL ORIENTE</t>
  </si>
  <si>
    <t>GRUPO DE VERIFICACIONES MIGRATORIAS REGIONAL GUAJIRA</t>
  </si>
  <si>
    <t>CENTRO FACILITADOR DE SERVICIOS MIGRATORIOS SINCELEJO</t>
  </si>
  <si>
    <t>GRUPO DE SECRETARIA COMÚN</t>
  </si>
  <si>
    <t>DESPACHO DIRECTOR REGIONAL EJE CAFETERO</t>
  </si>
  <si>
    <t>CENTRO FACILITADOR DE SERVICIOS MIGRATORIOS VALLEDUPAR</t>
  </si>
  <si>
    <t>DESPACHO DIRECTOR REGIONAL SAN ANDRES ISLAS</t>
  </si>
  <si>
    <t>GRUPO DE PROCESOS DE APOYO REGIONAL AMAZONAS</t>
  </si>
  <si>
    <t>GRUPO DE PROCESOS DE APOYO REGIONAL ANTIOQUIA</t>
  </si>
  <si>
    <t>DESPACHO DIRECTOR REGIONAL AMAZONAS</t>
  </si>
  <si>
    <t>SUBDIRECCIÓN DE CONTROL MIGRATORIO</t>
  </si>
  <si>
    <t>GRUPO INTERDISCIPLINARIO MISIONAL REGIONAL SAN ANDRES</t>
  </si>
  <si>
    <t>GRUPO DE EVALUACIÓN Y SEGUIMIENTO</t>
  </si>
  <si>
    <t>OFICINA DE CONTROL INTERNO</t>
  </si>
  <si>
    <t>GRUPO DE ADMINISTRACIÓN DE INFRAESTRUCTURA TECNOLÓGICA</t>
  </si>
  <si>
    <t>OFICINA DE TECNOLOGÍA DE LA INFORMACIÓN</t>
  </si>
  <si>
    <t>GRUPO DE APOYO TÉCNICO CIENTÍFICO</t>
  </si>
  <si>
    <t>GRUPO DE BIENESTAR SOCIAL Y SALUD OCUPACIONAL</t>
  </si>
  <si>
    <t>GRUPO DE VERIFICACIONES MIGRATORIAS REGIONAL ANTIOQUIA</t>
  </si>
  <si>
    <t>GRUPO DE CONTRATOS</t>
  </si>
  <si>
    <t>CENTRO FACILITADOR DE SERVICIOS MIGRATORIOS NEIVA</t>
  </si>
  <si>
    <t>GRUPO JURISDICCIÓN COACTIVA, SUSTANCIACIÓN Y CONSULTAS</t>
  </si>
  <si>
    <t>GRUPO DE EXTRANJERÍA REGIONAL ORIENTE</t>
  </si>
  <si>
    <t>GRUPO DE PROCESOS DE APOYO REGIONAL CARIBE</t>
  </si>
  <si>
    <t>PUESTO DE CONTROL MIGRATORIO FLUVIAL PUERTO CARREÑO</t>
  </si>
  <si>
    <t>GRUPO DE SEGURIDAD Y ARTICULACIÓN CON LA FUERZA PUBLICA Y ORGANISMOS DE SEGURIDAD</t>
  </si>
  <si>
    <t>GRUPO DE VERIFICACIONES MIGRATORIAS REGIONAL OCCIDENTE</t>
  </si>
  <si>
    <t>GRUPO FINANCIERO</t>
  </si>
  <si>
    <t>GRUPO DE EXTRANJERÍA REGIONAL CARIBE</t>
  </si>
  <si>
    <t>GRUPO DE FORMACIÓN Y CAPACITACIÓN</t>
  </si>
  <si>
    <t>SUBDIRECCIÓN DE EXTRANJERÍA</t>
  </si>
  <si>
    <t>SUBDIRECCIÓN ADMINISTRATIVA Y FINANCIERA</t>
  </si>
  <si>
    <t>GRUPO DE SOPORTE A LA GESTIÓN REGIONAL</t>
  </si>
  <si>
    <t>DESPACHO DIRECTOR REGIONAL NARIÑO</t>
  </si>
  <si>
    <t>GRUPO DE PROCESOS DE APOYO REGIONAL ORIENTE</t>
  </si>
  <si>
    <t>OFICINA ASESORA JURÍDICA</t>
  </si>
  <si>
    <t>GRUPO DE ACCIONES ADMINISTRATIVAS, CONSTITUCIONALES Y APOYO CONTRACTUAL</t>
  </si>
  <si>
    <t>GRUPO DE PASAJES Y VIÁTICOS</t>
  </si>
  <si>
    <t>GRUPO DE NOMINA</t>
  </si>
  <si>
    <t>PUESTO DE CONTROL MIGRATORIO AÉREO GUSTAVO ROJAS PINILLA</t>
  </si>
  <si>
    <t>SUBDIRECCIÓN DE CONTROL DISCIPLINARIO INTERNO</t>
  </si>
  <si>
    <t>DESPACHO DIRECTOR REGIONAL ANTIOQUIA</t>
  </si>
  <si>
    <t>CENTRO FACILITADOR DE SERVICIOS MIGRATORIOS QUIBDÓ</t>
  </si>
  <si>
    <t>DESPACHO DIRECTOR REGIONAL CARIBE</t>
  </si>
  <si>
    <t>GRUPO DE SISTEMAS DE INFORMACIÓN Y BASES DE DATOS</t>
  </si>
  <si>
    <t>GRUPO DE PROCESOS DE APOYO REGIONAL ANDINA</t>
  </si>
  <si>
    <t>GRUPO DE PROGRAMACIÓN PRESUPUESTAL</t>
  </si>
  <si>
    <t>GRUPO DE ARCHIVO Y CORRESPONDENCIA</t>
  </si>
  <si>
    <t>SUBDIRECCIÓN DEL TALENTO HUMANO</t>
  </si>
  <si>
    <t>OFICINA ASESORA DE PLANEACIÓN</t>
  </si>
  <si>
    <t>GRUPO ASUNTOS INTERNACIONALES</t>
  </si>
  <si>
    <t>GRUPO DE POLÍTICAS, PLANES Y GESTIÓN</t>
  </si>
  <si>
    <t>PUESTO DE CONTROL MIGRATORIO MARÍTIMO DE JURADÓ</t>
  </si>
  <si>
    <t>PUESTO DE CONTROL MIGRATORIO AÉREO CAMILO DAZA</t>
  </si>
  <si>
    <t>CENTRO FACILITADOR DE SERVICIOS MIGRATORIOS MANIZALES</t>
  </si>
  <si>
    <t>CENTRO FACILITADOR DE SERVICIOS MIGRATORIOS ARAUCA</t>
  </si>
  <si>
    <t>PUESTO DE CONTROL MIGRATORIO MARÍTIMO BARRANQUILLA</t>
  </si>
  <si>
    <t>PUESTO DE CONTROL MIGRATORIO MARÍTIMO BAHÍA SOLANO</t>
  </si>
  <si>
    <t>DESPACHO DIRECTOR REGIONAL OCCIDENTE</t>
  </si>
  <si>
    <t>PUESTO DE CONTROL MIGRATORIO MARÍTIMO CAPURGANA</t>
  </si>
  <si>
    <t>PEDRO DAVID VARGAS SANTANDER</t>
  </si>
  <si>
    <t>UIGBERTO ELAYNER GARCIA PARDO</t>
  </si>
  <si>
    <t xml:space="preserve">HELMAN HUMBERTO CARREÑO </t>
  </si>
  <si>
    <t>CARLO FERNANDO QUINTERO CASTRO</t>
  </si>
  <si>
    <t>LEONARDO FAVIO VANEGAS TAMAYO</t>
  </si>
  <si>
    <t>RODRIGO GERARDO BERNAL MORENO</t>
  </si>
  <si>
    <t>ALID ARCINIEGAS CARVAJAL</t>
  </si>
  <si>
    <t>ORLANDO ROCHA CASTAÑEDA</t>
  </si>
  <si>
    <t>WILLIAM MAURICIO TORRES CASTAÑEDA</t>
  </si>
  <si>
    <t>ANDRES AGUILAR BERMUDEZ</t>
  </si>
  <si>
    <t>JAIME HERNAN GARCIA GONZALEZ</t>
  </si>
  <si>
    <t>HERNANDO MANUEL TEHERAN CASTRO</t>
  </si>
  <si>
    <t>PEDRO NESTOR CORREDOR MEDINA</t>
  </si>
  <si>
    <t>JOHN FREDY OLIVOS GOMEZ</t>
  </si>
  <si>
    <t>NIXON ADOLFO RODRIGUEZ CUADRA</t>
  </si>
  <si>
    <t>RODRIGO ANTONIO LIZARAZO GARCIA</t>
  </si>
  <si>
    <t>LUIS ELY CUCUNUBA VIRACACHA</t>
  </si>
  <si>
    <t>MAURICIO CARDONA CARMONA</t>
  </si>
  <si>
    <t xml:space="preserve">ALBERTO ALZATE </t>
  </si>
  <si>
    <t>JHON BAYRON GARCIA MANRIQUE</t>
  </si>
  <si>
    <t>DIDIER ALBERT RAMIREZ SUAREZ</t>
  </si>
  <si>
    <t>GEOVANNY ORLANDO ASCUNTAR CHICAIZA</t>
  </si>
  <si>
    <t>FREDY GONZALO PAZ CAICEDO</t>
  </si>
  <si>
    <t>JOSE RICARDO CORAL TORRES</t>
  </si>
  <si>
    <t>HERLYN OSWALDO NASAYO FRANCO</t>
  </si>
  <si>
    <t>EDWIN FERNANDO ZUÑIGA CRUZ</t>
  </si>
  <si>
    <t>LUIS FABIAN VEGA GONZALEZ</t>
  </si>
  <si>
    <t>GERMAN EDGARDO GUZMAN PATIÑO</t>
  </si>
  <si>
    <t>JAIME QUINTERO PINILLA</t>
  </si>
  <si>
    <t>RUBEN DARIO PEÑA CASANOVA</t>
  </si>
  <si>
    <t>MIGUEL EUGENIO AGUDELO SANCHEZ</t>
  </si>
  <si>
    <t>CARLOS ANDRES TORO ARBOLEDA</t>
  </si>
  <si>
    <t>ELBIS FREILER QUINTERO GIRALDO</t>
  </si>
  <si>
    <t>JAIME ANDRES FRANCO SOTO</t>
  </si>
  <si>
    <t>LEIDER ANCIZAR TABARES REYES</t>
  </si>
  <si>
    <t>JAIRO HERNANDO ORDOÑEZ YATES</t>
  </si>
  <si>
    <t>DAVID ALEXANDER DOMINGUEZ GUZMAN</t>
  </si>
  <si>
    <t>JORGE ALBERTO ANGARITA FLOREZ</t>
  </si>
  <si>
    <t>GABRIEL CRUZ VARGAS</t>
  </si>
  <si>
    <t>GERARDO ENRIQUE GONZALEZ HENRIQUEZ</t>
  </si>
  <si>
    <t xml:space="preserve">FREDY ALONSO FUENTES </t>
  </si>
  <si>
    <t>GERMAN SANTIAGO BARRERO SANCHEZ</t>
  </si>
  <si>
    <t>RAMIRO ORLANDO BALAGUERA GALLO</t>
  </si>
  <si>
    <t>JAIRO DANILO GUTIERREZ CASTILLO</t>
  </si>
  <si>
    <t>DANIEL EMILIO CABALLERO BERNAL</t>
  </si>
  <si>
    <t>PEDRO RAMON TORRES PINEDA</t>
  </si>
  <si>
    <t xml:space="preserve">JULIO ALEXANDER GONZALEZ </t>
  </si>
  <si>
    <t>JAIRO ENRIQUE MOGOLLON GONZALEZ</t>
  </si>
  <si>
    <t>JOSE MANUEL SAENZ VALENCIA</t>
  </si>
  <si>
    <t>CESAR AUGUSTO SAENZ VALENCIA</t>
  </si>
  <si>
    <t>ROLANDO IGLESIAS SANJUAN</t>
  </si>
  <si>
    <t>OMAR ALBERTO CAMARGO RACINE</t>
  </si>
  <si>
    <t>LAUREANO ALBERTO ARAMBULA RAMOS</t>
  </si>
  <si>
    <t>SANDRO GARAY DURAN</t>
  </si>
  <si>
    <t>RONALD JONATHAM PEREZ ORTIZ</t>
  </si>
  <si>
    <t>CARLOS ANDRES FLOREZ VARGAS</t>
  </si>
  <si>
    <t>DIEGO MAURICIO TAMAYO JARAMILLO</t>
  </si>
  <si>
    <t>CAMILO JOSE OSPINA FALLA</t>
  </si>
  <si>
    <t>JOHNY RESTREPO SANCHEZ</t>
  </si>
  <si>
    <t>ALEXANDER ENRIQUE RODRIGUEZ OSORIO</t>
  </si>
  <si>
    <t>JOSE JOAQUIN BRIEVA ACOSTA</t>
  </si>
  <si>
    <t>AMIR ENRIQUE LECHUGA LECHUGA</t>
  </si>
  <si>
    <t>SERGIO LUIS DE LA ROSA HERRERA</t>
  </si>
  <si>
    <t>FELIX MANUEL PAJARO RINCON</t>
  </si>
  <si>
    <t>VIANOR ANTONIO ATENCIO CANOLES</t>
  </si>
  <si>
    <t>JULIO CARLOS ALVAREZ CAUSADO</t>
  </si>
  <si>
    <t>LEOPOLDO ENRIQUE KLEE EBRATT</t>
  </si>
  <si>
    <t>MILLER ABDON SANTOS GIRON</t>
  </si>
  <si>
    <t>ALVARO FRANCISCO ROJAS MANJARRES</t>
  </si>
  <si>
    <t>JUAN CARLOS OROZCO GRAJALES</t>
  </si>
  <si>
    <t>JULIAN ANDRES HOYOS SALAZAR</t>
  </si>
  <si>
    <t>DUBERNEY CORRALES RAMIREZ</t>
  </si>
  <si>
    <t>ALEXANDER GIRALDO PINEDA</t>
  </si>
  <si>
    <t>HERNEY MAURICIO PESCADOR TORO</t>
  </si>
  <si>
    <t>WILLIAM OSPINA PALACIO</t>
  </si>
  <si>
    <t>FELIPE ALBERTO GARCIA SANCHEZ</t>
  </si>
  <si>
    <t>WILMAR JAVIER PEREZ TABARES</t>
  </si>
  <si>
    <t xml:space="preserve">JUAN CARLOS VALENCIA </t>
  </si>
  <si>
    <t>JOHN FREDY QUIROZ MEDINA</t>
  </si>
  <si>
    <t>CARLOS IGNACIO CABRERA GOMEZ</t>
  </si>
  <si>
    <t>EDISON ECHEVERRI SOTO</t>
  </si>
  <si>
    <t>DIEGO FERNANDO RAMIREZ HERNANDEZ</t>
  </si>
  <si>
    <t>GABRIEL EDUARDO RIOS PARRA</t>
  </si>
  <si>
    <t>NESTOR JAVIER BRITO RUIZ</t>
  </si>
  <si>
    <t>JESUS ANTONIO RUA GARZON</t>
  </si>
  <si>
    <t>JUAN CARLOS GUTIERREZ GALVAN</t>
  </si>
  <si>
    <t>JAIME CUERVO PAEZ</t>
  </si>
  <si>
    <t>CESAR AUGUSTO JARAMILLO RODAS</t>
  </si>
  <si>
    <t>GEOVANNY PELAEZ QUICENO</t>
  </si>
  <si>
    <t>BRIAN RENE ALZATE URBANO</t>
  </si>
  <si>
    <t>DANY LASSO LASPRILLA</t>
  </si>
  <si>
    <t>CHRISTIAM MAURICIO MARULANDA TENORIO</t>
  </si>
  <si>
    <t>VICTOR HUGO GOMEZ SEGURA</t>
  </si>
  <si>
    <t>CESAR ARTURO ALVAREZ CANTERO</t>
  </si>
  <si>
    <t>FREDY JULIAN APONTE ALMECIGA</t>
  </si>
  <si>
    <t>FERNEY EDUARDO MONTENEGRO SIERRA</t>
  </si>
  <si>
    <t>YAIR ALFREDO ARDILA BOYACA</t>
  </si>
  <si>
    <t>ANGEL GIOVANNY HERNANDEZ QUINTERO</t>
  </si>
  <si>
    <t>LESLIE HELBER GONZALO GUEVARA CARRILLO</t>
  </si>
  <si>
    <t>JOHN ANGEL SANCHEZ HERNANDEZ</t>
  </si>
  <si>
    <t>JAVIER ISIDRO MARTINEZ MOYANO</t>
  </si>
  <si>
    <t>WILIAN ALFREDO VELASQUEZ MUÑOZ</t>
  </si>
  <si>
    <t>OSCAR FRANCISCO CELIS BERNAL</t>
  </si>
  <si>
    <t>FREDY MENDEZ RUIZ</t>
  </si>
  <si>
    <t>EURIPIDES SERRATO BENITEZ</t>
  </si>
  <si>
    <t>IRWIN FRANCISCO PALACIOS CASAS</t>
  </si>
  <si>
    <t>JAVIER ANTONIO OLGUIN SERNA</t>
  </si>
  <si>
    <t>ENDIR ESLIK HURTADO RIVAS</t>
  </si>
  <si>
    <t>ARLEY MURILLO CASAS</t>
  </si>
  <si>
    <t>JASON EMILIO CORDOBA MENA</t>
  </si>
  <si>
    <t>FRANK EDIER MENDEZ CORDOBA</t>
  </si>
  <si>
    <t>ALFONSO RODRIGUEZ CUMBE</t>
  </si>
  <si>
    <t>DAGOBERTO BELTRAN VARGAS</t>
  </si>
  <si>
    <t>JUAN BAUTISTA CALDERON LONDOÑO</t>
  </si>
  <si>
    <t>FREDDY TOLEDO BERMEO</t>
  </si>
  <si>
    <t>JORGE ELICER FERNANDEZ PASTRANA</t>
  </si>
  <si>
    <t>CARLOS MARIO MARIN MORAN</t>
  </si>
  <si>
    <t>MOISES ALCENDRA GARCIA</t>
  </si>
  <si>
    <t>VICTOR RAFAEL DE JESUS DIAZ GRANADOS DURAN</t>
  </si>
  <si>
    <t>MIGUEL ENRIQUE ROMO BARRETO</t>
  </si>
  <si>
    <t>LEONARDO FABIO PINZA MORENO</t>
  </si>
  <si>
    <t>WILLIAM ROBERTO LOPEZ MESIAS</t>
  </si>
  <si>
    <t>CRISTHIAN GERMAN VILLOTA REVELO</t>
  </si>
  <si>
    <t>MARIO FERNANDO GAMBOA BENAVIDES</t>
  </si>
  <si>
    <t>JOHN JAIRO ENRIQUEZ PADILLA</t>
  </si>
  <si>
    <t>HENRY CASTAÑEDA LOPEZ</t>
  </si>
  <si>
    <t>ALFREDO CALLETANO BASTIDAS OJEDA</t>
  </si>
  <si>
    <t>LUIS JANIO ALVARADO CASTILLO</t>
  </si>
  <si>
    <t>JULIAN ARMANDO PEREZ MORENO</t>
  </si>
  <si>
    <t>EDGAR HERNAN ZARAMA REVELO</t>
  </si>
  <si>
    <t>JOSE EDUARDO CASTRO ROMERO</t>
  </si>
  <si>
    <t>ALVARO ANDRADE RAMIREZ</t>
  </si>
  <si>
    <t>JOHN AUDELO GUSTIN VILLAREAL</t>
  </si>
  <si>
    <t xml:space="preserve">JOSE LUIS CASTILLO </t>
  </si>
  <si>
    <t>JEFFERSON DIAZ ORDOÑEZ</t>
  </si>
  <si>
    <t>JAIME ANDRES VELASQUEZ CERON</t>
  </si>
  <si>
    <t>JOHN JAIRO JACOME BACCA</t>
  </si>
  <si>
    <t>FRANCISCO ANTONIO AILLON VERA</t>
  </si>
  <si>
    <t>EDWARD ALEXANDER SAAVEDRA RICO</t>
  </si>
  <si>
    <t>LUIS HERNAN LUNA CHIA</t>
  </si>
  <si>
    <t>OMAR HORACIO GARNICA SARMIENTO</t>
  </si>
  <si>
    <t>CARLOS ALBERTO SILVA GOMEZ</t>
  </si>
  <si>
    <t>JULIO VICENTE GONZALEZ GONZALEZ</t>
  </si>
  <si>
    <t>RAFAEL VILLAMIZAR DIAZ</t>
  </si>
  <si>
    <t>ELKIN EMILIO MANTILLA NIÑO</t>
  </si>
  <si>
    <t>RAFAEL ENRIQUE RAMIREZ LOBO</t>
  </si>
  <si>
    <t>ANDRES ALFONSO TARAZONA PARRA</t>
  </si>
  <si>
    <t>HENRY ANTONIO OLIVARES CARDENAS</t>
  </si>
  <si>
    <t>LUIS ARIEL MORA ARENAS</t>
  </si>
  <si>
    <t>LEANDRO ALDEMIR CESPEDES MOLINA</t>
  </si>
  <si>
    <t>PEDRO PABLO VALERO MORENO</t>
  </si>
  <si>
    <t>DIEGO ALEJANDRO PULIDO BARRAGAN</t>
  </si>
  <si>
    <t>JACKIE HERNANDO VARGAS LONDOÑO</t>
  </si>
  <si>
    <t>GERMAN DAVID ARROYAVE RENDON</t>
  </si>
  <si>
    <t>ANDRES FELIPE HERNANDEZ CAÑON</t>
  </si>
  <si>
    <t>LUIS JAVIER TRUJILLO ZAPATA</t>
  </si>
  <si>
    <t>HERNANDO JUAN FERRUCHO VERGARA</t>
  </si>
  <si>
    <t>JOSE PALMER GALLARDO</t>
  </si>
  <si>
    <t>CARLOS FERNAN BUITRAGO ALZATE</t>
  </si>
  <si>
    <t>SAITH AMAURY REQUENA HOYOS</t>
  </si>
  <si>
    <t>MARLIO CAMPOS PUENTES</t>
  </si>
  <si>
    <t>MICHAEL DEL AGUILA BARTENES</t>
  </si>
  <si>
    <t>MARCOS FELIPE AVILA BARBOSA</t>
  </si>
  <si>
    <t>WILLIAM ARMANDO GIRALDO CARDONA</t>
  </si>
  <si>
    <t>JUAN PABLO PAJON FLOREZ</t>
  </si>
  <si>
    <t>FERNEY CARDONA HERNANDEZ</t>
  </si>
  <si>
    <t>EDICSON PATIÑO MURILLO</t>
  </si>
  <si>
    <t>JULIO CESAR CASTILLO MONTAÑO</t>
  </si>
  <si>
    <t>JOSE DEMETRIO OCAMPO ENRIQUEZ</t>
  </si>
  <si>
    <t>FERNANDO RIOS MEJIA</t>
  </si>
  <si>
    <t>JAVIER GALLEGO BEJARANO</t>
  </si>
  <si>
    <t xml:space="preserve">JUAN CARLOS BRAVO </t>
  </si>
  <si>
    <t>JAIRO CIFUENTES GONZALEZ</t>
  </si>
  <si>
    <t>JAIME MEDINA MARIN</t>
  </si>
  <si>
    <t>JOSE FERNANDO CAMPO VILLALBA</t>
  </si>
  <si>
    <t>ROBERT MAURICIO MONTAÑO MONTAÑO</t>
  </si>
  <si>
    <t>CARLOS ENRIQUE CORTES BARRERA</t>
  </si>
  <si>
    <t>ORLANDO CASTILLO CARO</t>
  </si>
  <si>
    <t>HUMBERTO VELASQUEZ ARDILA</t>
  </si>
  <si>
    <t xml:space="preserve">EFREY CANDELA </t>
  </si>
  <si>
    <t xml:space="preserve">ALEXANDER RUBIO </t>
  </si>
  <si>
    <t>RODNEY QUEVEDO CARO</t>
  </si>
  <si>
    <t>JAVIER ALVAREZ LADINO</t>
  </si>
  <si>
    <t>FABIAN ANDRES HERNANDEZ ESPINOSA</t>
  </si>
  <si>
    <t>JAVIER AZAEL BENAVIDES UNDA</t>
  </si>
  <si>
    <t>JORGE MUÑOZ PAEZ</t>
  </si>
  <si>
    <t>GUSTAVO HERNANDO VEGA IRIARTE</t>
  </si>
  <si>
    <t>SULAIN DIAZ DIAZ</t>
  </si>
  <si>
    <t>CARLOS EDUARDO LIÑAN SALAZAR</t>
  </si>
  <si>
    <t>JAIR ALBERTO ROBLES DIAZ</t>
  </si>
  <si>
    <t>CESAR AUGUSTO BAÑOL VELEZ</t>
  </si>
  <si>
    <t>DIEGO FERNANDO GARCIA RIOS</t>
  </si>
  <si>
    <t>FRANCISCO JAVIER GARCIA MEDINA</t>
  </si>
  <si>
    <t>CARLOS HUMBERTO RIVERA GARCIA</t>
  </si>
  <si>
    <t>CHRISTIAN VARGAS GALVIS</t>
  </si>
  <si>
    <t>GEOVANNY URIBE ARENILLA</t>
  </si>
  <si>
    <t>OSCAR ARMANDO CORDOBA CORONADO</t>
  </si>
  <si>
    <t>NESTOR JULIO CASTELBLANCO CORTES</t>
  </si>
  <si>
    <t>JULIO ROBERTO APONTE MONROY</t>
  </si>
  <si>
    <t>EDGAR OVIDIO HERNANDEZ REYES</t>
  </si>
  <si>
    <t>GERMAN VELOZA ARIZMENDY</t>
  </si>
  <si>
    <t>JAVIER MARIO BOTERO ARIZMENDY</t>
  </si>
  <si>
    <t>GUSTAVO MONROY RIVERA</t>
  </si>
  <si>
    <t>FERNANDO FERNANDEZ RODRIGUEZ</t>
  </si>
  <si>
    <t>FELIX ANTONIO CRUZ BENAVIDES</t>
  </si>
  <si>
    <t>RAMIRO ALFONSO RIAÑO TRUJILLO</t>
  </si>
  <si>
    <t>GUILLERMO NEMPEQUE CAÑON</t>
  </si>
  <si>
    <t>EFRAIN ANTONIO CUCUNUBA TOTAITIVE</t>
  </si>
  <si>
    <t xml:space="preserve">GUSTAVO ALBERTO PADILLA </t>
  </si>
  <si>
    <t>ALVARO ALBERTO SANTANA FERRUCHO</t>
  </si>
  <si>
    <t>HECTOR SANCHEZ NOVAL</t>
  </si>
  <si>
    <t>EDGAR JAVIER VEGA AROCA</t>
  </si>
  <si>
    <t>RUTH STELLA TURRIAGO CASTILLO</t>
  </si>
  <si>
    <t>ROSA ESTHER BABATIVA VELASQUEZ</t>
  </si>
  <si>
    <t>EDITH MARILUZ MONTES FLOREZ</t>
  </si>
  <si>
    <t>GLEYDER YOHANA GUERRA MORA</t>
  </si>
  <si>
    <t>NUBIA SANTANA INFANTE</t>
  </si>
  <si>
    <t>DALGEN CONSTANZA GOMEZ RUBIO</t>
  </si>
  <si>
    <t>NURY YAZMINA GALVIS MARQUEZ</t>
  </si>
  <si>
    <t xml:space="preserve">ELIZABETH NIÑO SOLANO </t>
  </si>
  <si>
    <t>YISSELL VELANDIA BELTRAN</t>
  </si>
  <si>
    <t>GLORIA MARIA VIZCAINO GUEVARA</t>
  </si>
  <si>
    <t>HEIDY PATRICIA QUINTERO SANTAMARIA</t>
  </si>
  <si>
    <t>DEISY ESTHER JIMENEZ MARTINEZ</t>
  </si>
  <si>
    <t>HEIDI CASTRO NIÑO</t>
  </si>
  <si>
    <t>DIANA HORTENCIA BRETT ROBINSON</t>
  </si>
  <si>
    <t>NELCY ALIETH ROJAS BENITEZ</t>
  </si>
  <si>
    <t>GLORIA ESPERANZA LIZARAZO SALAZAR</t>
  </si>
  <si>
    <t>SANDRA MILENA TORRES SUAREZ</t>
  </si>
  <si>
    <t>FLOR BIANEY RINCON RODRIGUEZ</t>
  </si>
  <si>
    <t>SANDRA MILENA ROJAS SALAMANCA</t>
  </si>
  <si>
    <t xml:space="preserve">VIVIANA PINEDA GAVIRIA </t>
  </si>
  <si>
    <t>LEIDY TATIANA RIVERA ZULUAGA</t>
  </si>
  <si>
    <t>PAULA TATIANA GIRALDO GOMEZ</t>
  </si>
  <si>
    <t>JHENNY MILENA MEJIA RUDAS</t>
  </si>
  <si>
    <t>MONICA MARTINEZ CHAVEZ</t>
  </si>
  <si>
    <t>CIELO MOTATTO CASTAÑO</t>
  </si>
  <si>
    <t>LUZ MARGERY LOPEZ MARTINEZ</t>
  </si>
  <si>
    <t>LUZ AIDE RIVERA PALACIO</t>
  </si>
  <si>
    <t>JULIANA ELENA TREJOS CATAÑO</t>
  </si>
  <si>
    <t>MARIA ELENA LEON CAÑAS</t>
  </si>
  <si>
    <t>GEMMA JUDITH ANGEL VARGAS</t>
  </si>
  <si>
    <t>MONICA MARCELA MONJE PATARROYO</t>
  </si>
  <si>
    <t>AIDA LORENA TELLO LOPEZ</t>
  </si>
  <si>
    <t>MARIA FERNANDA DE LOS RIOS HIDALGO</t>
  </si>
  <si>
    <t>BRENNY MARCELA RUIZ MORENO</t>
  </si>
  <si>
    <t>NATHALIA CRISTINA ARGOTTE CABRERA</t>
  </si>
  <si>
    <t>YAJAIRA LATORRE BOTIA</t>
  </si>
  <si>
    <t>VIRNA DE LA PAZ LEON TAMARA</t>
  </si>
  <si>
    <t>SANDRA MILENA LABRADA MONROY</t>
  </si>
  <si>
    <t>ANA MILENA ACEVEDO SILVA</t>
  </si>
  <si>
    <t>SANDRA BIBIANA JIMENEZ ALVARADO</t>
  </si>
  <si>
    <t>PAULA ANDREA QUINTERO VELASQUEZ</t>
  </si>
  <si>
    <t>LUZ ENITH GIRALDO GUTIERREZ</t>
  </si>
  <si>
    <t>PATRICIA DEL ROSARIO ALVARADO CASTILLO</t>
  </si>
  <si>
    <t>DORIS YADILA BACCA CAGUAZANGO</t>
  </si>
  <si>
    <t>VIVIANA ANDREA BORRERO PEREZ</t>
  </si>
  <si>
    <t>LUZ BELEN RICARDO HERNANDEZ</t>
  </si>
  <si>
    <t>AIDA MILENA PEREZ AROSEMENA</t>
  </si>
  <si>
    <t>FREYA MARIA GALVEZ MORENO</t>
  </si>
  <si>
    <t>ANGELICA MARIA MORENO DELGADO</t>
  </si>
  <si>
    <t>DDENISE ARGOTY PERDOMO</t>
  </si>
  <si>
    <t xml:space="preserve">DIANA MARCELA MARULANDA </t>
  </si>
  <si>
    <t>JOHANA ANDREA BEDOYA ARANZALES</t>
  </si>
  <si>
    <t>ALMA MARIA VALENCIA PINTO</t>
  </si>
  <si>
    <t>MARIA INES FERRO SUAREZ</t>
  </si>
  <si>
    <t>CENIA MINA ARARAT</t>
  </si>
  <si>
    <t>DOLORES FIGUEROA MOSQUERA</t>
  </si>
  <si>
    <t>MELVIS INES SARMIENTO MANGA</t>
  </si>
  <si>
    <t>MABEL YANETH PRIETO PRIETO</t>
  </si>
  <si>
    <t>VILMA ESTHER MEDINA AGUILAR</t>
  </si>
  <si>
    <t>WENDY HELENA DEL REAL CANENCIA</t>
  </si>
  <si>
    <t>YURANIS PAOLA RAMOS SUAREZ</t>
  </si>
  <si>
    <t>MARIA DEL PILAR PEREZ PEREZ</t>
  </si>
  <si>
    <t>SAIDA HERNANDEZ JIMENEZ</t>
  </si>
  <si>
    <t>BLANCA YANETH MARTINEZ SALGADO</t>
  </si>
  <si>
    <t>MARTHA ISABEL MORALES PAEZ</t>
  </si>
  <si>
    <t>SANDRA KARINNA HERNANDEZ MEDINA</t>
  </si>
  <si>
    <t>DIANA FABIOLA ROJAS BERNAL</t>
  </si>
  <si>
    <t>ANGELA YOHANA BERNAL BARBOSA</t>
  </si>
  <si>
    <t>ELVIRA SALCEDO SALCEDO</t>
  </si>
  <si>
    <t>ROSALBA MUÑOZ GOMEZ</t>
  </si>
  <si>
    <t>ALBA LUCIA CRUZ RODRIGUEZ</t>
  </si>
  <si>
    <t>DORA CECILIA BARAJAS RODRIGUEZ</t>
  </si>
  <si>
    <t>LUCY STELLA PEÑA MOSQUERA</t>
  </si>
  <si>
    <t>MARIA NARCISA CHAVERRA CHALA</t>
  </si>
  <si>
    <t>YENCY JACIBE CARVAJAL TIERRADENTRO</t>
  </si>
  <si>
    <t>SANDRA MILENA SARMIENTO TOVAR</t>
  </si>
  <si>
    <t>CONSUELO JESUS PEDROZA CAMPO</t>
  </si>
  <si>
    <t>MARGARITA ROSA LUBO NOCHES</t>
  </si>
  <si>
    <t>MONICA DEL ROSARIO RODRIGUEZ OROZCO</t>
  </si>
  <si>
    <t>KATIUSCA DE LA HOZ MORA</t>
  </si>
  <si>
    <t>YIBETH MARCELA HERRERA HERNANDEZ</t>
  </si>
  <si>
    <t>RUBI ESPERANZA ARGOTI ARGOTI</t>
  </si>
  <si>
    <t>GLORIA ANDREA SUAREZ ROSERO</t>
  </si>
  <si>
    <t>AURA DIANA GARCIA BURBANO</t>
  </si>
  <si>
    <t>SANDRA XIMENA JIMENEZ CORDOBA</t>
  </si>
  <si>
    <t>REBECA ALEXANDRA BENAVIDES ERAZO</t>
  </si>
  <si>
    <t>MARCELA PATRICIA MONCAYO LOPEZ</t>
  </si>
  <si>
    <t>DIANA CAROLINA MARTINEZ REYES</t>
  </si>
  <si>
    <t>CIGRID MAYERLY SUAREZ MANRIQUE</t>
  </si>
  <si>
    <t>NATALY SILVA CORTES</t>
  </si>
  <si>
    <t>LUZ CARIME HURTADO ROJAS</t>
  </si>
  <si>
    <t>DIANA GALLEGO ROZO</t>
  </si>
  <si>
    <t>LUZ DARY PAZ CHAGUENDO</t>
  </si>
  <si>
    <t>SANDRA PATRICIA BUITRAGO PATIÑO</t>
  </si>
  <si>
    <t>IVETTE ISLEEN ABELLA BOLIVAR</t>
  </si>
  <si>
    <t>VIVIANA PEÑA CASANOVA</t>
  </si>
  <si>
    <t>VANESSA FRAY AGUILAR</t>
  </si>
  <si>
    <t>VIVIANA MARIA CARDONA JIMENEZ</t>
  </si>
  <si>
    <t>IRINA PAOLA TRESPALACIOS VANEGAS</t>
  </si>
  <si>
    <t>MARTHA INES RITA FERNANDEZ MOLINA</t>
  </si>
  <si>
    <t>VIVIANA CORREDOR GARCIA</t>
  </si>
  <si>
    <t>MARIA MONICA SIERRA VARGAS</t>
  </si>
  <si>
    <t>AMANDA MARTINA SANCHEZ SANCHEZ</t>
  </si>
  <si>
    <t>JAQUELINE BOGOTA CANTOR</t>
  </si>
  <si>
    <t>JOHANNA MILETH DELVASTO ORTIZ</t>
  </si>
  <si>
    <t>MARIA CLEMENCIA PEREZ URIBE</t>
  </si>
  <si>
    <t>MONICA NIÑO DIAZ</t>
  </si>
  <si>
    <t>MYRIAM CONSUELO GARCIA MENDEZ</t>
  </si>
  <si>
    <t>CLAUDIA PATRICIA APONTE BELEÑO</t>
  </si>
  <si>
    <t>ELCY JANNETH BARRIGA DIAZ</t>
  </si>
  <si>
    <t>CARMEN ROSA VELASQUEZ SANCHEZ</t>
  </si>
  <si>
    <t>MERY MOLINA ROJAS</t>
  </si>
  <si>
    <t>LILIAN ANGELICA VACA SOLANO</t>
  </si>
  <si>
    <t>FLOR NALLIBER DOMINGUEZ TORRES</t>
  </si>
  <si>
    <t>NUBIA CLARENA PEREZ VELANDIA</t>
  </si>
  <si>
    <t xml:space="preserve">GINA SUCEL ACEVEDO </t>
  </si>
  <si>
    <t>OMAIRA YANETH OSPINA GUTIERREZ</t>
  </si>
  <si>
    <t>DOLFI ROJAS BALLESTEROS</t>
  </si>
  <si>
    <t>LUZ DARY TORRES OLAYA</t>
  </si>
  <si>
    <t>MAIRA ZENERY ALFONSO CUELLAR</t>
  </si>
  <si>
    <t>GUILLERMINA YAGUARA PEDROZA</t>
  </si>
  <si>
    <t>SONIA DEL CARMEN ALVAREZ CASTILLO</t>
  </si>
  <si>
    <t>TATIANA MELINDA FORBES MANUEL</t>
  </si>
  <si>
    <t>JENNY ROCIO VARGAS PEREZ</t>
  </si>
  <si>
    <t>MAYRA NAYARITH VILLAZANA GONZALEZ</t>
  </si>
  <si>
    <t>NHORA CONSTANZA GUTIERREZ JIMENEZ</t>
  </si>
  <si>
    <t>FLOR ELVIA URREGO MARTINEZ</t>
  </si>
  <si>
    <t>LINA MARIA CARDENAS TORRES</t>
  </si>
  <si>
    <t>JOHANA ANDREA PALACIO CALLE</t>
  </si>
  <si>
    <t>BLANCA JOHANA RIOS DUQUE</t>
  </si>
  <si>
    <t>NUBIA ROSA MEJIA PARRA</t>
  </si>
  <si>
    <t>GUADALUPE SANCHEZ PALMA</t>
  </si>
  <si>
    <t>GLORIA PATRICIA MIRA CORREA</t>
  </si>
  <si>
    <t>SANDRA PATRICIA BALLESTEROS MUÑOZ</t>
  </si>
  <si>
    <t>LUZ DANAYS BEJARANO BERMUDEZ</t>
  </si>
  <si>
    <t>ANA MILENA MOSQUERA PALACIOS</t>
  </si>
  <si>
    <t>BEATRIZ HELENA BOTERO MONTALVO</t>
  </si>
  <si>
    <t>DENIS ALEXANDRA CARVAJAL MORENO</t>
  </si>
  <si>
    <t>CLAUDIA PATRICIA MUNERA PRECIADO</t>
  </si>
  <si>
    <t>CLAUDIA PATRICIA GOMEZ GUTIERREZ</t>
  </si>
  <si>
    <t>ELIZABETH MALDONADO LUNA</t>
  </si>
  <si>
    <t>LINA MARCELA RIVERA MEJIA</t>
  </si>
  <si>
    <t>MIRYAM DEL CARMEN MENA CHALA</t>
  </si>
  <si>
    <t>BIBIANA ANDREA PRESIGA CARO</t>
  </si>
  <si>
    <t>ERICA CRISTINA CARRASCAL GALLEGO</t>
  </si>
  <si>
    <t>MARTHA SUSANA HERNANDEZ ALVAREZ</t>
  </si>
  <si>
    <t xml:space="preserve">OLGA LUCIA PEREZ </t>
  </si>
  <si>
    <t>NMITSY JEANINE BAEZ ALVAREZ</t>
  </si>
  <si>
    <t>YANA CRISTINA GONZALEZ FLOREZ</t>
  </si>
  <si>
    <t>LENNY EMILETH PEDRAZA GIRON</t>
  </si>
  <si>
    <t>MARTHA ISABEL PATIÑO CRUZ</t>
  </si>
  <si>
    <t>KELLY YOHANA MARTINEZ AMAYA</t>
  </si>
  <si>
    <t>KAREN CECILIA SARMIENTO BARON</t>
  </si>
  <si>
    <t>ADIELA DEL CARMEN BENITEZ CHARRIA</t>
  </si>
  <si>
    <t>NUBIA SUSANA LOPEZ PRIETO</t>
  </si>
  <si>
    <t>MARTHA CECILIA ARIAS MARROQUIN</t>
  </si>
  <si>
    <t>NOHORA PATRICIA ROBAYO GUERRERO</t>
  </si>
  <si>
    <t>MARIA JULIANA SERRANO ORTIZ</t>
  </si>
  <si>
    <t>MYRIAM MARTINEZ RAMIREZ</t>
  </si>
  <si>
    <t>GILIA INES VASQUEZ RODRIGUEZ</t>
  </si>
  <si>
    <t>AMINTA VILLAMIZAR MORA</t>
  </si>
  <si>
    <t>MARTHA INES VELANDIA MARTINEZ</t>
  </si>
  <si>
    <t>MARTHA JANNETH GALINDO RUIZ</t>
  </si>
  <si>
    <t>NEYLA LOPEZ FLOREZ</t>
  </si>
  <si>
    <t xml:space="preserve">BLANCA CECILIA TRIANA </t>
  </si>
  <si>
    <t>GLADYS POLO FLOREZ</t>
  </si>
  <si>
    <t>MERCEDES GARCIA VELANDIA</t>
  </si>
  <si>
    <t>MARIA INES PEREZ SALAMANCA</t>
  </si>
  <si>
    <t>LUZ NELLY RODRIGUEZ GARNICA</t>
  </si>
  <si>
    <t>MARTHA ISABEL RODRIGUEZ AMAYA</t>
  </si>
  <si>
    <t>MARGARITA MARIA VIVAS CARDENAS</t>
  </si>
  <si>
    <t>MARTHA PRISCILA DELGADO MORENO</t>
  </si>
  <si>
    <t>SARA IRLANDA VALENCIA DONCEL</t>
  </si>
  <si>
    <t>MARIA HOSANA RUIZ VARGAS</t>
  </si>
  <si>
    <t>TERESA CORTES ANGULO</t>
  </si>
  <si>
    <t>MARIA PATRICIA MARROQUIN CIENDUA</t>
  </si>
  <si>
    <t>LILIANA BEATRIZ GARCIA MURCIA</t>
  </si>
  <si>
    <t>ELSY VARGAS LOPEZ</t>
  </si>
  <si>
    <t>LUZ YOLANDA TORO SUAREZ</t>
  </si>
  <si>
    <t>ZORAYA PERDOMO VASQUEZ</t>
  </si>
  <si>
    <t>OLGA PATRICIA AVILES VALENCIA</t>
  </si>
  <si>
    <t>BLEIDY ROCIO GAMBOA BEJARANO</t>
  </si>
  <si>
    <t>YOLANDA ESCOBAR MARTINEZ</t>
  </si>
  <si>
    <t>LUZ MARIDEL AVILA SUAREZ</t>
  </si>
  <si>
    <t>OLGA LUCIA DAZA SANCHEZ</t>
  </si>
  <si>
    <t>DIANA ASTRID GUERRERO MENDOZA</t>
  </si>
  <si>
    <t>ANGELA PATRICIA SANCHEZ HURTADO</t>
  </si>
  <si>
    <t>MARIA CRISTINA DANIELS CARDOZO</t>
  </si>
  <si>
    <t>MYRIAN CHACON SANABRIA</t>
  </si>
  <si>
    <t>ANGELICA URAZAN PENAGOS</t>
  </si>
  <si>
    <t>ILSA STELLA ROJAS LOPEZ</t>
  </si>
  <si>
    <t>LUZ ESPERANZA SANABRIA BARRERA</t>
  </si>
  <si>
    <t>SANDRA LILIANA CANO CARVAJAL</t>
  </si>
  <si>
    <t>NOHORA SUSANA BONILLA GUZMAN</t>
  </si>
  <si>
    <t>CLAUDIA LILIANA MORENO TRIANA</t>
  </si>
  <si>
    <t>KATTERINE NAYIBE MARTINEZ GONZALEZ</t>
  </si>
  <si>
    <t>ANA CECILIA ANGARITA GARCIA</t>
  </si>
  <si>
    <t>CAROLINA DIAZ PARRA</t>
  </si>
  <si>
    <t>OLGA LUCIA CRUZ GUERRERO</t>
  </si>
  <si>
    <t>ANA CONSTANZA POLANIA ALMARIO</t>
  </si>
  <si>
    <t>CLAUDIA MARLENY CUADROS PULIDO</t>
  </si>
  <si>
    <t>MONICA BRICEÑO CASTELLANOS</t>
  </si>
  <si>
    <t>MARIA FERNANDA LLANO GAITAN</t>
  </si>
  <si>
    <t>NIDIA YAMILE ROMERO OLAYA</t>
  </si>
  <si>
    <t>ANA RUTH HURTADO GIRALDO</t>
  </si>
  <si>
    <t>SANDRA PATRICIA CORDERO RODRIGUEZ</t>
  </si>
  <si>
    <t>NUBIA ESMERALDA ORTEGON MARTINEZ</t>
  </si>
  <si>
    <t>SANDRA LILIANA ROMERO MORA</t>
  </si>
  <si>
    <t>BLANCA CECILIA NIETO FUENTES</t>
  </si>
  <si>
    <t>JENNY PATRICIA RODRIGUEZ CUERVO</t>
  </si>
  <si>
    <t xml:space="preserve">SANDRA YANIRA PINEDA </t>
  </si>
  <si>
    <t>DIANA MARCELA GONZALEZ CADENA</t>
  </si>
  <si>
    <t>NORMA PATRICIA SANCHEZ CUBIDES</t>
  </si>
  <si>
    <t>MARIA NIDIA RUEDA LARGO</t>
  </si>
  <si>
    <t>LILIANA EDITH RATIVA CONTRERAS</t>
  </si>
  <si>
    <t>EMMA PAOLA ANGULO JIMENEZ</t>
  </si>
  <si>
    <t>SANDRA JOHANA AMAYA RODRIGUEZ</t>
  </si>
  <si>
    <t>ANDREA CONSTANZA RAMIREZ MEDINA</t>
  </si>
  <si>
    <t>SANDRA BIBIANA GONZALEZ ZAMORA</t>
  </si>
  <si>
    <t>ANGELA YIRA JIMENEZ CASALLAS</t>
  </si>
  <si>
    <t>MARIA FERNANDA GUTIERREZ ARZUAGA</t>
  </si>
  <si>
    <t>NURY DURLEY ZAMORA LESMES</t>
  </si>
  <si>
    <t>JENNIFFER ALEXANDRA VELASCO NIETO</t>
  </si>
  <si>
    <t>VILMA PATRICIA IDARRAGA DUITAMA</t>
  </si>
  <si>
    <t>PAMELA ADRIANA DAZA PULIDO</t>
  </si>
  <si>
    <t>ANDREA CAROLINA RODRIGUEZ SANCHEZ</t>
  </si>
  <si>
    <t>CAROLINA RUIZ HERRERA</t>
  </si>
  <si>
    <t>LUZ ANGELA CORTES RAMIREZ</t>
  </si>
  <si>
    <t>MARIA ANDREA TORRES PEREZ</t>
  </si>
  <si>
    <t>JOHANNA MERCEDES MARTIN GONZALEZ</t>
  </si>
  <si>
    <t>PILAR ADRIANA PATIÑO PLAZAS</t>
  </si>
  <si>
    <t>ERIDIANI ANANGE VIATELA SIERRA</t>
  </si>
  <si>
    <t>ANA MARIA OCHOA TABARES</t>
  </si>
  <si>
    <t>DIANA ESPERANZA DURAN GARCIA</t>
  </si>
  <si>
    <t>DIANA MILENA MORENO LOPEZ</t>
  </si>
  <si>
    <t>NANCY ROMERO MARTINEZ</t>
  </si>
  <si>
    <t>MARCELA LARA TORO</t>
  </si>
  <si>
    <t>ANA MARCELA MANCO MONTEALEGRE</t>
  </si>
  <si>
    <t>VALENTINA DICARLO DE VELASQUEZ</t>
  </si>
  <si>
    <t>SANDRA LILIANA PINEDA RAMIREZ</t>
  </si>
  <si>
    <t>BIBIANA STELLA CARDONA ALVAREZ</t>
  </si>
  <si>
    <t>GEIDY MIREYA GOMEZ FEO</t>
  </si>
  <si>
    <t>KENLY JOHANA BARRERA RAMIREZ</t>
  </si>
  <si>
    <t>ANGELA GISELA DAZA PULIDO</t>
  </si>
  <si>
    <t>JOHANNA MILENA HERNANDEZ PARRA</t>
  </si>
  <si>
    <t>NINI YOHANA FARFAN MUNEVAR</t>
  </si>
  <si>
    <t>KEMBERLYN CHINCHILLA GUERRA</t>
  </si>
  <si>
    <t>LUZ ADRIANA PINEDA RAMIREZ</t>
  </si>
  <si>
    <t>TATIANA DIAZ SAAVEDRA</t>
  </si>
  <si>
    <t>ALEJANDRA JINNETH PINILLA REYES</t>
  </si>
  <si>
    <t>SANDRA MALLEY ROMERO AGUDELO</t>
  </si>
  <si>
    <t>SANDRA PAOLA MORENO SANCHEZ</t>
  </si>
  <si>
    <t>ASTRID ROLDAN AGUIRRE</t>
  </si>
  <si>
    <t>DIANA MILENA GARZON BOLIVAR</t>
  </si>
  <si>
    <t>LEIDY CAROLINA VACARES ROMERO</t>
  </si>
  <si>
    <t>JHENIT JASMIN LOPEZ HERREÑO</t>
  </si>
  <si>
    <t>ISABEL CRISTINA RAMIREZ VILLEGAS</t>
  </si>
  <si>
    <t>MARIA DIANA CAROLINA FRESNEDA SEPULVEDA</t>
  </si>
  <si>
    <t xml:space="preserve">JOHANNA MELISSA GARZON </t>
  </si>
  <si>
    <t xml:space="preserve">ANGELA ROCIRY LONGAS BELTRAN </t>
  </si>
  <si>
    <t>ANGELA ANDREA HIDALGO MOLANO</t>
  </si>
  <si>
    <t>MONICA ALEXANDRA RINCON CHAPARRO</t>
  </si>
  <si>
    <t>MARIA ROCIO TORRES RODRIGUEZ</t>
  </si>
  <si>
    <t>JENNY CAROLINA GARCIA AVELLANEDA</t>
  </si>
  <si>
    <t>LINA JOHANNA CARDENAS VARGAS</t>
  </si>
  <si>
    <t>VILMA DEYANIRA SANCHEZ ULLOA</t>
  </si>
  <si>
    <t>LISSETTE JOHANNA VELASQUEZ CALDERON</t>
  </si>
  <si>
    <t>OLGA ROCIO QUILAGUY QUINTERO</t>
  </si>
  <si>
    <t>OLGA LUCIA NARVAEZ SOLORZANO</t>
  </si>
  <si>
    <t>ANA CAROLINA INSIGNARES CASTAÑEDA</t>
  </si>
  <si>
    <t>JENNY PAOLA ALVAREZ PLAZAS</t>
  </si>
  <si>
    <t xml:space="preserve">DIANA MARLILI CONTRINA MORENO </t>
  </si>
  <si>
    <t>CAROLINA URQUIJO YANQUEN</t>
  </si>
  <si>
    <t>ANDREA DEL PILAR LEGUIZAMON MORALES</t>
  </si>
  <si>
    <t>CLAUDIA ALEXANDRA TRIANA LUGO</t>
  </si>
  <si>
    <t>SANDRA MILENA SUAREZ ARIAS</t>
  </si>
  <si>
    <t>ADRIANA PAOLA CUERVO PULIDO</t>
  </si>
  <si>
    <t>VIVIANA PAOLA MORENO MARTINEZ</t>
  </si>
  <si>
    <t>SANDRA MILENA BARRAGAN CEDIEL</t>
  </si>
  <si>
    <t>JENNY MAGNOLIA AGUILERA IZQUIERDO</t>
  </si>
  <si>
    <t>ANDREA PAOLA ROA SILVA</t>
  </si>
  <si>
    <t>DIANA RUIZ HERRERA</t>
  </si>
  <si>
    <t>MARBY JULIETH PEÑA SERRATO</t>
  </si>
  <si>
    <t>NELLY ROCIO VELOZA PORRAS</t>
  </si>
  <si>
    <t>SONIA CONSTANZA MAHECHA ARENAS</t>
  </si>
  <si>
    <t>LADY ANDREA ARCHILA GOYENECHE</t>
  </si>
  <si>
    <t>BLANCA LUCIA ORDUÑA OLARTE</t>
  </si>
  <si>
    <t>ADRIANA MERCEDES RODRIGUEZ VILLATE</t>
  </si>
  <si>
    <t>NATALIA SANCHEZ ORTEGA</t>
  </si>
  <si>
    <t>CAROLINA CASTAÑO MARTINEZ</t>
  </si>
  <si>
    <t>ANGEL CATALINA ACOSTA RIVERA</t>
  </si>
  <si>
    <t>ROSA ELIZABETH CASTILLO VASQUEZ</t>
  </si>
  <si>
    <t>DIANA MARCELA BUITRAGO MEDINA</t>
  </si>
  <si>
    <t>DIANA CAROLINA GUARNIZO HERNANDEZ</t>
  </si>
  <si>
    <t>LUZ ALEXANDRA CASTRO RUIZ</t>
  </si>
  <si>
    <t>DIANA CAROLINA GIL GUTIERREZ</t>
  </si>
  <si>
    <t>SANDRA PATRICIA MARIN GARZON</t>
  </si>
  <si>
    <t>JASBLEIDER GOMEZ GORDILLO</t>
  </si>
  <si>
    <t>SANDRA MILENA BOTON SAENZ</t>
  </si>
  <si>
    <t xml:space="preserve">MARIA NANCY SEPULVEDA </t>
  </si>
  <si>
    <t>MONICA ASTRID MAHECHA RAMIREZ</t>
  </si>
  <si>
    <t>LAURA BEATRIZ ROJAS MARTIN</t>
  </si>
  <si>
    <t>VILMA MENDOZA VARGAS</t>
  </si>
  <si>
    <t>JOHANNA ANDREA AGUILERA ALZATE</t>
  </si>
  <si>
    <t>ANGELA MARCELA JARAMILLO CORREDOR</t>
  </si>
  <si>
    <t>LEIDY YOHANNA CASTAÑO OSORIO</t>
  </si>
  <si>
    <t>KAREN JOHANNA YAÑEZ PEREZ</t>
  </si>
  <si>
    <t>MARIA CLAUDIA GOMEZ SALAZAR</t>
  </si>
  <si>
    <t>MING ROSMY ARBOLEDA BLANQUICET</t>
  </si>
  <si>
    <t>JISSETH MARIA LASCARRO PACHECO</t>
  </si>
  <si>
    <t>MARILUZ QUINTANA BERMUDEZ</t>
  </si>
  <si>
    <t>YOLIMA PATRICIA PERALTA CHINCHIA</t>
  </si>
  <si>
    <t>MARIA IDALIDES BRUGES PLATA</t>
  </si>
  <si>
    <t>MARIA JOSE DIAZ SANCHEZ</t>
  </si>
  <si>
    <t>YULI CAROLINA BOLAÑOS PORTILLA</t>
  </si>
  <si>
    <t>ESTHER DEL SOCORRO PORTILLA ARIAS</t>
  </si>
  <si>
    <t>ELSA LUCIA CABRERA GOMEZ</t>
  </si>
  <si>
    <t>LILIANA ELIZABETH AYALA GAVILANES</t>
  </si>
  <si>
    <t>CARMEN LILIANA JIMENEZ VELASCO</t>
  </si>
  <si>
    <t>NELLY ESPERANZA BERNAL MEAURI</t>
  </si>
  <si>
    <t>MARIA FANNY VELANDIA SALAZAR</t>
  </si>
  <si>
    <t>MARTHA AYDEE RODRIGUEZ GONZALEZ</t>
  </si>
  <si>
    <t>XIOMARA PEÑARANDA SUAREZ</t>
  </si>
  <si>
    <t>JENY CAROLINA PARADA DIAZ</t>
  </si>
  <si>
    <t>INDIRA RINCON RUBIO</t>
  </si>
  <si>
    <t>MILSEN NEREYDA DAZA HERNANDEZ</t>
  </si>
  <si>
    <t>ELIANA KATHERINE ARBOLEDA DEL REAL</t>
  </si>
  <si>
    <t>YUDIS AMPARO GOMEZ SILVA</t>
  </si>
  <si>
    <t>MARINA EUGENIA HURTADO CHAPARRO</t>
  </si>
  <si>
    <t>CAROLINA DELGADO NIÑO</t>
  </si>
  <si>
    <t>GLADYS CUEVAS HERNANDEZ</t>
  </si>
  <si>
    <t>DIANA PATRICIA CHACON SANTOS</t>
  </si>
  <si>
    <t>MARYSOL TURIZO ECHEVERRI</t>
  </si>
  <si>
    <t>SULAY INEIDA VARGAS JAIMES</t>
  </si>
  <si>
    <t>ANGELA MARIA DIAZ JIMENEZ</t>
  </si>
  <si>
    <t>GINA MILENA DIAZ SERRANO</t>
  </si>
  <si>
    <t>YESICA PATRICIA VERGARA REVOLLEDO</t>
  </si>
  <si>
    <t>MARIBEL BARROS BARRETO</t>
  </si>
  <si>
    <t>YAMILED PAY GUZMAN</t>
  </si>
  <si>
    <t>MARIA YENIFER PRADA PEÑA</t>
  </si>
  <si>
    <t>JACKELINE MURCIA MOLINA</t>
  </si>
  <si>
    <t>SANDRA JANETH HOMEZ SILVA</t>
  </si>
  <si>
    <t>MARTHA LILIANA ALARCON CARREÑO</t>
  </si>
  <si>
    <t>INGRY LORENA MARMOLEJO LLANOS</t>
  </si>
  <si>
    <t>MADELEINE OBREGON PRETEL</t>
  </si>
  <si>
    <t>LARIZA LICETH BURBANO RIVERA</t>
  </si>
  <si>
    <t>YISELA DUERO AUDOR</t>
  </si>
  <si>
    <t>MARCELA PAOLA HERRERA DIAZ</t>
  </si>
  <si>
    <t xml:space="preserve">GEMNY ESPERANZA MAURNO </t>
  </si>
  <si>
    <t>LISSETH NAYIBE PUENTES QUINTERO</t>
  </si>
  <si>
    <t>ADRIANA MARCELA HINOJOSA CASTAÑEDA</t>
  </si>
  <si>
    <t>SANDRA LILIANA CUELLAR ROJAS</t>
  </si>
  <si>
    <t>CARLOS ANDRES RESTREPO GIRALDO</t>
  </si>
  <si>
    <t>EDWIN ALEXANDER MUÑOZ HERRERA</t>
  </si>
  <si>
    <t>DERIAM ANDRES CORTES OQUENDO</t>
  </si>
  <si>
    <t>VICTOR DARIO AYALA MARIN</t>
  </si>
  <si>
    <t>OSCAR EDUARDO SANABRIA VASQUEZ</t>
  </si>
  <si>
    <t>JADER ARBEY GOMEZ RESTREPO</t>
  </si>
  <si>
    <t>JAIME ANDERSON YEPES SALAZAR</t>
  </si>
  <si>
    <t>JORGE IVAN RUIZ ARIAS</t>
  </si>
  <si>
    <t>FRANCISCO JAVIER NARVAEZ RESTREPO</t>
  </si>
  <si>
    <t>ANDY OVIEDO ROJAS</t>
  </si>
  <si>
    <t>MANUEL BILLI VALERA RAYO</t>
  </si>
  <si>
    <t>OSWALDO MIGUEL LEDEZMA MERCADO</t>
  </si>
  <si>
    <t xml:space="preserve">EDUARDO IGNACIO GONZALEZ </t>
  </si>
  <si>
    <t>EVELIO JOSE VIDES CONTRERAS</t>
  </si>
  <si>
    <t>WENCESLAO JOSE MESTRE VIVES</t>
  </si>
  <si>
    <t>JESUS ALBERTO VILLAFAÑE BARROS</t>
  </si>
  <si>
    <t>JUAN GABRIEL HERNANDEZ MARTINEZ</t>
  </si>
  <si>
    <t>HERNAN ENRIQUE RAMOS ACOSTA</t>
  </si>
  <si>
    <t>EDWIN DE JESUS SILVERA CORONADO</t>
  </si>
  <si>
    <t>ALEX DEAN YEPES BARRIOS</t>
  </si>
  <si>
    <t>ORLANDO CHARRIS SALAZAR</t>
  </si>
  <si>
    <t>JORGE ELIECER ANTEQUERA CONTRERAS</t>
  </si>
  <si>
    <t>JOSE JULIAN PERALTA VASQUEZ</t>
  </si>
  <si>
    <t>GERMAN ARTURO DE LEON PORRAS</t>
  </si>
  <si>
    <t>JOSE ALEXANDER RUEDA SANTANDER</t>
  </si>
  <si>
    <t>IVAN ANTONIO HERRERA PEREZ</t>
  </si>
  <si>
    <t>ALEXANDER SERNA VARON</t>
  </si>
  <si>
    <t>RUBEN DARIO ESGUERRA REBOLLEDO</t>
  </si>
  <si>
    <t>YAIR ANTONIO MORENO GOMEZ</t>
  </si>
  <si>
    <t>LUIS ALBERTO TERAN PRENTT</t>
  </si>
  <si>
    <t>FARID NICOLAS ESLAIT ZAMBRANO</t>
  </si>
  <si>
    <t>ORLANDO RAFAEL OCAMPO BARRIOS</t>
  </si>
  <si>
    <t>EDGAR RICARDO VARGAS ARIAS</t>
  </si>
  <si>
    <t>RAFAEL PUA RIOS</t>
  </si>
  <si>
    <t>GUILLERMO ANTONIO CARDONA ROJAS</t>
  </si>
  <si>
    <t>RAFAEL DARIO DE LA OSSA REYES</t>
  </si>
  <si>
    <t>WOLFGANG GARCIA ECHENIQUE</t>
  </si>
  <si>
    <t>JESUS JAVIER SUAREZ LOPEZ</t>
  </si>
  <si>
    <t>JULIO JOSE MENDOZA BAÑOS</t>
  </si>
  <si>
    <t>EFRAIN HERRERA TORRES</t>
  </si>
  <si>
    <t>ERIS MORE ORTEGA</t>
  </si>
  <si>
    <t>RAUL ENRIQUE SARMIENTO ESCORCIA</t>
  </si>
  <si>
    <t>EDWIN MACHACON ALVAREZ</t>
  </si>
  <si>
    <t>EDUARDO JOSE MARRIAGA GAVIRIA</t>
  </si>
  <si>
    <t>CRISTIAN FIGUEROA BARRERA</t>
  </si>
  <si>
    <t>HERNAN ALONSO CRUZ DIAZ</t>
  </si>
  <si>
    <t>OSCAR GUERRERO AGUDELO</t>
  </si>
  <si>
    <t>ROBERT TORRES FONTALVO</t>
  </si>
  <si>
    <t>IBSEN MORENO VEGA</t>
  </si>
  <si>
    <t>ELIO ENRIQUE PRADA BELTRAN</t>
  </si>
  <si>
    <t>ARNULFO CASTRO LOZANO</t>
  </si>
  <si>
    <t>HENRY GEOVANI AFRICANO PEREZ</t>
  </si>
  <si>
    <t>WILLIAM FERNANDO ROJO VARGAS</t>
  </si>
  <si>
    <t>ADOLFO DE JESUS VEGA GOMEZ</t>
  </si>
  <si>
    <t>MIGUEL ROMERO HERNANDEZ</t>
  </si>
  <si>
    <t>GABRIEL GUERRERO MORANTES</t>
  </si>
  <si>
    <t>RONAL HARBEY RIVERA RODRIGUEZ</t>
  </si>
  <si>
    <t>JOSE PEDRO GOMEZ MORENO</t>
  </si>
  <si>
    <t>LUIS HERNANDO GUIO OCHOA</t>
  </si>
  <si>
    <t>MANUEL ALBERTO GOMEZ CALDERON</t>
  </si>
  <si>
    <t>GERMAN ADOLFO LOAIZA OCAMPO</t>
  </si>
  <si>
    <t>GUSTAVO ADOLFO QUINTERO VELEZ</t>
  </si>
  <si>
    <t>JOSUE ALBERTO GIL GONZALEZ</t>
  </si>
  <si>
    <t>JOSE DUBAN MURCIA VALENCIA</t>
  </si>
  <si>
    <t>MOISES GARCIA HIGINIO</t>
  </si>
  <si>
    <t>JUAN CARLOS MUÑOZ LOPEZ</t>
  </si>
  <si>
    <t>GERMAN DARIO ARIAS ESCOBAR</t>
  </si>
  <si>
    <t>DIEGO ALEXANDER QUINTERO VELASQUEZ</t>
  </si>
  <si>
    <t>JUAN CARLOS ZULUAGA DUCUARA</t>
  </si>
  <si>
    <t>CARLOS ARTURO CASTAÑEDA GARCIA</t>
  </si>
  <si>
    <t>ROOSVERTH ENRIQUE ARIAS GIRALDO</t>
  </si>
  <si>
    <t>JOSE ARLEY CAMPO INGA</t>
  </si>
  <si>
    <t>EDIER LUCIRO FERNANDEZ VALLEJO</t>
  </si>
  <si>
    <t>ABELARDO ALFREDO GOMEZ MENDEZ</t>
  </si>
  <si>
    <t>DARIO FERNANDO DAZA DORADO</t>
  </si>
  <si>
    <t>JOHN JAIRO DIAZ GARZON</t>
  </si>
  <si>
    <t>DIDIER ALBEIRO SARRIA URREA</t>
  </si>
  <si>
    <t>VICTOR HUGO TIRADO URBANO</t>
  </si>
  <si>
    <t>ALVARO ERNESTO FERNANDEZ VALLEJO</t>
  </si>
  <si>
    <t>IVAN RICARDO CRUZ PALECHOR</t>
  </si>
  <si>
    <t>MIGUEL ANGEL MUÑOZ NAVIA</t>
  </si>
  <si>
    <t>ELMIS RIOS RODRIGUEZ</t>
  </si>
  <si>
    <t>LUIS ENRIQUE ESPEJERO SALCEDO</t>
  </si>
  <si>
    <t>EDGARDO JOSE QUIROZ PACHECO</t>
  </si>
  <si>
    <t>JACOB MANUEL PALOMO PACHECO</t>
  </si>
  <si>
    <t>ENDRIC RAFAEL SALGADO QUIÑONEZ</t>
  </si>
  <si>
    <t>CARLOS ARTURO PENAGOS RAMOS</t>
  </si>
  <si>
    <t>HEMEL ROGELIO CRUZ PALACIO</t>
  </si>
  <si>
    <t>GUSTAVO SOLANO FAJARDO</t>
  </si>
  <si>
    <t>JOSE ALCIDES PULIDO GALINDO</t>
  </si>
  <si>
    <t>ALVARO RUEDA RINCON</t>
  </si>
  <si>
    <t>WILLIAM JAVIER SALGADO LOPEZ</t>
  </si>
  <si>
    <t>JORGE ABRAHAM PLAZAS MORENO</t>
  </si>
  <si>
    <t>JOSE AFRANIO MUÑOZ QUINTERO</t>
  </si>
  <si>
    <t>PEDRO ANTONIO PIÑEROS GONZALEZ</t>
  </si>
  <si>
    <t>JAVIER DARIO CARDENAS GONZALEZ</t>
  </si>
  <si>
    <t xml:space="preserve">JULIO HERNANDO TUNAROSA </t>
  </si>
  <si>
    <t>JOSE BERNARDO CASAS PIRAQUIVE</t>
  </si>
  <si>
    <t>OSCAR JAVIER SANTOS OSMA</t>
  </si>
  <si>
    <t>HELSINBER BOGOTA MOTTA</t>
  </si>
  <si>
    <t>ANDRES ARTURO SANCHEZ REYES</t>
  </si>
  <si>
    <t>ANGEL JAIRO YEPEZ JIMENEZ</t>
  </si>
  <si>
    <t>GELMER RODRIGUEZ AGUIRRE</t>
  </si>
  <si>
    <t>JAIME ENRIQUE ORTIZ GOMEZ</t>
  </si>
  <si>
    <t>ADOLFO GONZALEZ VILLAR</t>
  </si>
  <si>
    <t>ALVARO RODRIGUEZ GOMEZ</t>
  </si>
  <si>
    <t>HENRY ARMANDO COLLAZOS LOPEZ</t>
  </si>
  <si>
    <t>OROSMAN MONTAÑO BARRANTES</t>
  </si>
  <si>
    <t>JUAN CARLOS SALAS GUEVARA</t>
  </si>
  <si>
    <t>LUIS ALEJANDRO TRUJILLO GUERRA</t>
  </si>
  <si>
    <t>MARIO DELGADO AGUACIA</t>
  </si>
  <si>
    <t>LUIS ALBERTO SANTAMARIA CAÑAS</t>
  </si>
  <si>
    <t>RAFAEL ANTONIO RODRIGUEZ ARIAS</t>
  </si>
  <si>
    <t>IAN SERGIO BUENO AGUIRRE</t>
  </si>
  <si>
    <t>JAVIER ORLANDO MORALES PARRA</t>
  </si>
  <si>
    <t>FREDY WILMAN GUERRA OYUELA</t>
  </si>
  <si>
    <t>JULIO CESAR HERRERA LINARES</t>
  </si>
  <si>
    <t>EVER EDGAR CAMELO GONZALEZ</t>
  </si>
  <si>
    <t>CARLOS ALBERTO BERMUDEZ GARCIA</t>
  </si>
  <si>
    <t>JAVIER FAJARDO RAMIREZ</t>
  </si>
  <si>
    <t>WILLIAM EDUARDO RAMIREZ TRIANA</t>
  </si>
  <si>
    <t>JOSE ARBEIRO ESPITIA ARIZA</t>
  </si>
  <si>
    <t>JAIME ALONSO SANCHEZ CARDENAS</t>
  </si>
  <si>
    <t>CESAR ANDRES RUSSI PAEZ</t>
  </si>
  <si>
    <t>MARIO GERMAN VALENCIA HINCAPIE</t>
  </si>
  <si>
    <t>JAIME NIÑO MENDIVELSO</t>
  </si>
  <si>
    <t>PABLO ALEJANDRO PERDOMO DEVIA</t>
  </si>
  <si>
    <t>LUIS CHARLI PEDRAZA ARIAS</t>
  </si>
  <si>
    <t>JUAN CARLOS RAMIREZ BARRERA</t>
  </si>
  <si>
    <t>MILTON GIOVANNY MAHECHA RONDON</t>
  </si>
  <si>
    <t>YEZID ALBERTO DIAZ PACHON</t>
  </si>
  <si>
    <t>DANIEL RINCON GOMEZ</t>
  </si>
  <si>
    <t>JOHN HAROLD MUÑOZ SARMIENTO</t>
  </si>
  <si>
    <t>NESTOR EDILSON CASTRO CASTAÑEDA</t>
  </si>
  <si>
    <t>FABIO ENRIQUE ORTIZ PIÑEROS</t>
  </si>
  <si>
    <t xml:space="preserve">RICARDO ARTURO ARIAS CASTRO </t>
  </si>
  <si>
    <t>ALEJANDRO FALLA SANCHEZ</t>
  </si>
  <si>
    <t>GUSTAVO BAYONA VARGAS</t>
  </si>
  <si>
    <t>CARLOS AUGUSTO VELEZ CANDIA</t>
  </si>
  <si>
    <t>EDGAR ALFREDO BURGOS GONZALEZ</t>
  </si>
  <si>
    <t>ROSEMBERG LEGUIZAMON VARGAS</t>
  </si>
  <si>
    <t>JHONNY ALBERTO Z RODRIGUEZ</t>
  </si>
  <si>
    <t>ALEXANDER ORLANDO ANGULO LEON</t>
  </si>
  <si>
    <t>WILLIAM VILLARRAGA PULIDO</t>
  </si>
  <si>
    <t>OLMAR ARMANDO CRUZ ESPITIA</t>
  </si>
  <si>
    <t>ADONIO DAZA VELANDIA</t>
  </si>
  <si>
    <t>JERSON JAVIER FRANCO AYALA</t>
  </si>
  <si>
    <t>ANDERSON GUEVARA MORA</t>
  </si>
  <si>
    <t>JOSE GABRIEL JIMENEZ RINCON</t>
  </si>
  <si>
    <t>OSCAR ALEXANDER TALERO RODRIGUEZ</t>
  </si>
  <si>
    <t>CESAR AUGUSTO DUCUARA MEDINA</t>
  </si>
  <si>
    <t>FERNANDO BERNAL ROMERO</t>
  </si>
  <si>
    <t>LUIS GERARDO RODRIGUEZ MORENO</t>
  </si>
  <si>
    <t>RONALD ALBERTO PATIÑO OSPINA</t>
  </si>
  <si>
    <t>JAVIER ALEXANDER MARROQUIN ESPITIA</t>
  </si>
  <si>
    <t>JORGE ISAAC BELEÑO RODRIGUEZ</t>
  </si>
  <si>
    <t>MARCO YOHANNI MUÑOZ TEATIN</t>
  </si>
  <si>
    <t>MARCO JAVIER CASTRO CASTAÑEDA</t>
  </si>
  <si>
    <t>CHRISTIAN KRUGER SARMIENTO</t>
  </si>
  <si>
    <t>EDISON ALFONSO DIAZ BARAJAS</t>
  </si>
  <si>
    <t>OMAR ALEXIS REY PINZON</t>
  </si>
  <si>
    <t>LUIS GIOVANNY LOPEZ SILVA</t>
  </si>
  <si>
    <t>JOHN FREDY RAMIREZ DIAZ</t>
  </si>
  <si>
    <t>JUAN CARLOS CLAVIJO BERGAÑO</t>
  </si>
  <si>
    <t xml:space="preserve">ORLANDO REYES </t>
  </si>
  <si>
    <t>WILSON ALONSO SILVA SILVA</t>
  </si>
  <si>
    <t>ROBERT ARMANDO FLOREZ CASTAÑO</t>
  </si>
  <si>
    <t>POLO FELIX SUAREZ GOMEZ</t>
  </si>
  <si>
    <t>OSCAR JAVIER GOMEZ MORENO</t>
  </si>
  <si>
    <t>HENRY YESID RUIZ GONZALEZ</t>
  </si>
  <si>
    <t>CARLOS HUMBERTO GARCIA LOPEZ</t>
  </si>
  <si>
    <t>HELBERT ISRAEL ACOSTA ALARCON</t>
  </si>
  <si>
    <t>ERWIN FABIO HENAO AYA</t>
  </si>
  <si>
    <t>MILTON CESAR CALVO PANIAGUA</t>
  </si>
  <si>
    <t>JUAN CARLOS AGUILERA SILVA</t>
  </si>
  <si>
    <t>EDWIN RENE BERNAL RIVERA</t>
  </si>
  <si>
    <t>NELSON BENJAMIN PORTILLA BOLAÑOS</t>
  </si>
  <si>
    <t>MAURICIO JIMENEZ PINZON</t>
  </si>
  <si>
    <t>DANIEL ALONSO CHACON PRADO</t>
  </si>
  <si>
    <t xml:space="preserve">FREDY ENRIQUE SARMIENTO ROMERO </t>
  </si>
  <si>
    <t>LUIS ALEJANDRO MARIN AVILA</t>
  </si>
  <si>
    <t>WILLIAM ERNESTO DUARTE GARCIA</t>
  </si>
  <si>
    <t>HENRY ERNESTO PRECIADO CANTOR</t>
  </si>
  <si>
    <t>HERMAN EDUARDO PARDO FORERO</t>
  </si>
  <si>
    <t>FABIAN RICARDO GONZALEZ RAMOS</t>
  </si>
  <si>
    <t>OSCAR ANDRES HERNANDEZ HERNANDEZ</t>
  </si>
  <si>
    <t>DANIEL FRANCISCO GARNICA ROJAS</t>
  </si>
  <si>
    <t>DIEGO JAVIER RODRIGUEZ GARZON</t>
  </si>
  <si>
    <t>JORGE ARMANDO GARCIA RODRIGUEZ</t>
  </si>
  <si>
    <t>ALEX FERNEY HINCAPIE NUÑEZ</t>
  </si>
  <si>
    <t>WILSSON ARMANDO JIMENEZ DEVIA</t>
  </si>
  <si>
    <t>WILSON GIOVANNI GALINDO GONZALEZ</t>
  </si>
  <si>
    <t>MANUEL IGNACIO ALONSO GOMEZ</t>
  </si>
  <si>
    <t>EDWIN SAMUEL RAMIREZ LOSADA</t>
  </si>
  <si>
    <t>CESAR AUGUSTO TIQUE SOTO</t>
  </si>
  <si>
    <t>HAROLD DAVID PEÑA MORENO</t>
  </si>
  <si>
    <t>NESTOR HERNANDO LUGO MARTINEZ</t>
  </si>
  <si>
    <t>EDWIN ALONSO CASTELLANOS SALINAS</t>
  </si>
  <si>
    <t>PABLO ANDRES DAZA DIAZ</t>
  </si>
  <si>
    <t>JHON EDUAR CALDERON RINCON</t>
  </si>
  <si>
    <t>SERGIO ARBEY PABON DIAZ</t>
  </si>
  <si>
    <t>WILLIAM ORLANDO MEDINA LOZANO</t>
  </si>
  <si>
    <t>ANDRES SUAREZ PINEDA</t>
  </si>
  <si>
    <t>EDWIN JAVIER FORERO PEREZ</t>
  </si>
  <si>
    <t>JHON WILLIAM GOMEZ LANCHEROS</t>
  </si>
  <si>
    <t>DIEGO ALEJANDRO RODRIGUEZ ZULUAGA</t>
  </si>
  <si>
    <t>ANDRES FELIPE ALVAREZ OSORIO</t>
  </si>
  <si>
    <t>PABLO ENRIQUE MORENO CRUZ</t>
  </si>
  <si>
    <t>YEISON MAURICIO MORALES GARCIA</t>
  </si>
  <si>
    <t>EDUIN GIOVANI RIVERA RODRIGUEZ</t>
  </si>
  <si>
    <t>JONATHAN CAMILO RODRIGUEZ ARCINIEGAS</t>
  </si>
  <si>
    <t>NELSON ENRIQUE HERNANDEZ BARRERA</t>
  </si>
  <si>
    <t>BORIS OCTAVIO ESTRADA SERRATO</t>
  </si>
  <si>
    <t>JOSE MAURICIO CESPEDES RUEDA</t>
  </si>
  <si>
    <t>LUIS HERNAN MORENO VILLEGAS</t>
  </si>
  <si>
    <t>MAURICIO RUBIANO JIMENEZ</t>
  </si>
  <si>
    <t>JOHN ALEJANDRO CUBILLOS NOVOA</t>
  </si>
  <si>
    <t>PEDRO PABLO PARALES PEREZ</t>
  </si>
  <si>
    <t>SEGUNDO RICARDO PULIDO ARIAS</t>
  </si>
  <si>
    <t>HENRY MAURICIO MACIAS SUAREZ</t>
  </si>
  <si>
    <t>JEISON ORLANDO RODRIGUEZ FORERO</t>
  </si>
  <si>
    <t>ENRIQUE JAIMES ARIAS</t>
  </si>
  <si>
    <t>DIEGO ALEJANDRO LURDUY ORTIZ</t>
  </si>
  <si>
    <t>CARLOS ALBERTO GALVIS CAPERA</t>
  </si>
  <si>
    <t>JOSE WALTIÑO PALACIOS RENTERIA</t>
  </si>
  <si>
    <t>LUIS FELIPE CARRILLO CARO</t>
  </si>
  <si>
    <t>ANDRES HUMBERTO CRUZ MERCHAN</t>
  </si>
  <si>
    <t>PEDRO JAVIER RINCON TELLEZ</t>
  </si>
  <si>
    <t>JUAN ANIBAL QUINTERO CALDERON</t>
  </si>
  <si>
    <t>WILSON YOVANI TEQUIA HERRERA</t>
  </si>
  <si>
    <t>RAUL EDGARDO CASALLAS ZAMORA</t>
  </si>
  <si>
    <t>IVAN JAVIER SILVA MIRANDA</t>
  </si>
  <si>
    <t>ALEXANDER PEREZ INFANTE</t>
  </si>
  <si>
    <t>HAMINTON HAIR CIFUENTES MONTEALEGRE</t>
  </si>
  <si>
    <t>WEYMAR RAMSES GUTIERREZ ORTIZ</t>
  </si>
  <si>
    <t>PEDRO ANDRES LOPEZ LOPEZ</t>
  </si>
  <si>
    <t>JOSE ANTONIO RODRIGUEZ CARDOZO</t>
  </si>
  <si>
    <t>MAURICIO MALAVER BELTRAN</t>
  </si>
  <si>
    <t>RICHARD ADRIAN RUIZ GONZALEZ</t>
  </si>
  <si>
    <t>DIDIER ALBERTO ACHURY MANCIPE</t>
  </si>
  <si>
    <t>CARLOS GARZON BARRERO</t>
  </si>
  <si>
    <t>HECTOR MANUEL RODRIGUEZ GARCIA</t>
  </si>
  <si>
    <t>IVAN DARIO GOMEZ MALAGON</t>
  </si>
  <si>
    <t>JOSE AUGUSTO AGUILERA RUBIANO</t>
  </si>
  <si>
    <t>JOHN EDWIN AVILA FERNANDEZ</t>
  </si>
  <si>
    <t>RISDELL NORBEY RODRIGUEZ ROJAS</t>
  </si>
  <si>
    <t>VICTOR MANUEL PRADA GOMEZ</t>
  </si>
  <si>
    <t>YUBER ANDRES BOHORQUEZ MATEUS</t>
  </si>
  <si>
    <t>JESUS DAVID ROMERO RODRIGUEZ</t>
  </si>
  <si>
    <t>HELBERT ORTIZ QUINTERO</t>
  </si>
  <si>
    <t>EDIER FRANCISCO MALAVERA PULIDO</t>
  </si>
  <si>
    <t>JHON ALEXANDER CASTRO NIÑO</t>
  </si>
  <si>
    <t>GUILLERMO BARBOSA ALGARRA</t>
  </si>
  <si>
    <t>JIMMY ANTONIO SUAREZ GUTIERREZ</t>
  </si>
  <si>
    <t>MILTON GEISSERTH VARGAS LOZANO</t>
  </si>
  <si>
    <t>KENY FAIDER PEREIRA BERNAL</t>
  </si>
  <si>
    <t>MARIO OSWALDO ZAMORA AGUIRRE</t>
  </si>
  <si>
    <t>WILSON ADOLFO FANDIÑO TUNJO</t>
  </si>
  <si>
    <t>ESNEYDER OSWALDO ORDOÑEZ ANGEL</t>
  </si>
  <si>
    <t>JESUS ANTONIO MUÑOZ VILLALOBOS</t>
  </si>
  <si>
    <t>LUIS ANTONIO RAMOS JOYA</t>
  </si>
  <si>
    <t>JIMMY HUMBERTO GOMEZ MORENO</t>
  </si>
  <si>
    <t>EFRAIN COLLAZOS GUERRERO</t>
  </si>
  <si>
    <t>OSCAR LEANDRO MENDEZ RAMIREZ</t>
  </si>
  <si>
    <t>HENRY ORLANDO PINEDA RODRIGUEZ</t>
  </si>
  <si>
    <t>JORGE HUGO RODRIGUEZ MESA</t>
  </si>
  <si>
    <t>ANDRES RICARDO CAICEDO LADINO</t>
  </si>
  <si>
    <t>EDWAR ANDRES SAAVEDRA BALLESTEROS</t>
  </si>
  <si>
    <t>EDDY SIMON PARGA GARCIA</t>
  </si>
  <si>
    <t>ANDRU FABIAN MERCHAN GUERRERO</t>
  </si>
  <si>
    <t>DIEGO ANDRES NAVARRETE RODRIGUEZ</t>
  </si>
  <si>
    <t>JIMMY ALEJANDRO PORRAS LEAL</t>
  </si>
  <si>
    <t>JEISSON ANDRES BERMUDEZ GUERRERO</t>
  </si>
  <si>
    <t>MAWRIN ESTEBAN OLIVARES CHAMORRO</t>
  </si>
  <si>
    <t>NESTOR GONZALO SUAREZ BERNAL</t>
  </si>
  <si>
    <t>OSCAR ANDRES VALDERRAMA CANO</t>
  </si>
  <si>
    <t>JHONNATAN ORLANDO FORERO ACOSTA</t>
  </si>
  <si>
    <t>FERNEY LEONARDO CASTELLANOS ROJAS</t>
  </si>
  <si>
    <t>RAFAEL ALBERTO FAJARDO TORO</t>
  </si>
  <si>
    <t xml:space="preserve">ERWIN DARIO ERNESTO MEJIA AFRICANO </t>
  </si>
  <si>
    <t>JHON ALEXANDER SUAREZ BARRERA</t>
  </si>
  <si>
    <t>CRISTIAN YESID TORRES GUERRERO</t>
  </si>
  <si>
    <t>JAVIER ALBERTO SOTO OJEDA</t>
  </si>
  <si>
    <t>CARLOS ALBERTO ESLAVA GARCIA</t>
  </si>
  <si>
    <t>EDWIN FERNEY VILLAMIZAR PINZON</t>
  </si>
  <si>
    <t>JAIRO PINILLA PEDRAZA</t>
  </si>
  <si>
    <t>JUAN CARLOS RODRIGUEZ MARTINEZ</t>
  </si>
  <si>
    <t>WALTER ANDRES GONZALEZ MORALES</t>
  </si>
  <si>
    <t>NICOLAS MURGUEITIO SICARD</t>
  </si>
  <si>
    <t>DIDIER ORLANDO PALACIOS PINILLA</t>
  </si>
  <si>
    <t>ALVEIRO JOAQUI MOLINA</t>
  </si>
  <si>
    <t>JOSE EUSEBIO CAMPO ECHEVERRIA</t>
  </si>
  <si>
    <t>KELVIS ALBERTO REDONDO BERMUDEZ</t>
  </si>
  <si>
    <t>JOSE RICARDO REY ARREDONDO</t>
  </si>
  <si>
    <t>WILVER JAVIER AYALA CERVANTES</t>
  </si>
  <si>
    <t>RAUL MARIANO VELEZ AMAYA</t>
  </si>
  <si>
    <t>RICARDO DE JESUS NORIEGA SALAZAR</t>
  </si>
  <si>
    <t>ARQUIMEDES CONTRERAS CAMPO</t>
  </si>
  <si>
    <t>ARTURO LEONARDO BERMUDEZ NUÑEZ</t>
  </si>
  <si>
    <t>HERNANDO SARMIENTO PEÑARANDA</t>
  </si>
  <si>
    <t>JAIRO JAVIER MARRIAGA LOPEZ</t>
  </si>
  <si>
    <t>JOBANNIS ANTONIO VALDEZ YANCE</t>
  </si>
  <si>
    <t>OSCAR EMILIO PANTOJA ESTUPIÑAN</t>
  </si>
  <si>
    <t>FEIRY HAALSON BARRAGAN SOCHA</t>
  </si>
  <si>
    <t>ALEXEDID ALBEIRO PARDO PINZON</t>
  </si>
  <si>
    <t>LEONARDO RIVEROS GOMEZ</t>
  </si>
  <si>
    <t>WILMER MORA GASCA</t>
  </si>
  <si>
    <t>CARLOS FERNANDO PEREZ GUTIERREZ</t>
  </si>
  <si>
    <t>JOSE ALBERTO AGUDELO BONILLA</t>
  </si>
  <si>
    <t>JHON JAVIER RAMIREZ MONTEJO</t>
  </si>
  <si>
    <t>OSCAR ORLANDO RINCON CESPEDES</t>
  </si>
  <si>
    <t>JHON ALEJANDRO ROJAS BURGOS</t>
  </si>
  <si>
    <t>SANTIAGO HECTOR LOMBO BRIJALBA</t>
  </si>
  <si>
    <t>EDGAR JOHANY FLOREZ ROCHA</t>
  </si>
  <si>
    <t>MILTON LOZANO FLOREZ</t>
  </si>
  <si>
    <t>OMAR HERNANDO ROLDAN CRUZ</t>
  </si>
  <si>
    <t>EDINSON BONILLA JIMENEZ</t>
  </si>
  <si>
    <t>OSCAR GUATEQUE CRUZ</t>
  </si>
  <si>
    <t>JAIR EMILIO REYES BELTRAN</t>
  </si>
  <si>
    <t>JOSE GIRARDOT DIAZ OJEDA</t>
  </si>
  <si>
    <t>OSCAR MAURICIO CHAVES CHAVES</t>
  </si>
  <si>
    <t>ALEXANDER PASINGA LOPEZ</t>
  </si>
  <si>
    <t>ANTONIO EVELIO GUZMAN VILLOTA</t>
  </si>
  <si>
    <t>ROBERTO MAURICIO GALVEZ SOTELO</t>
  </si>
  <si>
    <t>JHON JAVIER RUIZ CHAVEZ</t>
  </si>
  <si>
    <t>JAVIER ALEXANDER RODRIGUEZ MENDOZA</t>
  </si>
  <si>
    <t>JOSE RAFAEL DELGADO FONSECA</t>
  </si>
  <si>
    <t>ALEXIS FERNANDO CONTRERAS CARREÑO</t>
  </si>
  <si>
    <t>EDGAR ALEXANDER BAUTISTA MEZA</t>
  </si>
  <si>
    <t>EDILSON LOZADA VANEGAS</t>
  </si>
  <si>
    <t>MARCOS CORREA ARCHILA</t>
  </si>
  <si>
    <t>OSCAR ALBERTO BOTELLO PERDOMO</t>
  </si>
  <si>
    <t xml:space="preserve">JUAN CARLOS MONROY </t>
  </si>
  <si>
    <t>ALEXANDER DURAN CAÑAS</t>
  </si>
  <si>
    <t>JUAN CARLOS VEGA CACERES</t>
  </si>
  <si>
    <t>WALTHER MANUEL JAIMES SANCHEZ</t>
  </si>
  <si>
    <t>CARLOS ANDRES OCHOA VALENCIA</t>
  </si>
  <si>
    <t>HUMBERTO ALONSO VILLAMIZAR REDONDO</t>
  </si>
  <si>
    <t>WILMAR ADRIAN MONCADA TARAZONA</t>
  </si>
  <si>
    <t>JOSE FERNANDO CATAÑO OSPINA</t>
  </si>
  <si>
    <t>PABLO CESAR PABON MURCIA</t>
  </si>
  <si>
    <t>ANDRES EUGENIO SANGUINO CARDENAS</t>
  </si>
  <si>
    <t>JOSE EDUARDO SUAREZ MARTINEZ</t>
  </si>
  <si>
    <t>JORGE ARVEY BUITRAGO SUAREZ</t>
  </si>
  <si>
    <t>NELSON JOSE AVELLANEDA SEGURA</t>
  </si>
  <si>
    <t>OSCAR LEONARDO JOAQUI CACUA</t>
  </si>
  <si>
    <t>HELMAN ALEXIS ORTIZ VILLAMIZAR</t>
  </si>
  <si>
    <t>JOSE LIBARDO NIÑO BECERRA</t>
  </si>
  <si>
    <t>JHAN CARLOS CRUZ QUINTERO</t>
  </si>
  <si>
    <t>MAURICIO ALBERTO VELARDE HERNANDEZ</t>
  </si>
  <si>
    <t>JHON MARLON GOMEZ JAIMES</t>
  </si>
  <si>
    <t>MANUEL HERNANDO VELANDIA HERNANDEZ</t>
  </si>
  <si>
    <t>JADER OSWALDO GARCIA VILLA</t>
  </si>
  <si>
    <t>WENCESLAO GUERRERO CASTILLO</t>
  </si>
  <si>
    <t>HENRY CORREDOR HERNANDEZ</t>
  </si>
  <si>
    <t>EDIMER JACOME SANABRIA</t>
  </si>
  <si>
    <t>OSCAR ORTIZ CUBIDES</t>
  </si>
  <si>
    <t>LUIS FERNANDO DIAZ JAIMES</t>
  </si>
  <si>
    <t>JOSE ISAAC AFANADOR CAMACHO</t>
  </si>
  <si>
    <t>YUBERLEY ORTEGA RINCON</t>
  </si>
  <si>
    <t>JUAN BAUTISTA MENDOZA GUZMAN</t>
  </si>
  <si>
    <t>LUIS EDUARDO TORRES CANDIA</t>
  </si>
  <si>
    <t>JOSE JULIAN NUÑEZ TRUJILLO</t>
  </si>
  <si>
    <t>HENRY ALBERTO TORRES CEDANO</t>
  </si>
  <si>
    <t>ALBERTO ALEXANDER MURILLO HERRERA</t>
  </si>
  <si>
    <t>JUAN CARLOS SANABRIA BARBOSA</t>
  </si>
  <si>
    <t>EDUARDO CASTRO SOTO</t>
  </si>
  <si>
    <t>RAFAEL ANTONIO VALBUENA PINZON</t>
  </si>
  <si>
    <t>WILSON ADRIAN VALBUENA PINZON</t>
  </si>
  <si>
    <t>CESAR AGLEIDER ARCINIEGAS SUAREZ</t>
  </si>
  <si>
    <t>MARCELO DANIEL PAREDES CASTILLO</t>
  </si>
  <si>
    <t>ORLANDO ARANGO MARIN</t>
  </si>
  <si>
    <t>MAURICIO CASTELLANOS RAMIREZ</t>
  </si>
  <si>
    <t>WILLIAM GARCIA VANEGAS</t>
  </si>
  <si>
    <t>CARLOS ANDRES CRUZ VARGAS</t>
  </si>
  <si>
    <t>HECTOR FABIO ACEVEDO ALEGRIA</t>
  </si>
  <si>
    <t xml:space="preserve">CRHISTIAN MAURICIO ARCOS </t>
  </si>
  <si>
    <t>HECTOR FABIO VALENCIA CONDE</t>
  </si>
  <si>
    <t>ALBEIRO LOSADA FARFAN</t>
  </si>
  <si>
    <t>FIDEL ERNESTO LOPEZ ARCINIEGAS</t>
  </si>
  <si>
    <t>ARNULFO CORDOBA VALENCIA</t>
  </si>
  <si>
    <t>JOSE ANDRES GONZALEZ GOMEZ</t>
  </si>
  <si>
    <t>OSCAR FERNANDO VASCO SOTO</t>
  </si>
  <si>
    <t>MARIO CASTRO MORENO</t>
  </si>
  <si>
    <t>HENRY FERNANDO MURILLO ARANGO</t>
  </si>
  <si>
    <t>ALEXANDER SERRANO PINEDA</t>
  </si>
  <si>
    <t>JOSE LUIS JARA GONZALEZ</t>
  </si>
  <si>
    <t xml:space="preserve">DANNY JAVIER TRIVIÑO </t>
  </si>
  <si>
    <t>RAMIRO ANDRES DORADO MUÑOZ</t>
  </si>
  <si>
    <t>JOHN JAIRO RICO SANTILLANA</t>
  </si>
  <si>
    <t>JAIR ANDRES AGUADO VARELA</t>
  </si>
  <si>
    <t>LUIS FERNANDO SILVA PASTRANA</t>
  </si>
  <si>
    <t>JOAN MAURO CERON REYES</t>
  </si>
  <si>
    <t>EDINSON OSPINA VALENCIA</t>
  </si>
  <si>
    <t>CARLOS ANDRES LOPEZ LOPEZ</t>
  </si>
  <si>
    <t>GUIDO FERNANDO COLORADO VELEZ</t>
  </si>
  <si>
    <t>ANDRES EDUARDO HERRERA ECHEVERRY</t>
  </si>
  <si>
    <t>FREID MARTIN ANDRADE CASTRO</t>
  </si>
  <si>
    <t>JOHN FREDDY MURILLO CALLE</t>
  </si>
  <si>
    <t>FREDDY ANDRES ZARAMA REVELO</t>
  </si>
  <si>
    <t>ANDRES IVAN BURBANO PINTO</t>
  </si>
  <si>
    <t>EDWIN ROLANDO GOMEZ PUENTES</t>
  </si>
  <si>
    <t>JUAN CARLOS OLAVE PAZ</t>
  </si>
  <si>
    <t>CARLOS MARIO BETANCUR VELASQUEZ</t>
  </si>
  <si>
    <t>JORGE SEGUNDO BONETH GALVAN</t>
  </si>
  <si>
    <t>JAIME ANDRES LOPEZ BOLIVAR</t>
  </si>
  <si>
    <t>LUIS FERNANDO OBANDO RAMIREZ</t>
  </si>
  <si>
    <t>JORGE EUDES SUAREZ PAREJA</t>
  </si>
  <si>
    <t>DIANA ASTRID GONZALEZ RODRIGUEZ</t>
  </si>
  <si>
    <t>LUIS JOSE MESTRE LOPEZ</t>
  </si>
  <si>
    <t>CARLOS RENE ANDRADE BENAVIDES</t>
  </si>
  <si>
    <t>SANDY JAHEL NIÑO GALINDO</t>
  </si>
  <si>
    <t>LEIDY YULLIETH PEDRAZA VALDERRAMA</t>
  </si>
  <si>
    <t>PAULA MERCEDES SALAZAR PALACIOS</t>
  </si>
  <si>
    <t>YEZNI MILENA DIAZ VILLALBA</t>
  </si>
  <si>
    <t>EVELYN SUSANA RIVERA RUBIANO</t>
  </si>
  <si>
    <t>PAOLA ESTEFANY ARDILA RUBIO</t>
  </si>
  <si>
    <t>SANDY YOREDIS CANTILLO ROMERO</t>
  </si>
  <si>
    <t>DANIEL FELIPE OLIVOS MATEUS</t>
  </si>
  <si>
    <t>JOHN EDWARD ALVARADO RAMIREZ</t>
  </si>
  <si>
    <t>NOHORA CAROLINA RIAÑO JIMENEZ</t>
  </si>
  <si>
    <t>JOHANN STIVENS GARZON LOPEZ</t>
  </si>
  <si>
    <t>LINA MARIA SIERRA SIERRA</t>
  </si>
  <si>
    <t>RAFAEL HUMBERTO APARICIO LEON</t>
  </si>
  <si>
    <t>LUIS ENRIQUE JAIMES SANCHEZ</t>
  </si>
  <si>
    <t>WILMAN ARNOLDO GUTIERREZ ORTIZ</t>
  </si>
  <si>
    <t>DANIEL ALEJANDRO MENDOZA JIMENEZ</t>
  </si>
  <si>
    <t>EDNA YESENIA MONTAÑEZ NEMEGUEN</t>
  </si>
  <si>
    <t>ZULIMA AYDEE RAMIREZ ZUÑIGA</t>
  </si>
  <si>
    <t>DEYMER ANDRES PEREZ AZUERO</t>
  </si>
  <si>
    <t>ANGELICA HOYOS BADILLO</t>
  </si>
  <si>
    <t>CAMILO ANDRES VIVAS MUÑOZ</t>
  </si>
  <si>
    <t>CRISTIAN DAVID CASTRO SANCHEZ</t>
  </si>
  <si>
    <t>MERLY DAJHAN ALDANA CERON</t>
  </si>
  <si>
    <t>WENDY TATIANA LANCHEROS MOLINA</t>
  </si>
  <si>
    <t>JUAN SEBASTIAN MENDOZA CANDIA</t>
  </si>
  <si>
    <t>NAIDER YURANI RINCON PEÑALOZA</t>
  </si>
  <si>
    <t>MARICELA MAHECHA HERNANDEZ</t>
  </si>
  <si>
    <t>PILAR ALEJANDRA GONZALEZ PORRAS</t>
  </si>
  <si>
    <t>DIANA CAROLINA CUERVO MARTINEZ</t>
  </si>
  <si>
    <t xml:space="preserve">VICTOR GERMAN SANTOS </t>
  </si>
  <si>
    <t>LUISA FERNANDA FAJARDO SALAZAR</t>
  </si>
  <si>
    <t>NATALY JOHANNA SALCEDO BAYONA</t>
  </si>
  <si>
    <t>SANDRA MARCELA BUSTOS LEON</t>
  </si>
  <si>
    <t>ANDRES JULIAN RUIZ DIAZ</t>
  </si>
  <si>
    <t>IVAN MARTINEZ CUELLAR</t>
  </si>
  <si>
    <t>MAYRA ALEJANDRA MARTINEZ MOSQUERA|</t>
  </si>
  <si>
    <t>JAVIER HUMBERTO VELASQUEZ FUENTES</t>
  </si>
  <si>
    <t>CLARA JOHANNA CANTOR BELTRAN</t>
  </si>
  <si>
    <t>CRISTIAN ENRIQUE SAMACA CAMACHO</t>
  </si>
  <si>
    <t>YINET ZULAY VARGAS GONZALEZ</t>
  </si>
  <si>
    <t>JESSICA DANIELA CANTOR REYES</t>
  </si>
  <si>
    <t>DEISY MARCELA CASTAÑEDA ROMERO</t>
  </si>
  <si>
    <t>FELIPE SANTIAGO NEIRA RIVERA</t>
  </si>
  <si>
    <t>SANDRA LILIANA RANGEL SUAREZ</t>
  </si>
  <si>
    <t>EDWIN ORLANDO LEON MONTERO</t>
  </si>
  <si>
    <t>MATEO GALINDO ORJUELA</t>
  </si>
  <si>
    <t>JOSE BRIAN ROBAYO MENDIVELSO</t>
  </si>
  <si>
    <t>JULIANA LOPEZ CACERES</t>
  </si>
  <si>
    <t>JAIME ANDRES HIGUERA PEÑUELA</t>
  </si>
  <si>
    <t>ANDERSON LEONARD ARENALES LONDOÑO</t>
  </si>
  <si>
    <t>JOHAN DAVID MUÑOZ BONILLA</t>
  </si>
  <si>
    <t>PAOLA ANDREA ACOSTA ALDANA</t>
  </si>
  <si>
    <t>OMAR ODAYR FUQUENE SOACHA</t>
  </si>
  <si>
    <t>JEISON FERNANDO VARGAS LESMES</t>
  </si>
  <si>
    <t>INGRID DAYAN DE LA PAVA LADINO</t>
  </si>
  <si>
    <t>LIGIA MARCELA VARGAS GONZALEZ</t>
  </si>
  <si>
    <t>BRENDA LIZETH GUZMAN GOMEZ</t>
  </si>
  <si>
    <t>EDWIN GERMAN OLAYA VILLALBA</t>
  </si>
  <si>
    <t>OSCAR IVAN OBANDO GARZON</t>
  </si>
  <si>
    <t>EDWIN SANTIAGO BAUTISTA QUIROGA</t>
  </si>
  <si>
    <t>LORENA PIRAZAN SANMIGUEL</t>
  </si>
  <si>
    <t>YURY INES BOCAREJO GARCIA</t>
  </si>
  <si>
    <t>ADRIANA ISABEL MONCADA CARVAJAL</t>
  </si>
  <si>
    <t>JULIETH ANDREA GOMEZ VELOZA</t>
  </si>
  <si>
    <t>LILIANA ROCIO PACHECO BECERRA</t>
  </si>
  <si>
    <t>LINA MARGARITA MEDINA AREVALO</t>
  </si>
  <si>
    <t>EDWAR VLADIMIR DUARTE RODRIGUEZ</t>
  </si>
  <si>
    <t>XIMENA ISABEL RAMIREZ CORTES</t>
  </si>
  <si>
    <t>ANDREA ROCIO CASTILLO PAEZ</t>
  </si>
  <si>
    <t>LISSE CAROLINA AVILA RAMIREZ</t>
  </si>
  <si>
    <t>DIANA MARCELA GARAVITO PULIDO</t>
  </si>
  <si>
    <t>EMILY RICARDO PARRA</t>
  </si>
  <si>
    <t>VICKY LORENA MONTAÑO LOPEZ</t>
  </si>
  <si>
    <t>CINDY YAZMIN CARDENAS MENDEZ</t>
  </si>
  <si>
    <t>JULY PAOLA MATAMOROS MOGOLLON</t>
  </si>
  <si>
    <t>LILIAN ALEXANDRA CRUZ OROZCO</t>
  </si>
  <si>
    <t>LINA MARIA URUEÑA AVILA</t>
  </si>
  <si>
    <t>HEIDY KATHERINE PEÑUELA PEREZ</t>
  </si>
  <si>
    <t>CINDY PAOLA SALAZAR CHAPARRO</t>
  </si>
  <si>
    <t>YURI YANET HUERTAS MANCIPE</t>
  </si>
  <si>
    <t>DANIEL ALEJANDRO CARO VALERO</t>
  </si>
  <si>
    <t>FERNANDO ANDRES DIAZ RODRIGUEZ</t>
  </si>
  <si>
    <t>DIEGO FERNANDO OCHOA LOPEZ</t>
  </si>
  <si>
    <t>JULIO CESAR ROMERO CAMACHO</t>
  </si>
  <si>
    <t>SANDRA MILENA CELIS CASTRO</t>
  </si>
  <si>
    <t>JEFFERSON JULIAN HURTADO ROMERO</t>
  </si>
  <si>
    <t>NATHALI ANDREA ACOSTA RIVERA</t>
  </si>
  <si>
    <t>NATALIA ORTIZ VELEZ</t>
  </si>
  <si>
    <t>JESUS EMIRO SANTIAGO REYES</t>
  </si>
  <si>
    <t>ANA CELMIRA VELASQUEZ ORTIZ</t>
  </si>
  <si>
    <t>DIANA CATHERINE ROMERO MORA</t>
  </si>
  <si>
    <t xml:space="preserve">CLAUDIA MILENA MORA </t>
  </si>
  <si>
    <t>KEVIN DAVID DIAZ OSMA</t>
  </si>
  <si>
    <t>LAURA MILENA SILVA PUERTO</t>
  </si>
  <si>
    <t>YENNY PAOLA ROJAS CASTRO</t>
  </si>
  <si>
    <t>ANGIE JOHANA TORRES HERRERA</t>
  </si>
  <si>
    <t>JENIFFER YURANI GOMEZ FARFAN</t>
  </si>
  <si>
    <t>SANDRA MARCELA MARTINEZ AMAYA</t>
  </si>
  <si>
    <t>MARIA CLARA PRECIADO GONZALEZ</t>
  </si>
  <si>
    <t>MARIA PAULA RINCON ROJAS</t>
  </si>
  <si>
    <t>JONATHAN ALEXANDER LINARES ROJAS</t>
  </si>
  <si>
    <t>MARIA FERNANDA FORERO ESPINOSA</t>
  </si>
  <si>
    <t>JOHN FREDY LOPEZ CADAVID</t>
  </si>
  <si>
    <t>VICTOR HUGO BOLIVAR BOLIVAR</t>
  </si>
  <si>
    <t>DANIEL DE JESUS CARDOSO ESCORCIA</t>
  </si>
  <si>
    <t>DIEGO ARMANDO SARMIENTO SARMIENTO</t>
  </si>
  <si>
    <t>SAMIRNA MARGARITA VANEGAS CHAPMAN</t>
  </si>
  <si>
    <t>GINA CONCEPCION ANGULO MENDOZA</t>
  </si>
  <si>
    <t>VANESSA HERNANDEZ CUESTA</t>
  </si>
  <si>
    <t>LEDIEN MARIAN HERRERA AREVALO</t>
  </si>
  <si>
    <t>LORENA OCHOA ELLES</t>
  </si>
  <si>
    <t>LUIS FERNANDO OSPINO JAIME</t>
  </si>
  <si>
    <t>FERNANDO PAUL RACEDO PEREZ</t>
  </si>
  <si>
    <t>GREYS AMPARO PEREIRA APARICIO</t>
  </si>
  <si>
    <t>YESENIA BASTIDAS ZUÑIGA</t>
  </si>
  <si>
    <t>FABIAN RICARDO GONZALEZ ROA</t>
  </si>
  <si>
    <t>GUSTAVO ELIECER REYES LANZZIANO</t>
  </si>
  <si>
    <t>YANINA ELENA GUERRA ATENCIA</t>
  </si>
  <si>
    <t>CINDY JOHANNA GARCIA GARCES</t>
  </si>
  <si>
    <t>PAULA ANDREA VILLADA ESTRADA</t>
  </si>
  <si>
    <t>MARIA IBETH MANRIQUE ZARATE</t>
  </si>
  <si>
    <t>MARIA ISABEL AMAYA PINZON</t>
  </si>
  <si>
    <t>JOSELYN OSMARA OCAMPO ORTIZ</t>
  </si>
  <si>
    <t>SOLEDAD CATALINA MORENO SALAZAR</t>
  </si>
  <si>
    <t>JOHAN ANDRES SUESCA GARCIA</t>
  </si>
  <si>
    <t>LIYIS TATIANA RODRIGUEZ GARRIDO</t>
  </si>
  <si>
    <t>LILIANA ANDREA VASQUEZ FORERO</t>
  </si>
  <si>
    <t>DIANA CAROLINA LARA GARNICA</t>
  </si>
  <si>
    <t>LEIDY PAOLA GAMBA LEON</t>
  </si>
  <si>
    <t>FABIAN MAURICIO MAHECHA LOPEZ</t>
  </si>
  <si>
    <t>LUZ ADRIANA RODRIGUEZ CUERVO</t>
  </si>
  <si>
    <t>ERIKA ANDREA LACHE DONOSO</t>
  </si>
  <si>
    <t>CARLOS ANTONIO MOSQUERA COSSIO</t>
  </si>
  <si>
    <t>ANGELA CATALINA PEREZ FONTALVO</t>
  </si>
  <si>
    <t>MARYURI PAOLA CALDERA MOLINA</t>
  </si>
  <si>
    <t>LUIS CARLOS SANCHEZ AMARIS</t>
  </si>
  <si>
    <t>OSCAR JOSE JIMENEZ CHICO</t>
  </si>
  <si>
    <t>ANDREA MARIA URIBE CAHUANA</t>
  </si>
  <si>
    <t>HAROLD FABIAN BASTIDAS CRUZ</t>
  </si>
  <si>
    <t>GLORIA PATRICIA PEREZ DIAZ</t>
  </si>
  <si>
    <t>MAR Y CIELO VALLEJO PALACIOS</t>
  </si>
  <si>
    <t>JUAN GUILLERMO ROSERO BUSTAMANTE</t>
  </si>
  <si>
    <t>ANDRES FELIPE CASTRO PORTILLA</t>
  </si>
  <si>
    <t>OSCAR DARIO TACURI NARVAEZ</t>
  </si>
  <si>
    <t>JUDITH LORENA MORENO PORTILLA</t>
  </si>
  <si>
    <t>LUIS ANDRES FUELTALA MENA</t>
  </si>
  <si>
    <t>ANYELO RUIZ ANGULO</t>
  </si>
  <si>
    <t>KATHERINE CHAUCANES BENAVIDES</t>
  </si>
  <si>
    <t>JUAN ALEJANDRO OLAYA CARDONA</t>
  </si>
  <si>
    <t>RICARDO ANDRES LARA OLIVEROS</t>
  </si>
  <si>
    <t>RAMIRO JUNIOR PEREZ VERA</t>
  </si>
  <si>
    <t>JESSICA FERNANDA SANCHEZ LOZANO</t>
  </si>
  <si>
    <t>MELISSA JIMENEZ ROJAS</t>
  </si>
  <si>
    <t>JESUS FIGUEROA PEÑA</t>
  </si>
  <si>
    <t>ANA PAOLA MORENO BLANCO</t>
  </si>
  <si>
    <t>INGRIT STEFFANNY CASTILLO SUAREZ</t>
  </si>
  <si>
    <t>MAGDA YULIETH COGUA CASTRO</t>
  </si>
  <si>
    <t>SHAROON JANINA GUARNIZO OVALLE</t>
  </si>
  <si>
    <t>CESAR AUGUSTO QUINTERO PUENTES</t>
  </si>
  <si>
    <t>DANIEL DAVID DE LOS RIOS SUAREZ</t>
  </si>
  <si>
    <t>SANDRA MORENO MARTINEZ</t>
  </si>
  <si>
    <t>OLGA LUCIA GARCIA MOLINA</t>
  </si>
  <si>
    <t>JOSE LUIS VILLAFAÑE OSORIO</t>
  </si>
  <si>
    <t>ISABEL CRISTINA AVILA LOPEZ</t>
  </si>
  <si>
    <t>HUGO FERNARDO HERNANDEZ JARAMILLO</t>
  </si>
  <si>
    <t>ELIANA PAOLA LESMES MORA</t>
  </si>
  <si>
    <t>ANDREA MILENA ROSERO BOTINA</t>
  </si>
  <si>
    <t>GEISER GERALDI ACEVEDO FLOREZ</t>
  </si>
  <si>
    <t>ROSA JULIANA GIRALDO RODRIGUEZ</t>
  </si>
  <si>
    <t>EDNA YERY GUTIERREZ PARRA</t>
  </si>
  <si>
    <t>MARITZA SERRATO VASQUEZ</t>
  </si>
  <si>
    <t>WILFER HUMBERTO DIAZ TAPIAS</t>
  </si>
  <si>
    <t>JOYCE JAMES FRANCIS</t>
  </si>
  <si>
    <t>DANIEL FERNANDO SUIKAN BUSTAMANTE</t>
  </si>
  <si>
    <t>MARDYURISTH BARRIOS RICARDO</t>
  </si>
  <si>
    <t>ENNA CATALINA MANTILLA QUINTERO</t>
  </si>
  <si>
    <t>ALEJANDRO BURITICA GOMEZ</t>
  </si>
  <si>
    <t>ALEXANDER ZUÑIGA BERMUDEZ</t>
  </si>
  <si>
    <t>MARIA XIMENA ALEGRIAS PERLAZA</t>
  </si>
  <si>
    <t>JHON HENRY CADENA PRADO</t>
  </si>
  <si>
    <t>EDWIN FERNANDO BARONA RODRIGUEZ</t>
  </si>
  <si>
    <t>JHONATHAN CORRALES BEDOYA</t>
  </si>
  <si>
    <t>ANGELICA DAYAN RANGEL GUEVARA</t>
  </si>
  <si>
    <t>FRANCISCO JAVIER MONEDERO CADENA</t>
  </si>
  <si>
    <t>OSCAR DICAR LIZARAZO CASTILLO</t>
  </si>
  <si>
    <t>JESSICA DANIELA PARRA OSPINA</t>
  </si>
  <si>
    <t>LEONEL ARTURO BONILLA OSPINA</t>
  </si>
  <si>
    <t>LINA MARCELA OVIEDO SALAZAR</t>
  </si>
  <si>
    <t>MARIA DEL CARMEN DE LA CRUZ CALDERON</t>
  </si>
  <si>
    <t>CYNTHIA PAOLA ATENCIO GUERRERO</t>
  </si>
  <si>
    <t>WENDI MARGARITA REYES YEPES</t>
  </si>
  <si>
    <t>KAREN BONILLA HINCAPIE</t>
  </si>
  <si>
    <t>SERGIO ANDRES PALACIOS MORENO</t>
  </si>
  <si>
    <t>LIBERTY</t>
  </si>
  <si>
    <t>JOSE ALFREDO GUERRERO MUÑOZ</t>
  </si>
  <si>
    <t>JOSE RICARDO PALACIOS</t>
  </si>
  <si>
    <t xml:space="preserve">EDGAR ALBERTO CASTIBLANCO GONZALEZ </t>
  </si>
  <si>
    <t>CLAUDIA NATALIA OSPINA BARREIRO</t>
  </si>
  <si>
    <t>ANGELA PATRICIA PARRA CHIGUASUQUE</t>
  </si>
  <si>
    <t>GRUPO ADMINISTRATIVO - ALMACEN</t>
  </si>
  <si>
    <t xml:space="preserve">DUBERLY EDUARDO MURILLO BARONA </t>
  </si>
  <si>
    <t>SURAMERICANA</t>
  </si>
  <si>
    <t>ETAPA</t>
  </si>
  <si>
    <t>ILVIS PATRICIA SERRANO BORNACELLI</t>
  </si>
  <si>
    <t>N/A</t>
  </si>
  <si>
    <t>CLAUDIA MILENA MENDOZA RIOS</t>
  </si>
  <si>
    <t>CODIGO UNSCSP</t>
  </si>
  <si>
    <t>FECHA LIQUIDACION</t>
  </si>
  <si>
    <t>FECHA DE TERMINACION GARANTIA</t>
  </si>
  <si>
    <t>No de dias DEL CONTRATO</t>
  </si>
  <si>
    <t>No de dias HASTA EL TRIMESTRE</t>
  </si>
  <si>
    <t>AVANCE PRESUPUESTAL PROGRAMADO</t>
  </si>
  <si>
    <t>AVANCE FISICO PROGRAMADO</t>
  </si>
  <si>
    <t>AVANCE PRESUPUESTAL REAL</t>
  </si>
  <si>
    <t>FECHA DE PRESENTACION DEL SIRECI</t>
  </si>
  <si>
    <t>grupo de administracion de personalñ</t>
  </si>
  <si>
    <t>VALOR PROCESO</t>
  </si>
  <si>
    <t>RISDEL</t>
  </si>
  <si>
    <t>2016623140500001E</t>
  </si>
  <si>
    <t>Servicios de personal temporal</t>
  </si>
  <si>
    <t>CELEBRADO</t>
  </si>
  <si>
    <t>EJECUCIÓN</t>
  </si>
  <si>
    <t>Fecha de Firma</t>
  </si>
  <si>
    <t>PROFESIONALES</t>
  </si>
  <si>
    <t>BOGOTÁ D.C.</t>
  </si>
  <si>
    <t>CAROLINA PALMA ORTIZ</t>
  </si>
  <si>
    <t>4916</t>
  </si>
  <si>
    <t>A-1-0-2-14</t>
  </si>
  <si>
    <t>002</t>
  </si>
  <si>
    <t>CAROLINA</t>
  </si>
  <si>
    <t>2016623140500003E</t>
  </si>
  <si>
    <t>003</t>
  </si>
  <si>
    <t>004</t>
  </si>
  <si>
    <t>005</t>
  </si>
  <si>
    <t>006</t>
  </si>
  <si>
    <t>007</t>
  </si>
  <si>
    <t>008</t>
  </si>
  <si>
    <t>009</t>
  </si>
  <si>
    <t>010</t>
  </si>
  <si>
    <t>DIRECTA</t>
  </si>
  <si>
    <t>EDUARDO LLAÑA SANCHEZ</t>
  </si>
  <si>
    <t>11</t>
  </si>
  <si>
    <t>12</t>
  </si>
  <si>
    <t>13</t>
  </si>
  <si>
    <t>14</t>
  </si>
  <si>
    <t>15</t>
  </si>
  <si>
    <t>7616</t>
  </si>
  <si>
    <t>5316</t>
  </si>
  <si>
    <t>CATHERINE MELISSA MORENO HIGUERA</t>
  </si>
  <si>
    <t>2016623140500005E</t>
  </si>
  <si>
    <t>Prestar los servicios profesionales en el Grupo de Contratos adscrito a la Subdirección Administrativa y Financiera, en el desarrollo de procesos precontractuales y post contractuales liderados por esta dependencia, de acuerdo con las condiciones señaladas en las condiciones y especificaciones técnicas descritas en los Estudios Previos y la Propuesta presentada por EL CONTRATISTA.</t>
  </si>
  <si>
    <t>7816</t>
  </si>
  <si>
    <t>MARIA JIMENA CASTRO ACEVEDO</t>
  </si>
  <si>
    <t>2016623140500009E</t>
  </si>
  <si>
    <t>Prestar los servicios profesionales de asesoría y apoyo en la formulación, estructuración y diseño de proyectos, iniciativas, estudios y procedimientos para la optimización de la gestión de control migratorio liderados por la Subdirección de Control Migratorio, de acuerdo con las condiciones señaladas en las condiciones y especificaciones técnicas descritas en los Estudios Previos y la Propuesta presentada por EL CONTRATISTA.</t>
  </si>
  <si>
    <t>7516</t>
  </si>
  <si>
    <t>RUBEN DARIO GONZALEZ HERNANDEZ</t>
  </si>
  <si>
    <t>16</t>
  </si>
  <si>
    <t>Prestar los servicios técnicos de apoyo a la gestión consistente en la implementación y el desarrollo del plan de uso y  mantenimiento del armamento asignado a la entidad, así como el apoyo administrativo y operativo a la coordinación del grupo de seguridad y enlace con la fuerza pública y organismos de seguridad.</t>
  </si>
  <si>
    <t>716</t>
  </si>
  <si>
    <t>JOSÉ IGNACIO CASTILLO RICO</t>
  </si>
  <si>
    <t>2016623140500007E</t>
  </si>
  <si>
    <t>2016623140300002E</t>
  </si>
  <si>
    <t>31</t>
  </si>
  <si>
    <t>CAUSAL</t>
  </si>
  <si>
    <t>PRESTACIÓN SERVICIOS PROFESIONALES</t>
  </si>
  <si>
    <t>EXCLUSIVIDAD</t>
  </si>
  <si>
    <t>Adquirir la extensión de garantía para los servidores marca DELL, con su debido soporte, que hacen parte de la plataforma tecnológica de la Unidad Administrativa Especial Migración Colombia</t>
  </si>
  <si>
    <t>811115
811123</t>
  </si>
  <si>
    <t>Ingeniería de software o hardware
Mantenimiento y soporte de hardware de computador</t>
  </si>
  <si>
    <t>12416</t>
  </si>
  <si>
    <t>C-223-1002-1</t>
  </si>
  <si>
    <t>CONVOCADO</t>
  </si>
  <si>
    <t>18</t>
  </si>
  <si>
    <t>19</t>
  </si>
  <si>
    <t>20</t>
  </si>
  <si>
    <t>21</t>
  </si>
  <si>
    <t>22</t>
  </si>
  <si>
    <t>23</t>
  </si>
  <si>
    <t>24</t>
  </si>
  <si>
    <t>25</t>
  </si>
  <si>
    <t>26</t>
  </si>
  <si>
    <t>27</t>
  </si>
  <si>
    <t>28</t>
  </si>
  <si>
    <t>30</t>
  </si>
  <si>
    <t>2016623140100001E</t>
  </si>
  <si>
    <t>ARRENDAMIENTO</t>
  </si>
  <si>
    <t>SANTA MARTA</t>
  </si>
  <si>
    <t>Alquiler o arrendamiento de propiedades o edificaciones</t>
  </si>
  <si>
    <t>1616</t>
  </si>
  <si>
    <t>A-2-0-4-10-2</t>
  </si>
  <si>
    <t>MAGDALENA</t>
  </si>
  <si>
    <t>JULIO RAMON PIZARRO PEREZ</t>
  </si>
  <si>
    <t>32</t>
  </si>
  <si>
    <t>33</t>
  </si>
  <si>
    <t>35</t>
  </si>
  <si>
    <t>36</t>
  </si>
  <si>
    <t>37</t>
  </si>
  <si>
    <t>38</t>
  </si>
  <si>
    <t>2016623140500041E</t>
  </si>
  <si>
    <t>Contratar la publicación de diferentes avisos de prensa en el periódico El Tiempo, de acuerdo a las necesidades requeridas por la Entidad.</t>
  </si>
  <si>
    <t>Impresión</t>
  </si>
  <si>
    <t>14516</t>
  </si>
  <si>
    <t>A-2-0-4-7-6</t>
  </si>
  <si>
    <t>CASA EDITORIAL EL TIEMPO</t>
  </si>
  <si>
    <t>7</t>
  </si>
  <si>
    <t>2016623140500008E</t>
  </si>
  <si>
    <t>Prestación de servicios jurídicos especializados para apoyar, asesorar y orientar a la Oficina Asesora Jurídica de la entidad en  estrategia de conciliación y en el diagnóstico de mecanismos alternativos de solución de conflictos, defensa judicial del Estado, en el adecuado manejo del Proceso disciplinario interno de la Entidad y en el monitoreo y vigilancia de procesos judiciales</t>
  </si>
  <si>
    <t>9616</t>
  </si>
  <si>
    <t>REYES GONZALES SAS</t>
  </si>
  <si>
    <t>0</t>
  </si>
  <si>
    <t>2016623140500012E</t>
  </si>
  <si>
    <t>Prestación de servicios profesionales a la Oficina de Tecnología de la Información en temas contractuales</t>
  </si>
  <si>
    <t>7716</t>
  </si>
  <si>
    <t>NIDIA ARABELY LOPEZ NOVOA</t>
  </si>
  <si>
    <t>2016623140500011E</t>
  </si>
  <si>
    <t>16016</t>
  </si>
  <si>
    <t>2016623140100002E</t>
  </si>
  <si>
    <t>1</t>
  </si>
  <si>
    <t>LETICIA</t>
  </si>
  <si>
    <t>Contratar el arrendamiento de una balsa (Bien Mueble) para el parqueadero de la patrulla fluvial bajo techo, que opere las veinticuatro (24) horas del día para la citada embarcación y que ofrezca las medidas de seguridad adecuadas, específicamente en la Ciudad de Leticia en el Departamento del Amazonas.-</t>
  </si>
  <si>
    <t>Arrendamiento de instalaciones comerciales e industriales</t>
  </si>
  <si>
    <t>5716</t>
  </si>
  <si>
    <t>A-2-0-4-10-1</t>
  </si>
  <si>
    <t>LICITACIÓN</t>
  </si>
  <si>
    <t>BOGOTÁ</t>
  </si>
  <si>
    <t>“Contratar los servicios de estabilización para la consolidación del sistema de información misional “PLATINUM”, los que incluyen la adecuación técnica de los módulos existentes, la implementación de nuevas funcionalidades y desarrollos por demanda, soporte y mantenimiento de dicho sistema, así como, de los demás aplicativos soporte, para la mejora continua de los sistemas de información bajo la modalidad de fábrica de software”</t>
  </si>
  <si>
    <t>811115
432315</t>
  </si>
  <si>
    <t>Ing de software do hardware
Software funcional específico de una empresa</t>
  </si>
  <si>
    <t>12716</t>
  </si>
  <si>
    <t>SELECCIÓN ABREVIADA</t>
  </si>
  <si>
    <t>SUBASTA</t>
  </si>
  <si>
    <t>“Adquirir la extensión de garantía para los servidores marca Hewlett-Packard, con su debido soporte, que hacen parte de la plataforma tecnológica de la Unidad Administrativa Especial Migración Colombia</t>
  </si>
  <si>
    <t>Ing de software do hardware
Mantenimiento y soporte de hardware de computador</t>
  </si>
  <si>
    <t>12516</t>
  </si>
  <si>
    <t xml:space="preserve">Contratar el servicio de mantenimiento preventivo y correctivo con suministro de repuestos nuevos originales u homologados, para los vehículos multimarcas asignados a la Regional Guajira, incluido el servicio de lavado y despinche.  </t>
  </si>
  <si>
    <t>servicios de mantenimiento y reparacion de vehículos</t>
  </si>
  <si>
    <t>7016</t>
  </si>
  <si>
    <t>A-2-0-4-5-6</t>
  </si>
  <si>
    <t>2016623140700001E</t>
  </si>
  <si>
    <t>Contratar la prestación del servicio de lavado de manera ecológica del parque automotor de la Regional Andina y del Nivel Central ubicado en Bogotá.</t>
  </si>
  <si>
    <t>6916</t>
  </si>
  <si>
    <t>2016623140500044E</t>
  </si>
  <si>
    <t>39</t>
  </si>
  <si>
    <t>Contratar la prestación de servicios profesionales para la implementación y seguimiento de  estrategias  en  temas de anticorrupción</t>
  </si>
  <si>
    <t>Servicios de Consultoría de Negocios y Administración</t>
  </si>
  <si>
    <t>16316</t>
  </si>
  <si>
    <r>
      <t xml:space="preserve">Prestar los servicios profesionales en el Grupo Financiero adscrito a la Subdirección Administrativa y Financiera, en el desarrollo de procesos Financieros y Contables liderados por esta dependencia, de acuerdo con las condiciones señaladas en las condiciones y especificaciones técnicas descritas en los Estudios Previos y la Propuesta presentada por </t>
    </r>
    <r>
      <rPr>
        <b/>
        <sz val="10"/>
        <rFont val="Arial Narrow"/>
        <family val="2"/>
      </rPr>
      <t>EL CONTRATISTA.</t>
    </r>
  </si>
  <si>
    <t>CAROLINA -ALEJANDRA</t>
  </si>
  <si>
    <t>CLAUDIA A.</t>
  </si>
  <si>
    <t>ALEJANDRA</t>
  </si>
  <si>
    <t>Contratar el suministro de combustibles (Gasolina Corriente y ACPM diésel corriente) para el parque automotor y las plantas eléctricas asignados a la Regional Guajira de la Unidad Administrativa Especial Migración Colombia, en las Sedes localizadas en la Calle 16 No. 3 - 28 Barrio Los Olivos de la Ciudad de Maicao, Riohacha y Puesto de Control Migratorio en el Corregimiento de Paraguachón.</t>
  </si>
  <si>
    <t>Contratar el mantenimiento preventivo y correctivo con suministro de repuestos originales para los vehículos multimarca que conforman el parque automotor de la Unidad Administrativa Especial Migración Colombia de la Regional Eje Cafetero en las sedes de Armenia, Manizales y Pereira. Así mismo incluye los vehículos marca: NISSAN, TOYOTA y SUZUKI, que por su modelo, queden excluidos de los contratos MONOMARCA.</t>
  </si>
  <si>
    <t>Prestación de servicios de apoyo al grupo de pasajes y viáticos en el proceso de realizar egresos y actualización a diario de los libros y archivo macro de pagos, de acuerdo con las condiciones señaladas en las condiciones y especificaciones técnicas descritas en los Estudios Previos y la Propuesta presentada por EL CONTRATISTA</t>
  </si>
  <si>
    <t>Servicios de gestion de servicios profesionales</t>
  </si>
  <si>
    <t>7416</t>
  </si>
  <si>
    <t>2016623140500004E</t>
  </si>
  <si>
    <t>2016623140100007E</t>
  </si>
  <si>
    <t>El ARRENDADOR se obliga para con el ARRENDATARIO a entregar en arrendamiento el  inmueble ubicado en el municipio de Turbo Antioquia, identificado con las nomenclaturas calle 100 No 14-57, apartamento 201 y  Calle 100 No 14-63, apartamento 101, esquina, con una superficie total de 160.2 metros cuadrados</t>
  </si>
  <si>
    <t>6016</t>
  </si>
  <si>
    <t>ANTIOQUIA</t>
  </si>
  <si>
    <t>TURBO</t>
  </si>
  <si>
    <t xml:space="preserve">LINDA MERY GRACIANY DE ESCOBAR </t>
  </si>
  <si>
    <t>2016623140100006E</t>
  </si>
  <si>
    <t>El ARRENDADOR se obliga para con el ARRENDATARIO a entregar en arrendamiento un cupo de parqueadero para el parque automotor del Centro Facilitador de Servicios Migratorios en la ciudad de Quibdó, ubicado en la carrera 5  entre calles  24 y 25</t>
  </si>
  <si>
    <t>6216</t>
  </si>
  <si>
    <t>CHOCO</t>
  </si>
  <si>
    <t>QUIBDO</t>
  </si>
  <si>
    <t>LUIS ANIBAL FLOREZ MOSCOSO</t>
  </si>
  <si>
    <t>VALOR CONTRATO 2016</t>
  </si>
  <si>
    <t>2016623140500033E</t>
  </si>
  <si>
    <t>10116</t>
  </si>
  <si>
    <t>JOAQUIN ALFONSO MEJIA PARRA</t>
  </si>
  <si>
    <t>Prestar los servicios profesionales en la oficina Asesora Jurídica, en el manejo de temas contencioso administrativo, de acuerdo con las condiciones señaladas y especificaciones técnicas descritas en los estudios previos y la propuesta presentada por EL CONTRATISTA</t>
  </si>
  <si>
    <t>2016623140500032E</t>
  </si>
  <si>
    <t>Prestar los servicios profesionales en la oficina de tecnología de la información, para apoyar a migración colombia en el desarrollo de nuevas funcionalidades y la optimización e integración del sistema de gestión documental orfeo y del centro virtual al ciudadano cvac+, de acuerdo con las condiciones señaladas y especificaciones técnicas descritas e los estudios previos y la propuesta presentada por el contratista.</t>
  </si>
  <si>
    <t>2216</t>
  </si>
  <si>
    <t>C-450-1002-1</t>
  </si>
  <si>
    <t>CARLOS ALBERTO BARRERO CANTOR</t>
  </si>
  <si>
    <t xml:space="preserve"> 2016623140500029E</t>
  </si>
  <si>
    <t>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y la Propuesta presentada por el EL CONTRATISTA</t>
  </si>
  <si>
    <t>1816</t>
  </si>
  <si>
    <t>LILIANA GOMEZ VELASQUEZ</t>
  </si>
  <si>
    <t>Contratar el servicio de mantenimiento preventivo y correctivo  maquina laser trotec sp100r c30 y el suministro del sistema de extraccion 8260 atmos mono asi como  bolsa de repuestos</t>
  </si>
  <si>
    <t>2016623140500035E</t>
  </si>
  <si>
    <t>servicios de mantenimiento y reparacion de equipos de manufactura</t>
  </si>
  <si>
    <t>13316</t>
  </si>
  <si>
    <t>A-2-0-4-5-2</t>
  </si>
  <si>
    <t>2016623140100009E</t>
  </si>
  <si>
    <t xml:space="preserve">El ARRENDADOR se obliga para con el ARRENDATARIO a entregar en Arrendamiento de cupos de parqueadero, para el parque automotor del Centro Facilitador de Servicios Migratorios en la ciudad de Arauca </t>
  </si>
  <si>
    <t>5816</t>
  </si>
  <si>
    <t>ARAUCA</t>
  </si>
  <si>
    <t>JAIVER ALBEIRO GUEVARA REBOLLEDO / INVERSIONES MULTISERVICIOS J&amp;S</t>
  </si>
  <si>
    <t>Servicios Editoriales, de Diseño, de Artes Gráficas y Bellas Artes</t>
  </si>
  <si>
    <t>Que LA IMPRENTA, se compromete con MIGRACION COLOMBIA a la prestación de servicios de impresión de todo tipo de material institucional requerido por Migración Colombia, para el cumplimiento de su objeto misional y de apoyo de la Entidad, de conformidad con las condiciones y generalidades técnicas señaladas en los estudios previos</t>
  </si>
  <si>
    <t>2016623140500036E</t>
  </si>
  <si>
    <t>15116</t>
  </si>
  <si>
    <t>A-2-0-4-7-3</t>
  </si>
  <si>
    <t>2016623140500034E</t>
  </si>
  <si>
    <t>INTERADMINISTRATIVO</t>
  </si>
  <si>
    <t>la prestación de servicios profesionales para apoyar la gestión de la Oficina de Comunicaciones, de acuerdo con las condiciones señaladas y especificaciones técnicas descritas en los Estudios Previos y la Propuesta presentada por EL CONTRATISTA</t>
  </si>
  <si>
    <t>15316</t>
  </si>
  <si>
    <t xml:space="preserve">Contratar el mantenimiento preventivo y correctivo con bolsa de repuestos para los componentes de los CCTV  y la extensión de garantía de los switches de esta plataforma, para los aeropuertos internacionales de las ciudades de Bogotá, Medellín, Cali y Barranquilla, de acuerdo con los requerimientos técnicos de la Entidad. </t>
  </si>
  <si>
    <t>811118
811122</t>
  </si>
  <si>
    <t>Servicios de Sistemas y Administración de Componentes de Sistemas</t>
  </si>
  <si>
    <t>10216</t>
  </si>
  <si>
    <t>Adquirir equipos de cómputo servidores y ampliación del sistema de almacenamiento estructurado SAN, de acuerdo con las especificaciones técnicas requeridas por la Unidad Administrativa Especial Migración Colombia.</t>
  </si>
  <si>
    <t>1 Y 13</t>
  </si>
  <si>
    <t>432115
432018</t>
  </si>
  <si>
    <t>Difusión de Tecnologías de información y Telecomunicaciones</t>
  </si>
  <si>
    <t>14316</t>
  </si>
  <si>
    <t>2016623140300006E</t>
  </si>
  <si>
    <t>2016623140500027E</t>
  </si>
  <si>
    <t>Prestar los servicios de apoyo a la gestión en temas de  Infraestructura  en la Subdirección Administrativa y Financiera de Migración Colombia</t>
  </si>
  <si>
    <t>Servicios de Gestión, Servicios Profesionales de Empresa y Servicios Administrativos.</t>
  </si>
  <si>
    <t>5516</t>
  </si>
  <si>
    <t>2016623140500019E</t>
  </si>
  <si>
    <t>PRESTAR SERVICIOS PROFESIONALES AL GRUPO DE CONTRATOS ADSCRITO A LA SUBDIRECCIÓN ADMINISTRATIVA Y FINANCIERA EN EL DESARROLLO DE PROCESOS PRECONTRACTUALES Y POSTCONTRACTUALES LIDERADOS POR ESTA DEPENDENCIA.-</t>
  </si>
  <si>
    <t>5216</t>
  </si>
  <si>
    <t>ALEJANDRA MARIA ARCOS MEDINA</t>
  </si>
  <si>
    <t>2016623140500016E</t>
  </si>
  <si>
    <t>Prestar los servicios profesionales en la oficina Asesora Jurídica, para  apoyar  la gestión en la formulación de conceptos, análisis de documentos, manejo de procesos de la oficina jurídica, de acuerdo con las condiciones señaladas y especificaciones técnicas descritas en los estudios previos y la propuesta presentada por  EL CONTRATISTA.</t>
  </si>
  <si>
    <t xml:space="preserve">Servicios de gestion de servicios profesionales de empresa y servicios administrativos </t>
  </si>
  <si>
    <t>9516</t>
  </si>
  <si>
    <t>NORBERTO RUBIANO MARTINEZ</t>
  </si>
  <si>
    <t>2016623140100005E </t>
  </si>
  <si>
    <t>NARIÑO</t>
  </si>
  <si>
    <t>Contratar el arrendamiento del  piso primero (1º) y segundo (2º) del inmueble ¿2 casas solar¿ ubicado en la Vereda La Calera, Corregimiento Chiles, Municipio Cumbal Departamento de Nariño, identificado con la matrícula 244-46983, código catastral No. 00-01-008-0071 cuyos linderos se encuentran  descritos en la escritura pública No. 36 del 11 de Febrero de 1964 de la Notaria de Cumbal (Dpto de Nariño)</t>
  </si>
  <si>
    <t>6416</t>
  </si>
  <si>
    <t>CUMBAL</t>
  </si>
  <si>
    <t>PARMENIDES IBARRA CORDOBA</t>
  </si>
  <si>
    <t xml:space="preserve">ANA MERCEDES FIGUEROA </t>
  </si>
  <si>
    <t>2016623140100008E</t>
  </si>
  <si>
    <t>El ARRENDADOR se obliga para con el ARRENDATARIO a entregar en arrendamiento cupos de parqueadero, para el parque automotor del Centro Facilitador de Servicios Migratorios en la ciudad de Riohacha. Los cupos de parqueo se encuentran ubicados en la Calle 14 No.6-32 de la ciudad de Riohacha, denominado Estación de Servicio Los Jose.</t>
  </si>
  <si>
    <t>Servicios de Gestión, profesionales de Empres y Administrativos</t>
  </si>
  <si>
    <t>4816</t>
  </si>
  <si>
    <t>RIOACHA</t>
  </si>
  <si>
    <t>ESTACION DE SERVICIO LOS JOSE S.A.S.</t>
  </si>
  <si>
    <t>2016623140500015E</t>
  </si>
  <si>
    <t>Prestar los servicios profesionales, para  apoyar a Migración Colombia en la gestión de la Oficina Asesora jurídica, de acuerdo con las condiciones señaladas y especificaciones técnicas descritas en los Estudios Previos y la Propuesta presentada por EL CONTRATISTA.</t>
  </si>
  <si>
    <t>9416</t>
  </si>
  <si>
    <t>LUISA FERNANDA ZAMUDIO GARCIA</t>
  </si>
  <si>
    <t>2016623140500006E</t>
  </si>
  <si>
    <t xml:space="preserve">Prestar  servicios profesionales para  apoyar  a la Dirección General en el  seguimiento a los actos jurídicos, documentos o actividades a su cargo, así como de  los controles para garantizar el cumplimiento de las decisiones; de acuerdo con las condiciones señaladas y especificaciones técnicas descritas en los Estudios Previos y la propuesta presentada por EL CONTRATISTA. </t>
  </si>
  <si>
    <t>10416</t>
  </si>
  <si>
    <t>ROY LUIS GALINDO WEHDEKING</t>
  </si>
  <si>
    <t>2016623140500014E</t>
  </si>
  <si>
    <t>Prestar los servicios profesionales en la Oficina Asesora Jurídica, para  apoyar a Migración Colombia en la gestión de la oficina jurídica, de acuerdo con las condiciones señaladas y especificaciones técnicas descritas en los Estudios Previos y la Propuesta presentada por EL CONTRATISTA.</t>
  </si>
  <si>
    <t>9316</t>
  </si>
  <si>
    <t>2015623140500017E</t>
  </si>
  <si>
    <t>REGIONAL ANDINA</t>
  </si>
  <si>
    <t>Contratar el servicio de mantenimiento preventivo y correctivo con suministro de repuestos originales para el ascensor marca ORONA, ubicado en el Edificio del CFSM de Bogotá, ubicado en la Calle 100 No. 11B-27 en la ciudad de Bogotá D.C, donde funciona la Sede principal de la Regional Andina.</t>
  </si>
  <si>
    <t>Servicios de Edificación, construcción de instalaciones y mantenimiento</t>
  </si>
  <si>
    <t>7216</t>
  </si>
  <si>
    <t>A-2-0-4-5-1</t>
  </si>
  <si>
    <t>SCALA ASCENSORES S.A.</t>
  </si>
  <si>
    <t xml:space="preserve">CUMPLIMIENTO/ AMPARO DE SALARIOS/ CALIDAD DEL SERVICIO/ PROVISION DE REPUESTOS </t>
  </si>
  <si>
    <t>20%/10%/20%/ 20%</t>
  </si>
  <si>
    <t>2016623140100004E</t>
  </si>
  <si>
    <t>Arrendamiento de las Oficinas y Parqueaderos descritos a continuación que hacen parte de la torre número 3 del Edificio Argos, el cual se encuentra ubicado en la calle veintiséis (Cll. 26) número cincuenta y nueve cincuenta y uno (59 ¿51) de la ciudad de Bogotá D.C.: Inmueble 1: Oficina 207, folio de matrícula inmobiliaria No. 50C-1822472 Inmueble 2: Oficina 212, folio de matrícula inmobiliaria No. 50C-1822477 Inmueble 3 y 4: Parqueaderos dobles (servidumbre) No. 31 y 32 con matrícula inmobiliaria No. 50C-1822555 Inmueble 5 y 6: Parqueaderos dobles (servidumbre) No. 352 y 353 con matrícula inmobiliaria No. 50C-1822803 Inmueble 7: parqueadero sencillo No. 375 con matrícula inmobiliaria No. 50C-1822819</t>
  </si>
  <si>
    <t>Servicios de Gestión, profesionales de Empres y Administrativo</t>
  </si>
  <si>
    <t>6316</t>
  </si>
  <si>
    <t>EUROAMERICAN S.A.S.</t>
  </si>
  <si>
    <t>2016623140100012E</t>
  </si>
  <si>
    <t>El ARRENDADOR se obliga para con el ARRENDATARIO a entregar en arrendamiento el  inmueble local comercial, ubicado en la ciudad de Valledupar del departamento de Cesar en la Carrera 8 # 15-19, de propiedad del ARRENDADOR, identificado con matrícula catastral 190-34093/ 19092757/ 19038245, del círculo registral de Valledupar, escritura pública 2191 / 1172/ 3351 Notaría Primera de Valledupar – Cesar.</t>
  </si>
  <si>
    <t>6116</t>
  </si>
  <si>
    <t>CESAR</t>
  </si>
  <si>
    <t>VALLEDUPAR</t>
  </si>
  <si>
    <t>ASESORES FINANCIEROS VILLAZON GUTIERREZ S.A.</t>
  </si>
  <si>
    <t>4</t>
  </si>
  <si>
    <t> 900.096.092</t>
  </si>
  <si>
    <t>2016623140600001E</t>
  </si>
  <si>
    <t>Publicación y divulgación en el DIARIO OFICIAL,  de normas y actos administrativos de carácter general y otros documentos de carácter oficial proferidos por la Unidad Administrativa Especial Migración Colombia.</t>
  </si>
  <si>
    <t>7116</t>
  </si>
  <si>
    <t xml:space="preserve">IMPRENTA NACIONAL DE COLOMBIA </t>
  </si>
  <si>
    <t>2016623140500026E</t>
  </si>
  <si>
    <t>5416</t>
  </si>
  <si>
    <t>ALFONSO VASQUEZ GUEVARA</t>
  </si>
  <si>
    <t>2016623140100003E</t>
  </si>
  <si>
    <t>ARRENDAMIENTO PARQUEADERO CFSM MONTERIA</t>
  </si>
  <si>
    <t xml:space="preserve">Servicios de gestión, profesionales de empresas  y administrativos </t>
  </si>
  <si>
    <t>5916</t>
  </si>
  <si>
    <t>2016623140500018E</t>
  </si>
  <si>
    <t>SUBDIRECCION DE TALENTO HUMANO</t>
  </si>
  <si>
    <t>PRESTACIÓN DE SERVICIOS DE APOYO A LA GESTION AL GRUPO DE NOMINA EN EL PROCESO DE LIQUIDACIÓN DE FACTORES SALARIALES Y PRESTACIONALES.</t>
  </si>
  <si>
    <t>13516</t>
  </si>
  <si>
    <t xml:space="preserve">JOHANNA CAROLINA MANCIPE LUGO </t>
  </si>
  <si>
    <t>2016623140500028E</t>
  </si>
  <si>
    <t>Contratar el servicio especializado de transporte de carga vía aérea y terrestre, para el envío  de manera segura y oportuna de los bienes, mobiliario y útiles de papelería y escritorio  a cargo de la entidad, desde y con destino al nivel central y las Sedes Regionales, Centros Facilitadores de Servicios  Migratorios y Puestos de Control Migratorio Aéreo y Terrestre, a nivel nacional.</t>
  </si>
  <si>
    <t>781015 -781018</t>
  </si>
  <si>
    <t>Servicios de Transporte, almacenaje y correo</t>
  </si>
  <si>
    <t>55’000.000</t>
  </si>
  <si>
    <t>7316</t>
  </si>
  <si>
    <t>A-2-0-4--6-3</t>
  </si>
  <si>
    <t>2016623140300003E</t>
  </si>
  <si>
    <t>Adquisición de renovación de licencia y extensión de garantía prueba psicotécnica GESTIÓN 360° EVALUACION POR COMPETENCIA  y Prueba psicotécnica EVA (EVALUACION DE VALORES) Y ANTIVALORES.</t>
  </si>
  <si>
    <t xml:space="preserve">Equipo médico accesorios y suministros </t>
  </si>
  <si>
    <t>14016</t>
  </si>
  <si>
    <t>A-2-0-4-41-13</t>
  </si>
  <si>
    <t>2016623140500020E</t>
  </si>
  <si>
    <t>REGIONAL ORIENTE</t>
  </si>
  <si>
    <t>Contratar el mantenimiento preventivo y correctivo con suministro de repuestos originales u homologados para los vehículos multimarca que conforman el parque automotor de la Unidad Administrativa Especial Migración Colombia de la Regional Oriente en las sedes de Cúcuta y Bucaramanga.
Así mismo incluye los vehículos marca: NISSAN y TOYOTA, que por su modelo, queden excluidos de los contratos MONOMARCA.</t>
  </si>
  <si>
    <t>Servicios de Transporte, Almacenaje y  Correo</t>
  </si>
  <si>
    <t>6616</t>
  </si>
  <si>
    <t>2016623140500024E</t>
  </si>
  <si>
    <t>Contratación de bolsa de horas para servicio de soporte especializado para la plataforma Oracle implementada en la Unidad Administrativa Especial Migración Colombia</t>
  </si>
  <si>
    <t>811615-811120 -811122-811118</t>
  </si>
  <si>
    <t xml:space="preserve">servicios Basados en ingenieria, investigación y tecnologia </t>
  </si>
  <si>
    <t>200,000,000</t>
  </si>
  <si>
    <t>12616</t>
  </si>
  <si>
    <t>2016623140500010E</t>
  </si>
  <si>
    <t>MENOR CUANTIA</t>
  </si>
  <si>
    <t xml:space="preserve">Servicios de mantenimiento, y reparación de vehiculos </t>
  </si>
  <si>
    <t>6716</t>
  </si>
  <si>
    <t>2016623140500002E</t>
  </si>
  <si>
    <t>2016623140500013E</t>
  </si>
  <si>
    <t>Contratar el suministro de materiales ferro eléctricos para atender los requerimientos que en materia de mantenimiento locativo presente la sede del nivel central y las sedes y PCM pertenecientes a la Regional Andina de la UNIDAD ADMINISTRATIVA ESPECIAL DE MIGRACIÓN COLOMBIA</t>
  </si>
  <si>
    <t>391217 - 391213 - 311628</t>
  </si>
  <si>
    <t>Ferretería eléctrica y suministro</t>
  </si>
  <si>
    <t>16616</t>
  </si>
  <si>
    <t>A-2-04-4-23</t>
  </si>
  <si>
    <t>LILIANA JARAMILLO MUTIS</t>
  </si>
  <si>
    <t>2016623140700004E</t>
  </si>
  <si>
    <t>materiales combustibles, adiivos para combustibles lubricanttes y anticorrocibos</t>
  </si>
  <si>
    <t>28,000,000</t>
  </si>
  <si>
    <t>10316</t>
  </si>
  <si>
    <t>A-2-0-4-4-1</t>
  </si>
  <si>
    <t>REGIONAL EJE CAFETERO</t>
  </si>
  <si>
    <t>2016623140700003E</t>
  </si>
  <si>
    <t>6816</t>
  </si>
  <si>
    <t>ALBERTO LOPEZ JIMENEZ</t>
  </si>
  <si>
    <t>IDGL S.A.</t>
  </si>
  <si>
    <t>2016623140500053E</t>
  </si>
  <si>
    <t>50</t>
  </si>
  <si>
    <t>SECRETARIA GEENRAL</t>
  </si>
  <si>
    <t>servicios legales</t>
  </si>
  <si>
    <t>20216</t>
  </si>
  <si>
    <t>2016623140500043E</t>
  </si>
  <si>
    <t>41</t>
  </si>
  <si>
    <t>Adquisición de la suscripción a una biblioteca Jurídica Virtual, con instalación de software y herramienta de consulta de información jurídica, así como la actualización y el mantenimiento del Normograma, con cobertura nacional para la Unidad Administrativa Especial Migración Colombia</t>
  </si>
  <si>
    <t>55111515
82121802</t>
  </si>
  <si>
    <t>Audio cinta de material educacional
Servicios de publicaciones financiadas por el autor</t>
  </si>
  <si>
    <t>17216</t>
  </si>
  <si>
    <t>A-2-0-4-7-5</t>
  </si>
  <si>
    <t>COMPRAVENTA</t>
  </si>
  <si>
    <t>AVANCE JURÍDICO</t>
  </si>
  <si>
    <t>2</t>
  </si>
  <si>
    <t>RIOHACHA - MAICAO</t>
  </si>
  <si>
    <t>CAMILO ANDRES FORERO RIOS</t>
  </si>
  <si>
    <t>PEDRO MANUEL ARIZA BERMUDEZ</t>
  </si>
  <si>
    <t>2016623140500058E</t>
  </si>
  <si>
    <t>Prestar los Servicios de Apoyo a la Gestión, consistentes en la separación de archivos PDF/A, organización, elaboración hoja de control, control de calidad, verificación, análisis, digitalización, sistematización y demás labores que contribuyan a la actualización y conservación de los expedientes de las historias laborales que reposan en el archivo de la Subdirección de Talento Humano de la Unidad Administrativa Especial Migración Colombia, de acuerdo con las condiciones señaladas en los estudios previos y en la propuesta presentada por el CONTRATISTA</t>
  </si>
  <si>
    <t>servicio de administracion de empresas</t>
  </si>
  <si>
    <t>3,900,000</t>
  </si>
  <si>
    <t>19716</t>
  </si>
  <si>
    <t>CAROLINA LOPEZ RAMIREZ</t>
  </si>
  <si>
    <t>45</t>
  </si>
  <si>
    <t>2016623140500056E</t>
  </si>
  <si>
    <t>46</t>
  </si>
  <si>
    <t>19616</t>
  </si>
  <si>
    <t>NUBIA JANNETH RODRIGUEZ SUAREZ</t>
  </si>
  <si>
    <t>ESTACION DE SERVICIOS LOS JOSE SAS</t>
  </si>
  <si>
    <t>2016623141100005E</t>
  </si>
  <si>
    <t>SAN ANDRES</t>
  </si>
  <si>
    <t>Contratar el mantenimiento de  los Pozos o Registros sanitarios, el lavado de tanques para el almacenamiento de agua de uso doméstico (cisternas), limpieza de trampas de grasas y pozos sépticos,  sumideros de aguas residuales o pluviales, al igual que el  mantenimiento preventivo de las Motobombas  con suministro de repuestos y accesorios necesarios  para el correcto funcionamiento de las Motobombas de presión y eyector, de la Regional San Andres, pertenecientes a la Unidad Administrativa Especial Migración Colombia</t>
  </si>
  <si>
    <t>40151510-40151511-72101507</t>
  </si>
  <si>
    <t>bombas de agua, bombas para pozos y servicio de mantenimiento de edificios</t>
  </si>
  <si>
    <t>18816</t>
  </si>
  <si>
    <t>2016623140500042E</t>
  </si>
  <si>
    <t>40</t>
  </si>
  <si>
    <t>Contratar la publicación de diferentes avisos de prensa en el periódico La República, de acuerdo a las necesidades requeridas por la Entidad.-</t>
  </si>
  <si>
    <t>14616</t>
  </si>
  <si>
    <t>EDITORIAL EL GLOBO S.A.</t>
  </si>
  <si>
    <t>OFICINA COMUNICACIONES</t>
  </si>
  <si>
    <t>Prestar los servicios de apoyo a la gestión, técnica y administrativamente para apoyar a la Oficina de Comunicaciones</t>
  </si>
  <si>
    <t>servicios de apoyo gerencial</t>
  </si>
  <si>
    <t>20516</t>
  </si>
  <si>
    <t>2016623140500072E</t>
  </si>
  <si>
    <t>2016623140500046E</t>
  </si>
  <si>
    <t>9</t>
  </si>
  <si>
    <t>Contratar el servicio de mantenimiento preventivo y correctivo con suministro de repuestos y baterías para las  UPS marcas POWERSUN, APC,  TRIPP LITE y MITSUBICHI, asignadas a las Regionales y Puntos de Control Migratorio de la Entidad, de conformidad con las especificaciones técnicas de la Unidad Administrativa Especial Migración Colombia</t>
  </si>
  <si>
    <t>391210
721515
811017</t>
  </si>
  <si>
    <t>Equipos para distribución y conversión de alimentación
Servicios de Sistemas Electrónicos
Ingeniería eléctrica y electrónica</t>
  </si>
  <si>
    <t>19316</t>
  </si>
  <si>
    <t>Bogotá, Cartagena, Medellín y Cúcuta</t>
  </si>
  <si>
    <t>POWERSUN SAS</t>
  </si>
  <si>
    <t>3</t>
  </si>
  <si>
    <t>2016623141100001E</t>
  </si>
  <si>
    <t>Contratar el suministro de combustibles (Gasolina Corriente y ACPM diésel corriente) para el parque automotor y la planta eléctrica asignados al Puesto de Control Migratorio de Bahía Solano, perteneciente a la Regional Antioquia de la Unidad Administrativa Especial Migración Colombia.</t>
  </si>
  <si>
    <t>15101505
15101506</t>
  </si>
  <si>
    <t>Disel
Gasolina Corriente</t>
  </si>
  <si>
    <t>18116</t>
  </si>
  <si>
    <t>18016</t>
  </si>
  <si>
    <t>REGIONAL ANTIOQUIA</t>
  </si>
  <si>
    <t>Bahía Solano</t>
  </si>
  <si>
    <t>Contratar el suministro de combustibles (Gasolina Corriente y ACPM diésel corriente) para el parque automotor y las plantas eléctricas asignados a la Regional Orinoquia de la Unidad Administrativa Especial Migración Colombia, en las Sedes localizadas en la Carrera 21 No.17-73 de la Ciudad de Arauca  y Puesto de Control Migratorio Terrestre José Antonio Páez de Arauca.</t>
  </si>
  <si>
    <t>Arauca - PCMT José Antonio Paez</t>
  </si>
  <si>
    <t>2016623141100002E</t>
  </si>
  <si>
    <t>53</t>
  </si>
  <si>
    <t>2016623140500045E</t>
  </si>
  <si>
    <t>90111501
90101601</t>
  </si>
  <si>
    <t>Hoteles
Servicios de banquetes y catering</t>
  </si>
  <si>
    <t>20616</t>
  </si>
  <si>
    <t>A-2-0-4-21-11</t>
  </si>
  <si>
    <t>Bogotá D.C.</t>
  </si>
  <si>
    <t>WILLIAM ALFONSO LAGUNA VARGAS</t>
  </si>
  <si>
    <t>NIVEL NACIONAL</t>
  </si>
  <si>
    <t xml:space="preserve">CONTRATAR UNA EMPRESA ESPECIALIZADA EN LA REALIZACION DE EXAMENES  MEDICOS OCUPACIONALES </t>
  </si>
  <si>
    <t>851216 851222 851218</t>
  </si>
  <si>
    <t xml:space="preserve">Servicios de Evaluación y Valoración individual </t>
  </si>
  <si>
    <t>20416</t>
  </si>
  <si>
    <t>A-2-0-4-21-4</t>
  </si>
  <si>
    <t>13505</t>
  </si>
  <si>
    <t>ACUERDO MARCO DE PRECIOS</t>
  </si>
  <si>
    <t>Adquirir SOAT para el parque automotor a nivel nacional</t>
  </si>
  <si>
    <t>Seguros de vida, salud y accidente</t>
  </si>
  <si>
    <t>15916</t>
  </si>
  <si>
    <t>A-2-0-4-9-13</t>
  </si>
  <si>
    <t>SOAT</t>
  </si>
  <si>
    <t>SEGUROS GENERALES SURAMERICANA S.A.</t>
  </si>
  <si>
    <t>13902</t>
  </si>
  <si>
    <t>Contratar el servicio de soporte técnico para las herramientas Microsoft</t>
  </si>
  <si>
    <t>12816</t>
  </si>
  <si>
    <t>8</t>
  </si>
  <si>
    <t>Contratar el instrumento de agregación de demanda para servicios financieros Tipo1.</t>
  </si>
  <si>
    <t>13958</t>
  </si>
  <si>
    <t>BBVA COLOMBIA S.A.</t>
  </si>
  <si>
    <t>14142</t>
  </si>
  <si>
    <t>RISDEL -  CAROLINA</t>
  </si>
  <si>
    <t xml:space="preserve"> IMPRENTA NACIONAL DE COLOMBIA</t>
  </si>
  <si>
    <t xml:space="preserve">MARIA JOSÉ YEPES GIRALDO </t>
  </si>
  <si>
    <t>La prestación del  servicio de mantenimiento preventivo y correctivo son suministro de repuestos y baterías para las UPS marca TOSHIBA, asignadas a las regionales Andina y Caribe de la Entidad, de conformidad con las especificaciones técnicas de la Unidad Administrativa Especial Migración Colombia.</t>
  </si>
  <si>
    <t>Servicios profesionales de ingenieria , inversion y tecnologia  de Sistemas</t>
  </si>
  <si>
    <t>19416</t>
  </si>
  <si>
    <t xml:space="preserve">SERVICIOS Y SOLUCIONES LTDA  </t>
  </si>
  <si>
    <t>6</t>
  </si>
  <si>
    <t>2016623140500064E</t>
  </si>
  <si>
    <t xml:space="preserve">CUMPLIMIENTO/ AMPARO DE SALARIOS/ CALIDAD DEL SERVICIO/  </t>
  </si>
  <si>
    <t>20%/10%/20%</t>
  </si>
  <si>
    <t>Contratar el servicio de mantenimiento preventivo y correctivo son suministro de repuestos y baterías para las UPS marca PEI, asignadas a las once (11) Sedes Regionales de la Entidad y al Nivel Central, de conformidad con las especificaciones técnicas señaladas por la Unidad Administrativa Especial Migración Colombi</t>
  </si>
  <si>
    <t>19516</t>
  </si>
  <si>
    <t xml:space="preserve">PROYECTOS ESPECIALES INGENIERIA S.A.S  </t>
  </si>
  <si>
    <t>6M-3A-6M</t>
  </si>
  <si>
    <t>SURAMERICAN A</t>
  </si>
  <si>
    <t>Contratar el servicio de soporte y actualización de las licencias para los sistemas KACTUS y SEVEN y soporte técnico especializado presencial, de conformidad con las especificaciones de la Unidad Administrativa Migración Colombia.i</t>
  </si>
  <si>
    <t>Servicios basados en ingeniería, investigación y tecnología</t>
  </si>
  <si>
    <t>432323
432330
811122</t>
  </si>
  <si>
    <t>20016</t>
  </si>
  <si>
    <t>OFICINA JURIDICA</t>
  </si>
  <si>
    <t xml:space="preserve">Prestar los servicios profesionales para  apoyar la gestión de la oficina asesora jurídica y manejo de procesos judiciales, de acuerdo con las condiciones señaladas y especificaciones técnicas descritas en los Estudios Previos y la Propuesta presentada por EL CONTRATISTA. </t>
  </si>
  <si>
    <t>Servicios de gestión, servicios profesionales de empresa y servicios administrativos</t>
  </si>
  <si>
    <t>9716</t>
  </si>
  <si>
    <t>OLBER TORO VALENCIA</t>
  </si>
  <si>
    <t>2016623140500040E</t>
  </si>
  <si>
    <t>Contratar la prestación del servicio de mantenimiento general preventivo y correctivo con suministro de repuestos para los equipos de aire acondicionado en los inmuebles a cargo de migración Colombia a nivel nacional.</t>
  </si>
  <si>
    <t>Servicios de Edificación, Construcción de Instalaciones y Mantenimiento</t>
  </si>
  <si>
    <t xml:space="preserve">16416 </t>
  </si>
  <si>
    <t xml:space="preserve">A-2-0-4-5-2 </t>
  </si>
  <si>
    <t xml:space="preserve">  2016623140500066E</t>
  </si>
  <si>
    <t>2016623140500065E</t>
  </si>
  <si>
    <t>Prestar los servicios de apoyo al grupo de administración de personal de la Subdirección de Talento Humano en la atención de peticiones, conceptos técnicos, proyección de actos administrativos, construcción de políticas  y demás documentos que sean requeridos por la Subdirección del Talento Humano  de la Unidad Administrativa Especial de Migración Colombia, de acuerdo con las condiciones señaladas en los estudios previos y en la propuesta presentada por el contratista</t>
  </si>
  <si>
    <t>20816</t>
  </si>
  <si>
    <t>2016623140500063E</t>
  </si>
  <si>
    <t>2016623140300014E</t>
  </si>
  <si>
    <t xml:space="preserve">Adquirir la actualización del licenciamiento del antivirus y renovación del equipo solución Blue Coat con su respectivo licenciamiento, para la infraestructura tecnológica de la Unidad Administrativa Especial Migración Colombia.      </t>
  </si>
  <si>
    <t>Difusión de Tecnologías de Información y Telecomunicaciones
Servicios basados en ingeniería, investigación y tecnología</t>
  </si>
  <si>
    <t>432328
811122</t>
  </si>
  <si>
    <t>21016</t>
  </si>
  <si>
    <t>2016623140500057E</t>
  </si>
  <si>
    <t>Prestar los servicios profesionales con autonomía técnica y administrativa, consistentes en la asesoría y acompañamiento en el proceso de negociación entre la organización sindical de empleados públicos OSEMCO COLOMBIA y la Unidad Administrativa Especial Migración Colombia</t>
  </si>
  <si>
    <t>22416</t>
  </si>
  <si>
    <t>Prestar los servicios profesionales con autonomía técnica y administrativa, específicamente para apoyar a la secretaría general en la preparación y revisión de la etapa precontractual de los procesos que adelantan las dependencias a su cargo</t>
  </si>
  <si>
    <t>JAVIER GONZALEZ GONZALEZ</t>
  </si>
  <si>
    <t>2016623140300009E</t>
  </si>
  <si>
    <t>BOLSA DE PRODUCTOS</t>
  </si>
  <si>
    <t>SERVICIOS DE BIENESTAR SOCIAL</t>
  </si>
  <si>
    <t>ADQUISICION DE LOS UNIFORMES A NIVEL NACIONAL PARA LOS FUNCIONARIOS DE LA UNIDAD ADMINISTRATIVA ESPECIAL MIGRACIÓN COLOMBIA QUE LLEVAN A CABO LABORES MISIONALES, CORRESPONDIENTE A LA VIGENCIA 2016</t>
  </si>
  <si>
    <t>ROPA, MALETAS Y PRODUCTO DE ASEO PERSONAL, ROPA, UNIFORMES</t>
  </si>
  <si>
    <t>17316</t>
  </si>
  <si>
    <t>A-2-0-4-4-2</t>
  </si>
  <si>
    <t>2016623140500047E</t>
  </si>
  <si>
    <t>Contratar el Servicio de videoconferencia entre las sedes de la Unidad Administrativa Especial Migración Colombia, de acuerdo con los requerimientos técnicos de la Entidad.</t>
  </si>
  <si>
    <t>811617
811118</t>
  </si>
  <si>
    <t>Servicios de Telecomunicaciones
Servicios de Sistemas y Administración de componentes de sistemas</t>
  </si>
  <si>
    <t>21516</t>
  </si>
  <si>
    <t>DIGITAL WARE SA</t>
  </si>
  <si>
    <t>DANNY HAIDEN LÓPEZ BERNAL</t>
  </si>
  <si>
    <t>COLSOF S.A.</t>
  </si>
  <si>
    <t>CUPLIMIENTO</t>
  </si>
  <si>
    <t>SI</t>
  </si>
  <si>
    <t>CENTRO SOCIAL DE AGENTES Y PATRULLEROS DE LA POLICÍA NACIONAL</t>
  </si>
  <si>
    <t>ERNESTO FORERO VARGAS</t>
  </si>
  <si>
    <t>66</t>
  </si>
  <si>
    <t>67</t>
  </si>
  <si>
    <t>68</t>
  </si>
  <si>
    <t>2016623140500093E</t>
  </si>
  <si>
    <t>Servicios de capacitación vocacional no - científica</t>
  </si>
  <si>
    <t>2016623140500077E</t>
  </si>
  <si>
    <t>PRESTACIÓN DE SERVICIOS PROFESIONALES PARA DICTAR CURSOS DE INGLES EN LA MODALIDAD PRESENCIAL Y SEMIPRESENCIAL PARA LOS FUNCIONARIOS DE MIGRACIÓN COLOMBIA</t>
  </si>
  <si>
    <t>idiomas</t>
  </si>
  <si>
    <t xml:space="preserve">C-510-1002-1 </t>
  </si>
  <si>
    <t>21616</t>
  </si>
  <si>
    <t>2016623140500079E</t>
  </si>
  <si>
    <t>Servicios de formación profesional  en ejecución de la ley</t>
  </si>
  <si>
    <t>25316</t>
  </si>
  <si>
    <t>014</t>
  </si>
  <si>
    <t>2016623140500088E</t>
  </si>
  <si>
    <t>CONTRATAR EL SERVICIOS DE MANTENIMIENTO PREVENTIVO Y CORRECTIVO PARA LOS EQUIPOS DE GRAFOLOGÍA ESTÉREO MICROSCOPIOS A NIVEL NACIONAL, CON BOLSA DE REPUESTOS.-</t>
  </si>
  <si>
    <t>46151708 - 46151712 - 46151715 - 81101706 - 81101713 - 72151704</t>
  </si>
  <si>
    <t>Mantenimiento de equipos de laboratorio</t>
  </si>
  <si>
    <t>25616</t>
  </si>
  <si>
    <t xml:space="preserve">: C-223-1002-1 </t>
  </si>
  <si>
    <t>SUBDIRECCIÓN DE TALENTO HUMANO</t>
  </si>
  <si>
    <t>Contratar las actividades  culturales, lúdicas deportivas y recreativas Nivel Central, Regional  Andina, Antioquia, Aeropuerto  El Dorado, Caribe, Eje Cafetero, Nariño, Oriente, Occidente, Orinoquia</t>
  </si>
  <si>
    <t xml:space="preserve">A-2-0-4-21-4 </t>
  </si>
  <si>
    <t>2016623140500067E</t>
  </si>
  <si>
    <t>80141607 - 93141506</t>
  </si>
  <si>
    <t>Servicios de Bienestar Social</t>
  </si>
  <si>
    <t>A NIVEL NACIONAL</t>
  </si>
  <si>
    <t>SERVICIOS POSTALES NACIONALES S.A.</t>
  </si>
  <si>
    <t>ANGELA PATRICIA PARRA</t>
  </si>
  <si>
    <t xml:space="preserve">RHT DIAGNOSTICO Y SOLUCIONES EMPRESARIALES LTDA </t>
  </si>
  <si>
    <t xml:space="preserve">CLAUDIA MILENA MENDOZA RIOS </t>
  </si>
  <si>
    <t>BOGOTÁ D.C., IBAGUE Y TUNJA</t>
  </si>
  <si>
    <t>CENTRO INTEGRAL DE MANTENIMIENTO AUTOCARS S.A.S.</t>
  </si>
  <si>
    <t>DESIERTO</t>
  </si>
  <si>
    <t>BUSINESSMIND COLOMBIA S.A.</t>
  </si>
  <si>
    <t>CUMPLIMIENTO/SALARIOS/CALIDAD DEL SERVICIO</t>
  </si>
  <si>
    <t>CHUBB DE COLOMBIA COMPAÑÍA DE SEGUROS S.A.</t>
  </si>
  <si>
    <t>CUMPLIMIENTO/SALARIOS/CALIDAD DEL SERVICIO/PROVISION DE REPUESTOS</t>
  </si>
  <si>
    <t>20%/10%/20%/10</t>
  </si>
  <si>
    <t>LIBERTY SEGUROS S.A.</t>
  </si>
  <si>
    <t>2016623140500062E</t>
  </si>
  <si>
    <t>Contratar la prestación del servicio de mantenimiento general preventivo y correctivo para las plantas eléctricas a cargo de Migración Colombia a nivel nacional</t>
  </si>
  <si>
    <t>Servicios de edificación, construcción de instalaciones y mantenimiento</t>
  </si>
  <si>
    <t>15516</t>
  </si>
  <si>
    <t>2016623140300011E</t>
  </si>
  <si>
    <t>28´200.000</t>
  </si>
  <si>
    <t>44</t>
  </si>
  <si>
    <t>2016623140300007E</t>
  </si>
  <si>
    <t>Servicios de recursos humanos</t>
  </si>
  <si>
    <t xml:space="preserve">A 1.0.2.14 </t>
  </si>
  <si>
    <t>AZUCENA PINZON RODRIGUEZ</t>
  </si>
  <si>
    <t>2016623140500049E</t>
  </si>
  <si>
    <t>56</t>
  </si>
  <si>
    <t>Contratar los servicios profesionales de formación para la realización de actividades del plan anual de formación y capacitación 2016 en temas misionales y transversales</t>
  </si>
  <si>
    <t>Servicios Educativos y de Formación</t>
  </si>
  <si>
    <t>147.600.000.00</t>
  </si>
  <si>
    <t>61</t>
  </si>
  <si>
    <t>Contratar el servicio de mantenimiento preventivo y correctivo con suministro de repuestos para los servidores de telefonía marca AASTRA, de conformidad con las especificaciones técnicas de la Unidad Administrativa Especial Migración Colombia</t>
  </si>
  <si>
    <t>Servicio de Edificación, Construcción de Instalaciones y Mantenimiento</t>
  </si>
  <si>
    <t xml:space="preserve">C-223-1002-1 </t>
  </si>
  <si>
    <t>62</t>
  </si>
  <si>
    <t xml:space="preserve">Contratar servicio de mantenimiento preventivo y correctivo con suministro de repuestos para los servidores de telefonía marca ALCATEL, de conformidad con las especificaciones técnicas de la Unidad Administrativa Especial Migración Colombia. </t>
  </si>
  <si>
    <t>63</t>
  </si>
  <si>
    <t xml:space="preserve">Soporte técnico sistema control de acceso Bio Duor  de la Regional San Andres, incluyendo mantenimiento correctivo a equipos instalados, por un monto específico  de la Unidad Administrativa Especial Migración Colombia. </t>
  </si>
  <si>
    <t>Servicio basados en ingeniería, investigación y tecnología.</t>
  </si>
  <si>
    <t>2016623140500048E</t>
  </si>
  <si>
    <t>2016623140500085E</t>
  </si>
  <si>
    <t>65</t>
  </si>
  <si>
    <t>Contratar la suscripción a los periódicos El Tiempo y Portafolio, con destino a diferentes dependencias de la Unidad Administrativa Especial Migración Colombia.</t>
  </si>
  <si>
    <t xml:space="preserve">A-2-0-4-7-5 </t>
  </si>
  <si>
    <t>Contratar por un (1) año, la suscripción de la REVISTA CONSTRUDATA (4 ediciones al año + 3 meses de la guía LEC de la construcción), con destino al Grupo Administrativo de Migración Colombia.</t>
  </si>
  <si>
    <t>Servicios editoriales de diseño, de artes graficas y bellas artes</t>
  </si>
  <si>
    <t>16716</t>
  </si>
  <si>
    <t>Contratar el servicio de mantenimiento preventivo y correctivo con bolsa de repuestos para la MULTIFUNCIONAL KONICA MINOLTA, de conformidad con las especificaciones técnicas señaladas por la Unidad Administrativa Especial Migración Colombia.</t>
  </si>
  <si>
    <t>2016623140500021E</t>
  </si>
  <si>
    <t>Difusion de tecnologías de información y telecomunicaciones</t>
  </si>
  <si>
    <t>15016</t>
  </si>
  <si>
    <t>JAAM S.A.</t>
  </si>
  <si>
    <t>Contratar el  Arrendamiento de cupo de parqueadero, para el parque automotor del Centro Facilitador de Servicios Migratorios en la ciudad de Montería.
El cupo de parqueo se encuentra ubicado en la Calle 28 No. 4-60 en la ciudad de Montería, denominado PARQUEADERO HORTENCIA.</t>
  </si>
  <si>
    <t xml:space="preserve">Servicios de Gestión, profesionales de empresa y Administrativos </t>
  </si>
  <si>
    <t>A-2-0-4--10-2</t>
  </si>
  <si>
    <t>2016623140100013E</t>
  </si>
  <si>
    <t>GRUPO DE CAPACITACION</t>
  </si>
  <si>
    <t>Contratar los servicios profesionales de formación para la realización de un Diplomado en Normas Internacionales de Información Financiera y Contable para el Sector Público  - NICSP, dirigido a funcionarios de Migración Colombia.</t>
  </si>
  <si>
    <t>Servicios Educativos y de formación</t>
  </si>
  <si>
    <t>24616</t>
  </si>
  <si>
    <t>C-510-1002-1</t>
  </si>
  <si>
    <t>2016623140500075E</t>
  </si>
  <si>
    <t>2016623140500061E</t>
  </si>
  <si>
    <t>Contratar el mantenimiento preventivo y correctivo a todo costo de un (01) pozo artesiano subterráneo y sistema de succión, almacenamiento y distribución de agua de uso doméstico, al igual que el  mantenimiento preventivo y correctivo de la electrobomba  con suministro de repuestos y accesorios necesarios  para el correcto funcionamiento del sistema de extracción y distribución de agua en la sede de la Regional Amazonas, perteneciente a la Unidad Administrativa Especial Migración Colombia.</t>
  </si>
  <si>
    <t xml:space="preserve">Componentes y equipos para distribución y sistema de acondicionamiento </t>
  </si>
  <si>
    <t>18716</t>
  </si>
  <si>
    <t>REGIONAL SAN ANDRES</t>
  </si>
  <si>
    <t>21416</t>
  </si>
  <si>
    <t>2016623140500091E</t>
  </si>
  <si>
    <t>Contratar el servicio de monitoreo de patrullas a través de sistema GPS, de acuerdo con los requerimientos técnicos de la Entidad</t>
  </si>
  <si>
    <t xml:space="preserve">Componentes y suministros electronicos </t>
  </si>
  <si>
    <t>25516</t>
  </si>
  <si>
    <t>DERECHOS DE AUTOR</t>
  </si>
  <si>
    <t>RISDEL/CAROLINA</t>
  </si>
  <si>
    <t>Contratar el servicio de monitoreo de medio masivos de comunicación, el análisis, clasificación y envío de alertas en tiempo real cuando haya mención de Migración Colombia en su función misional y demás información que la relacione, así como los temas de interés para la entidad</t>
  </si>
  <si>
    <t>Servicios de comunicación masiva</t>
  </si>
  <si>
    <t>22516</t>
  </si>
  <si>
    <t>SIGLO DATA SAS</t>
  </si>
  <si>
    <t>2016623140500089E</t>
  </si>
  <si>
    <t>Contratar los servicios de mantenimiento preventivo y correctivo con bolsa de repuestos, para los equipos de Grafología (video comparadores) de la Unidad Administrativa Especial Migración Colombia a Nivel Nacional</t>
  </si>
  <si>
    <t>Equipo Forense y Accesorios y Suministros</t>
  </si>
  <si>
    <t>25416</t>
  </si>
  <si>
    <t>SANITAS SAS</t>
  </si>
  <si>
    <t>CUMPLIMIENTO; SALARIOS; CALIDAD SERVICIO;</t>
  </si>
  <si>
    <t>20%; 10%; 20%;</t>
  </si>
  <si>
    <t>2016623140700012E</t>
  </si>
  <si>
    <t>2016623140700011E</t>
  </si>
  <si>
    <t>5</t>
  </si>
  <si>
    <t>10</t>
  </si>
  <si>
    <t>INGENIAN  SOFTWARE  S A S</t>
  </si>
  <si>
    <t>CUMPLIMIENTO; CALIDAD SERVICIO; SALARIOS; RESP CIVIL EXTRA</t>
  </si>
  <si>
    <t>30%;20%; 10%; 200 SMMLV</t>
  </si>
  <si>
    <t>44; 15; 56; 8 MESES</t>
  </si>
  <si>
    <t>SEGUROS DEL ESTADO</t>
  </si>
  <si>
    <t>1-04-2016%</t>
  </si>
  <si>
    <t>JHAYDIWE FERNANDA FORERO NOREÑA</t>
  </si>
  <si>
    <t>MENOR CUANTIA SECOP II</t>
  </si>
  <si>
    <t>2016623140300013E</t>
  </si>
  <si>
    <t>Adquirir la extensión de garantía para los equipos marca APC (UPS, sistema de aire acondicionado, monitoreo ambiental) y mantenimiento preventivo y correctivo con suministro de repuestos para los sistemas de control de acceso, contra incendio y CCTV del centro de cómputo principal de la Entidad en Bogotá, y la extensión de garantía para el aire acondicionado marca APC del centro de cómputo de Medellín, de acuerdo con los requerimientos técnicos de la Entidad.</t>
  </si>
  <si>
    <t>811017
811027 y otros</t>
  </si>
  <si>
    <t>Ingenieria eléctrica y electrónica
Servicios de diseño e ingenieria de sistemas instrumentados de control</t>
  </si>
  <si>
    <t>26817</t>
  </si>
  <si>
    <t>CUMPLIMIENTO; SALARIOS; CALIDAD SERVICIO; RESPONS CIVIL EXTRACON</t>
  </si>
  <si>
    <t>20%; 10%; 20%; 200 SMMLV</t>
  </si>
  <si>
    <t>30; 42; 30 y 6 MESES</t>
  </si>
  <si>
    <t>UNIÓN TEMPORAL MIGRACIÓN 2016</t>
  </si>
  <si>
    <t>64316
64416</t>
  </si>
  <si>
    <t>CUMPLIMIENTO, CALID BIENES, CALID SERVICIO; PROV REPUESTOS; SALARIOS</t>
  </si>
  <si>
    <t>20%; 20%; 20%; 20%; 10%</t>
  </si>
  <si>
    <t>8; 38; 8; 62 Y 38 MESES</t>
  </si>
  <si>
    <t>WEYMAR GUTIERREZ ORTIZ</t>
  </si>
  <si>
    <t>TROTEC SAS</t>
  </si>
  <si>
    <t>42</t>
  </si>
  <si>
    <t>47</t>
  </si>
  <si>
    <t>69</t>
  </si>
  <si>
    <t>2016623140500094E</t>
  </si>
  <si>
    <t>ORLANDO TOCANCIPA</t>
  </si>
  <si>
    <t>2016623141000013E</t>
  </si>
  <si>
    <t>14859</t>
  </si>
  <si>
    <t>Adquisición de dotación personalizada, única y exclusivamente para la dotación de vestuario y calzado de labor, para los funcionarios de la Unidad Administrativa Especial Migración Colombia a nivel nacional.</t>
  </si>
  <si>
    <t>217, 218, 219 y 220</t>
  </si>
  <si>
    <t>Servicios compra de vestuario</t>
  </si>
  <si>
    <t>FERNANDO GUERRERO CARO</t>
  </si>
  <si>
    <t>2016623141000012E</t>
  </si>
  <si>
    <t>14865</t>
  </si>
  <si>
    <t>QUEST SAS</t>
  </si>
  <si>
    <t>2016623141000014E</t>
  </si>
  <si>
    <t>2016623141000009E</t>
  </si>
  <si>
    <t>2016623141000010E</t>
  </si>
  <si>
    <t>2016623141000008E</t>
  </si>
  <si>
    <t>2016623140500070E</t>
  </si>
  <si>
    <t>Contratar la prestación de servicio de  recolección, curso y entrega de correo en sus diferentes modalidades a nivel nacional e internacional y el suministro de personal para la gestión documental.</t>
  </si>
  <si>
    <t xml:space="preserve">Servicios Postales de paqueteo y courrier </t>
  </si>
  <si>
    <t>17116</t>
  </si>
  <si>
    <t>A-2-0-46-2</t>
  </si>
  <si>
    <t>43</t>
  </si>
  <si>
    <t>2016623140500082E</t>
  </si>
  <si>
    <t>2016623140500083E</t>
  </si>
  <si>
    <t>MANTENIMIENTO</t>
  </si>
  <si>
    <t>PEREIRA</t>
  </si>
  <si>
    <t>PINTUCAR EXPRES</t>
  </si>
  <si>
    <t>COOPERATIVA BURSATIL LIMITADA</t>
  </si>
  <si>
    <t>Contratar los servicios de alojamiento, alimentación y apoyo logístico para actividades de capacitación a nivel nacional de los funcionarios de Migración Colombia.  El suministro de los refrigerios de mañana y tarde, almuerzos y toda la logística, serán suministrados solo en los eventos cuando se requiere del servicio logístico y cuando el supervisor del contrato lo solicite.</t>
  </si>
  <si>
    <t>MARY RTUH FONSECA BECERRA</t>
  </si>
  <si>
    <t>Contratar la prestación del servicio de administración, custodia y organización de archivos, así como la actualización del aplicativo PLATINUM.</t>
  </si>
  <si>
    <t>Almacenaje de archivos de carpetas</t>
  </si>
  <si>
    <t>26116</t>
  </si>
  <si>
    <t>SERVICIOS POSTALAES NACIOALES S.A. 4-72</t>
  </si>
  <si>
    <t>Prestar servicios profesionales y de apoyo a la gestión en el grupo de contratos perteneciente a la subdirección administrativa y financiera de migración Colombia, de acuerdo con las condiciones señaladas en las condiciones y especificaciones técnicas descritas en los Estudios Previos y la Propuesta presentada por EL CONTRATISTA.</t>
  </si>
  <si>
    <t>Serviios de apoyo gerencial</t>
  </si>
  <si>
    <t>31316</t>
  </si>
  <si>
    <t>SEBASTIAN EIRIKSSON NIETO</t>
  </si>
  <si>
    <t>31416</t>
  </si>
  <si>
    <t>MARIA CAMILA ZAMORA RUIZ</t>
  </si>
  <si>
    <t>Contratar la suscripción al periódico El Espectador, con destino a la Oficina de Comunicaciones de la Unidad Administrativa Especial Migración Colombia.-</t>
  </si>
  <si>
    <t>Servicios de noticias y publicidad</t>
  </si>
  <si>
    <t>31116</t>
  </si>
  <si>
    <t>COMUNICAN S.A.</t>
  </si>
  <si>
    <t>Implementar certificados de firma digital de conformidad con las especificaciones de la Unidad Administrativa Especial Migración Colombia.</t>
  </si>
  <si>
    <t>Software de Seguridad y protección</t>
  </si>
  <si>
    <t>26316</t>
  </si>
  <si>
    <t>CERTICÁMARA S.A.</t>
  </si>
  <si>
    <t>Contratar la realización de un Diplomado en Biometría para los funcionarios de Migración Colombia, de conformidad con las condiciones y especificaciones establecidas en los estudios previos y en la propuesta del contratista.</t>
  </si>
  <si>
    <t>Contratar un Diplomado en Practica Forense en Proceso Sancionatorio para los funcionarios de Migración Colombia, de conformidad a los estudios previos y ficha técnica.</t>
  </si>
  <si>
    <t>CONTRATAR LOS SERVICIOS PROFESIONALES DE FORMACION PARA LA REALIZACION DE DOS SEMINARIOS SOBRE NEGOCIACION COLECTIVA PARA EMPLEADOS PUBLICOS DIRIGIDA A LOS FUNCIONARIOS DE MIGRACION COLOMBIA, DE CONFORMIDAD A LAS ESPECIFICACIONES TECNICAS DE LOS PRESENTES ESTUDIOS PREVIOS</t>
  </si>
  <si>
    <t>Contratar la prestación de servicios para la impresión de las Cédulas de Extranjería, incluyendo los insumos, elaboración de la tarjeta, personalización y entrega del documento final a la Unidad Administrativa Especial Migración Colombia, en su sede del nivel central.</t>
  </si>
  <si>
    <t xml:space="preserve">Adquirir la extensión de garantía para los servidores marca DELL, con su debido soporte, que hacen parte de la plataforma tecnológica de la Unidad Administrativa Especial Migración Colombia. </t>
  </si>
  <si>
    <t>Adquirir la extensión de garantía con soporte y mantenimiento para los equipos que conforman la solución de Migración Automática de la Unidad Administrativa Especial Migración Colombia, en los aeropuertos El Dorado de Bogotá, Alfonso Bonilla Aragón de Palmira y Jose María Córdova de Medellín.</t>
  </si>
  <si>
    <t>El CONTRATISTA, en virtud de sus condiciones académicas, se obliga para con MIGRACION COLOMBIA, a prestar los servicios profesionales, con autonomía técnica y administrativa, consistentes para la implementación del sistema integrado de gestión de calidad en materia de gestión ambiental.</t>
  </si>
  <si>
    <t>76</t>
  </si>
  <si>
    <t>NIVEL NACIONAL / CIUDADES PRINCIPALES</t>
  </si>
  <si>
    <t>CENTRO COLOMBO AMERICANO</t>
  </si>
  <si>
    <t>74</t>
  </si>
  <si>
    <t>BOGOTÁ D.C., CARTAGENA EJE CAFETERO, CALI</t>
  </si>
  <si>
    <t>DAXA COLOMBIA SA</t>
  </si>
  <si>
    <t>31216</t>
  </si>
  <si>
    <t>DELL COLOMBIA INC</t>
  </si>
  <si>
    <t>811118
301715</t>
  </si>
  <si>
    <t>Serviciod de sistemas y administración de computadores
Puertas</t>
  </si>
  <si>
    <t>31016</t>
  </si>
  <si>
    <t>INFORMÁTICA EL CORTE INGLES SA SUCURSAL COLOMBIA</t>
  </si>
  <si>
    <t>OFICINA DE PLANEACIÓN</t>
  </si>
  <si>
    <t>Servicio de Oficina</t>
  </si>
  <si>
    <t>32116</t>
  </si>
  <si>
    <t>C-520-1002-1</t>
  </si>
  <si>
    <t>LUIS FERNEY GARZÓN ATARA</t>
  </si>
  <si>
    <t>DANIELA</t>
  </si>
  <si>
    <t>COORDINACIÓN DE CAPACITACIÓN</t>
  </si>
  <si>
    <t>33116</t>
  </si>
  <si>
    <t>UNIVERSIDAD MANUELA BELTRAN</t>
  </si>
  <si>
    <t>32916</t>
  </si>
  <si>
    <t>UNIVERSIDAD SERGIO ARBOLEDA</t>
  </si>
  <si>
    <t>SEBASTIAN</t>
  </si>
  <si>
    <t>Documentos de Identificación</t>
  </si>
  <si>
    <t>2016</t>
  </si>
  <si>
    <t>IMPRENTA NACIONAL DE COLOMBIA</t>
  </si>
  <si>
    <t>PONTIFICIA UNIVERSIDAD JAVERIANA</t>
  </si>
  <si>
    <t>NEMESIS SA</t>
  </si>
  <si>
    <t>LEONARDO SIERRA JIMENEZ</t>
  </si>
  <si>
    <t>72</t>
  </si>
  <si>
    <t>EMPRESA MEDICAL PROTECTION LTDA. SALUD OCUPACIONAL</t>
  </si>
  <si>
    <t>71</t>
  </si>
  <si>
    <t>PATRICIA IDARRAGA</t>
  </si>
  <si>
    <t>MAICROTEL SAS</t>
  </si>
  <si>
    <t>721515
721543</t>
  </si>
  <si>
    <t>2016623140500081E</t>
  </si>
  <si>
    <t>ABCONTROL INGENIERIA SAS</t>
  </si>
  <si>
    <t>60</t>
  </si>
  <si>
    <t>BOGOTÁ D.C., CALI, MEDELLÍN Y BARRANQUILLA</t>
  </si>
  <si>
    <t>VOXCOM TELECOMUNICACIONES LTDA</t>
  </si>
  <si>
    <t>64</t>
  </si>
  <si>
    <t>GESTIÓN INTEGRAL CONSULTORES SAS</t>
  </si>
  <si>
    <t>LEGIS INFORMACION PROFESIONAL S.A.</t>
  </si>
  <si>
    <t>32; 32 y 44 MESES</t>
  </si>
  <si>
    <t>CHUBB DE COLOMBIA COMPAÑÍA DE SEGUROS SAS</t>
  </si>
  <si>
    <t xml:space="preserve">JUAN DE JESÚS VILLAMIZAR </t>
  </si>
  <si>
    <t>SANITAS S.A</t>
  </si>
  <si>
    <t>LUIS DOMINGUEZ CANTOR / ESTACIÓN TODO SERVICIOS</t>
  </si>
  <si>
    <t>DAIRO CUENTA CASANOVA</t>
  </si>
  <si>
    <t xml:space="preserve">Contratar el servicio de mantenimiento preventivo y correctivo con suministro de repuestos originales u homologados, incluido el servicio de lavado y despinche para los vehículos multimarcas que conforman el parque automotor de la Unidad Administrativa Especial Migración Colombia, asignado a la Regional Nariño en sus sedes Pasto, Rumichaca (Ipiales), Tumaco, Chiles, San Miguel y Leguizamo (Putumayo), así como los vehículos marca: NISSAN, SUZUKI y TOYOTA que por su modelo o ubicación, quedaron excluidos de los contratos monomarca.  </t>
  </si>
  <si>
    <t>Contratar las obras de mantenimiento locativo de la sede Regional Andina, ubicada en la calle 100 # 11 B 27 en la ciudad de Bogotá</t>
  </si>
  <si>
    <t>Contratar el servicio de mantenimiento preventivo y correctivo con suministro de repuestos originales u homologados, incluido servicio de lavado y despinche, para los vehículos multimarcas que conforman el parque automotor de la Unidad Administrativa Especial Migración Colombia, asignados a la Regional Caribe en las ciudades de Barranquilla, Montería, Santa Marta, Cartagena  y Sincelejo, así como los vehículos marca: NISSAN, SUZUKI y TOYOTA que por su modelo o  ubicación, quedaron excluidos de los contratos monomarca.</t>
  </si>
  <si>
    <t>Adquisición y renovación certificados digitales de conformidad con las especificaciones de la Unidad Administrativa Especial Migración Colombia.</t>
  </si>
  <si>
    <t>Contratar la prestación de servicios de actividades culturales, lúdicas deportivas y recreativas en la Regional  AMAZONAS</t>
  </si>
  <si>
    <t>Contratar el servicio  mantenimiento preventivo y correctivo de las Motobombas de presión y eyector  con suministro de repuestos y accesorios necesarios así como el mantenimiento de tanques para el almacenamiento de agua potable y sumideros de aguas residuales o pluviales  para el correcto funcionamiento del CFSM de Bucaramanga, pertenecientes a la regional Oriente de la Unidad Administrativa Especial Migración Colombia.</t>
  </si>
  <si>
    <t>Contratar las obras de mantenimiento locativo del CFSM de Bucaramanga de la Regional Oriente, ubicado en la carrera 11 No. 41-13.</t>
  </si>
  <si>
    <t>Contratar la prestación de servicios de actividades culturales, lúdicas deportivas y recreativas en la Regional Guajira.</t>
  </si>
  <si>
    <t>Contratar el mantenimiento locativo de las oficinas y salas de Migración e Inmigración en las instalaciones del aeropuerto El Edén ubicado en el kilómetro 11 vía La Tebaida ¿ Quindío.</t>
  </si>
  <si>
    <t>Servicio de apoyo para la construcción</t>
  </si>
  <si>
    <t>24916</t>
  </si>
  <si>
    <t>A-2-4-4-5-1</t>
  </si>
  <si>
    <t>LA TEBAIDA</t>
  </si>
  <si>
    <t>MASE INGENIEROS CONSTRUCTORES ASOCIADOS SAS</t>
  </si>
  <si>
    <t>401510
401515</t>
  </si>
  <si>
    <t>Bombas de agua
Bombas para pozos</t>
  </si>
  <si>
    <t>UNION TEMPORAL MALU</t>
  </si>
  <si>
    <t>801416
901416</t>
  </si>
  <si>
    <t>Gestión de eventos
Eventos deportivos aficionados</t>
  </si>
  <si>
    <t>21216</t>
  </si>
  <si>
    <t>A-2-0-4-21</t>
  </si>
  <si>
    <t>RIOACHA, MAICAO, VALLEDUPAR</t>
  </si>
  <si>
    <t>CAJA DE COMPENSACIÓN FAMILIAR DE LA GUAJIRA</t>
  </si>
  <si>
    <t>721514
721519
721519</t>
  </si>
  <si>
    <t>Servicios de contrucción de recubrimiento de muros
Servicio de albañilería y mamposteria
Servicio pañetado y drywal</t>
  </si>
  <si>
    <t>28716</t>
  </si>
  <si>
    <t>BUCARAMANGA</t>
  </si>
  <si>
    <t>EMPRENDER SOLUCIONES LTDA.</t>
  </si>
  <si>
    <t>72154056
72101510</t>
  </si>
  <si>
    <t>Servicio de mantenimiento o reparación de tanques
Mantenimiento del sistema de plomeria</t>
  </si>
  <si>
    <t>24816</t>
  </si>
  <si>
    <t>A-2-0-4-5</t>
  </si>
  <si>
    <t>Parques de diversiones</t>
  </si>
  <si>
    <t>21316</t>
  </si>
  <si>
    <t>A-2-0-4-1</t>
  </si>
  <si>
    <t>30016</t>
  </si>
  <si>
    <t>C-22-1002-1</t>
  </si>
  <si>
    <t>Servicios de mantenimiento y reparación de vehículos</t>
  </si>
  <si>
    <t>29216</t>
  </si>
  <si>
    <t>CIUDADADES REGIONAL CARIBE</t>
  </si>
  <si>
    <t>Servicio de mantenimiento y reparación de vehículos</t>
  </si>
  <si>
    <t>29416</t>
  </si>
  <si>
    <t>Servicio de recubrimiento, impermeabilización, protección contra clima y fuego</t>
  </si>
  <si>
    <t>25216</t>
  </si>
  <si>
    <t>MEDELLÍN, TURBO, QUIBDO</t>
  </si>
  <si>
    <t>29316</t>
  </si>
  <si>
    <t>PASTO, TUMACO, IPIALES, SAN MIGUEL, PTO LEGUIZAMO</t>
  </si>
  <si>
    <t>Contratar la prestación de servicios de actividades culturales, lúdicas deportivas y recreativas en la Regional  San Andrés.</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</si>
  <si>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2016.” Lo anterior, de acuerdo con las condiciones señaladas en las especificaciones y condiciones técnicas de los estudios previos y en la propuesta del contratista”.</t>
  </si>
  <si>
    <t>Adquirir y actualizar licenciamiento de los productos para la realización de Backup, con su respectivo soporte, de acuerdo con los requerimientos técnicos de la Unidad Administrativa Especial Migración Colombia</t>
  </si>
  <si>
    <t>25716</t>
  </si>
  <si>
    <t>MÍNIMA CUANTÍA</t>
  </si>
  <si>
    <t>2016623140500118E</t>
  </si>
  <si>
    <t>TECNOLOGIAS DE LA INFORMACION</t>
  </si>
  <si>
    <t>Contratar el servicio de soporte y mantenimiento de los switches de comunicaciones, de acuerdo con el cuadro de cantidades y de conformidad con las especificaciones técnicas de la Unidad Administrativa Especial Migración Colombia.-</t>
  </si>
  <si>
    <t>29916</t>
  </si>
  <si>
    <t>811118
432226
721033</t>
  </si>
  <si>
    <t>Servicios de sistemas y administración de componentes de sistemas
Equipo de servicio de red
Servicios de mantenimiento y reparación de infraestructura</t>
  </si>
  <si>
    <t>CUMPLIMIENTO; SALARIOS; CALIDAD SERVICIO</t>
  </si>
  <si>
    <t>Contratar el suministro de llantas a nivel nacional para el parque automotor de MIGRACIÓN COLOMBIA.</t>
  </si>
  <si>
    <t>SUBDIRECCION ADMINISTRATIVA Y FINANCIERA</t>
  </si>
  <si>
    <t>Neumáticos y cámaras de neumáticos</t>
  </si>
  <si>
    <t>CUMPLIMIENTO; SALARIOS; CALIDAD Y CORRECTO FUNCIONAMIENTO DE LOS BIENES</t>
  </si>
  <si>
    <t>Adquirir y actualizar licenciamiento de los productos para la realización de Backup, con su respectivo soporte, de acuerdo con los requerimientos técnicos de la Unidad Administrativa Especial Migración Colombia.</t>
  </si>
  <si>
    <t>432122
432332</t>
  </si>
  <si>
    <t>Sistema de manejo de almacenamiento de datos de computador
Software de seguridad y protección</t>
  </si>
  <si>
    <t>28416</t>
  </si>
  <si>
    <t>A-2-0-4-4-6</t>
  </si>
  <si>
    <t>2016623140300015E</t>
  </si>
  <si>
    <t>2016623140500078E</t>
  </si>
  <si>
    <t>Orden de Compra</t>
  </si>
  <si>
    <t>Entidad Estatal</t>
  </si>
  <si>
    <t>Fecha de la orden</t>
  </si>
  <si>
    <t>Estado</t>
  </si>
  <si>
    <t>Instrumento</t>
  </si>
  <si>
    <t>Total</t>
  </si>
  <si>
    <t>UNIDAD ADMINISTRATIVA ESPECIAL MIGRACION COLOMBIA</t>
  </si>
  <si>
    <t>DEYCI MENDEZ</t>
  </si>
  <si>
    <t>2016623141000002E</t>
  </si>
  <si>
    <t>COMPRA DE ARCHIVADORES MOVILES PARA COMPLEMENTO PUESTOS DE TRABAJO CECAM</t>
  </si>
  <si>
    <t>12510</t>
  </si>
  <si>
    <t>16516</t>
  </si>
  <si>
    <t>A-2-0-4-2-2</t>
  </si>
  <si>
    <t>MAKRO SUPERMAYORISTA S.A.S</t>
  </si>
  <si>
    <t>2016623141000003E</t>
  </si>
  <si>
    <t>Contratar el servicio de mantenimiento preventivo y correctivo con suministro de repuestos originales y/o homologados, para los vehículos multimarcas que conforman el parque automotor de la Unidad Administrativa Especial Migración Colombia, asignados a la Regional  Antioquia  (Sedes Medellín-Turbo y Quibdó) y los vehículos marca NISSAN, SUZUKI  y TOYOTA, que por su modelo o  ubicación, queden excluidos de los contratos monomarca.</t>
  </si>
  <si>
    <t>COLOMBIANA DE COMERCIO S.A Y/O ALKOSTO S.A</t>
  </si>
  <si>
    <t>NATHALIA</t>
  </si>
  <si>
    <t>Dotar de implementos necesarios para el optimo aprovechamiento de los inmuebles de bienestar - sedes de Coveñas, Cartagena y Bogota</t>
  </si>
  <si>
    <t>A-2-0-4-21-1</t>
  </si>
  <si>
    <t>BOGOTÁ - CARTAGENA</t>
  </si>
  <si>
    <t>2016623141000015E</t>
  </si>
  <si>
    <t>COMPRA DE EQUIPOS DE ASEO (HIDROLAVADORA - GUADAÑADORA, ESCALERA DE MAS DE 5 PELDAÑOS) y HERRAMIENTAS REQUERIDAS</t>
  </si>
  <si>
    <t>A-2-0-4-1-25</t>
  </si>
  <si>
    <t>ALVARO FORERO DIAZ</t>
  </si>
  <si>
    <t>LILA MARGARITA ARTEAGA TILVE</t>
  </si>
  <si>
    <t>INSTITUTO DE ESTUDIOS DEL MINISTERIO PÚBLICO</t>
  </si>
  <si>
    <t>UNIÓN TEMPORAL MONSERRATE</t>
  </si>
  <si>
    <t>ORLANDO REYES</t>
  </si>
  <si>
    <t>NATHALIA CORTES MAYA</t>
  </si>
  <si>
    <t>CONTRATAR LA PRESTACION DE SERVICIOS PARA LA FORMACIÓN EN OPTIMIZACIÓN Y MEJORA DE PROCESOS Y SERVICIOS.</t>
  </si>
  <si>
    <t>Capacitación Administrativa</t>
  </si>
  <si>
    <t>32016</t>
  </si>
  <si>
    <t>28616</t>
  </si>
  <si>
    <t>INVITACIÓN PÚBLICA</t>
  </si>
  <si>
    <t>SUBDIRECCION DE CONTROL MIGRATORIO</t>
  </si>
  <si>
    <t>DIRECCION GENERAL</t>
  </si>
  <si>
    <t>SECRETARIA GRAL</t>
  </si>
  <si>
    <t>Mantenimiento de Transformador de Energía de Cartagena y Mantenimiento Correctivo de instalaciones internas de Barranquilla</t>
  </si>
  <si>
    <t>28816</t>
  </si>
  <si>
    <t>16.PAV.19939P</t>
  </si>
  <si>
    <t>MULTISERVICIOS / ELECTRICARIBE SA ESP</t>
  </si>
  <si>
    <t>CARTAGENA / BARRANQUILLA</t>
  </si>
  <si>
    <t>Contratar cursos de inglés virtuales para los funcionarios de Migración Colombia.</t>
  </si>
  <si>
    <t>32816</t>
  </si>
  <si>
    <t>Contratar un (1) Seminario en Actualización Derecho Disciplinario para los funcionarios de Migración Colombia, de conformidad a los estudios previos y ficha técnica.</t>
  </si>
  <si>
    <t>35216</t>
  </si>
  <si>
    <t>IEMP INSTITUTO DE ESTUDIOS DEL MINISTERIO PÚBLICO</t>
  </si>
  <si>
    <t>CONTRATAR LA PRESTACION DE SERVICIOS PROFESIONALES PARA APOYAR Y ACOMPAÑAR EN LA ELABORACION DE UN PROGRAMA DE BILINGUISMO QUE PERMITA FORTALECER EL SERVICIO MIGRATORIO A EXTRANJEROS</t>
  </si>
  <si>
    <t>33716</t>
  </si>
  <si>
    <t>Prestar los servicios profesionales para el apoyo en temas de derecho laboral y administrativo a la Subdirección de Talento Humano de Migración Colombia, consistentes en el acompañamiento, asesoría, revisión y modificación de la reglamentación del sistema de turnos y  fijación de políticas sobre compensatorios, de acuerdo con las condiciones señaladas en los estudios previos y en la propuesta presentada por el CONTRATISTA.</t>
  </si>
  <si>
    <t>JAIME ELKIM MUÑOZ</t>
  </si>
  <si>
    <t>MARY DOLLY PEDRAZA DE ARENAS</t>
  </si>
  <si>
    <t>3 meses</t>
  </si>
  <si>
    <t>CONTRATAR LOS SERVICIOS PROFESIONALES PARA APOYAR EL DISEÑO DE UNA MEDICIÓN DE IMPACTO DE LA CAPACITACIÓN DE LOS FUNCIONARIOS DE MIGRACIÓN COLOMBIA, DE ACUERDO CON LAS CONDICIONES SEÑALADAS Y ESPECIFICACIONES TÉCNICAS DESCRITAS EN LOS ESTUDIOS PREVIOS Y LA PROPUESTA PRESENTADA POR EL CONTRATISTA.-</t>
  </si>
  <si>
    <t>36416</t>
  </si>
  <si>
    <t>MARGOTH VEGA PÁEZ</t>
  </si>
  <si>
    <t>CAMILA</t>
  </si>
  <si>
    <t>Contratar la prestación de los servicios especializados para la validación o autenticación  de información de identidad relacionada con usuarios que requieren certificados de movimientos migratorios o prórrogas de permanencia  para mitigar la gestión de riesgos y facilitar la toma de decisiones, en relación con la expedición de dichos documentos</t>
  </si>
  <si>
    <t>33416</t>
  </si>
  <si>
    <t>EXPERIAN COLOMBIA S.A.</t>
  </si>
  <si>
    <t>Prestar los servicios de renovación y actualización de información de la Unidad Administrativa Especial Migración Colombia, en el Directorio de Despachos Públicos de Colombia versión 2016- 2017</t>
  </si>
  <si>
    <t>35516</t>
  </si>
  <si>
    <t>PUBLICACIONES DESPACHOS PUBLICOS DE COLOMBIA - DPC LTDA.-</t>
  </si>
  <si>
    <t>NO EXISTE ESTE PROCESO</t>
  </si>
  <si>
    <t>COTEL S.A.</t>
  </si>
  <si>
    <t>27/5/216</t>
  </si>
  <si>
    <t>BOGOTÁ D.C.
PEREIRA</t>
  </si>
  <si>
    <t>20%; 10%; 20%</t>
  </si>
  <si>
    <t>31-12-2018; 31-12-2019; 31-12-2018</t>
  </si>
  <si>
    <t>COMUNICACIÓN CELULAR COMCEL S.A.</t>
  </si>
  <si>
    <t>BOGOTÁ D.C.
PALMIRA
RIO NEGRO</t>
  </si>
  <si>
    <t>JUAN CARLOS RANGEL</t>
  </si>
  <si>
    <t>CAJA DE COMPENSACIÓN FAMILIAR DELAMAZONAS</t>
  </si>
  <si>
    <t>ANDES SERVICIO DE CERTIFICACIÓN DIGITAL SA</t>
  </si>
  <si>
    <t>DIEGO LOPEZ SAS</t>
  </si>
  <si>
    <t>MIGUEL ANDRES REVELO REYES / SPA AUTOS ESTETICA Y MANTENIMIENTO</t>
  </si>
  <si>
    <t>ANA MERCEDES FIGUEROA</t>
  </si>
  <si>
    <t>CASTILLO INGENIERÍA Y CONSTRUCCIONES SAS / CASMAT SAS</t>
  </si>
  <si>
    <t>BOYRA S.A</t>
  </si>
  <si>
    <t>30 días</t>
  </si>
  <si>
    <t>EDAL SAS</t>
  </si>
  <si>
    <t>22316</t>
  </si>
  <si>
    <t>A-2-0-4-4-23</t>
  </si>
  <si>
    <t>Suministros para seguridad y protección</t>
  </si>
  <si>
    <t>Contratar el mantenimiento locativo de las oficinas, bodegas, areas comunes, techos y cielo rasos en las instalaciones del edificio de la sede regional del eje cafetero ubicado en la avenida 30  de agosto no. 26-37 de la ciudad de pereira-risaralda.</t>
  </si>
  <si>
    <t>Contratar la prestación del servicio de mantenimiento general, preventivo y correctivo con suministro de repuestos  para los equipos de presión y eyector, así como el lavado de tanques y sumideros para los inmuebles a cargo de la Regional Andina de la UAEMC.</t>
  </si>
  <si>
    <t>721540
721015</t>
  </si>
  <si>
    <t>Servicio de edificios especializados y comercios
Servicio de apoyo para la construcción</t>
  </si>
  <si>
    <t>18616</t>
  </si>
  <si>
    <t>Contratar el servicio de mantenimiento preventivo y correctivo con suministro de repuestos originales u homologados, incluido servicio de lavado y despinche, para los vehículos multimarcas que conforman el parque automotor de la Unidad Administrativa Especial Migración Colombia, asignados a la Regional Amazonas, así como los vehículos marca: NISSAN, SUZUKI y TOYOTA que por su modelo o  ubicación, quedaron excluidos de los contratos monomarca.</t>
  </si>
  <si>
    <t>29516</t>
  </si>
  <si>
    <t>Contratar el suministro de combustibles (Gasolina Corriente y ACPM diésel corriente) para el parque automotor y la planta eléctrica asignados a la Regional Orinoquia de la Unidad Administrativa Especial Migración Colombia, en la Sede localizada en la Manzana 4 etapa 1 Primavera Biblioteca Departamental de Inírida, Guainía</t>
  </si>
  <si>
    <t>Petróleo y destilados</t>
  </si>
  <si>
    <t>18216</t>
  </si>
  <si>
    <t>PUERTO INIRIDA</t>
  </si>
  <si>
    <t>Contratar el suministro de combustibles (Gasolina Corriente y ACPM diésel corriente) para el parque automotor y la planta eléctrica asignados a la Regional Nariño de la Unidad Administrativa Especial Migración Colombia, en la Sede localizada en el PCM de Tumaco.</t>
  </si>
  <si>
    <t>TUMACO</t>
  </si>
  <si>
    <t>35816</t>
  </si>
  <si>
    <t>Contratar el mantenimiento preventivo y correctivo con suministro de repuestos originales para los vehículos marca TOYOTA que conforman el parque automotor de la Unidad Administrativa Especial Migración Colombia a Nivel Nacional.</t>
  </si>
  <si>
    <t>29116</t>
  </si>
  <si>
    <t>Contratar el servicio de mantenimiento preventivo y correctivo con suministro de repuestos nuevos  originales u homologados, incluido servicio de lavado y despinche, para los vehículos multimarcas que conforman el parque automotor de la Unidad Administrativa Especial Migración Colombia, designados a la Regional San Andrés,  así como los vehículos marca: CHEVROLET, SUZUKI, TOYOTA, CLUB CAR que por su modelo o  ubicación, quedaron excluidos de los contratos monomarca.-</t>
  </si>
  <si>
    <t>36316</t>
  </si>
  <si>
    <t>Contratar el suministro de combustibles (Gasolina Corriente y ACPM diésel corriente) para el parque automotor y las plantas eléctricas asignados al PCM terrestre de San Miguel en  la Regional Nariño de la Unidad Administrativa Especial Migración Colombia.</t>
  </si>
  <si>
    <t>36116</t>
  </si>
  <si>
    <t>SAN MIGUEL</t>
  </si>
  <si>
    <t>Contratar el suministro de combustibles (Gasolina Corriente y ACPM diésel corriente) para el parque automotor y las plantas eléctricas asignadas a la Regional Antioquia de la Unidad Administrativa Especial Migración Colombia, Sedes Turbo y Capurganá.</t>
  </si>
  <si>
    <t>35916</t>
  </si>
  <si>
    <t>TURBO
CAPURGANA</t>
  </si>
  <si>
    <t>Contratar el suministro de combustibles (Gasolina Corriente y ACPM diésel corriente) para el parque automotor y la planta eléctrica asignados a la Regional San Andrés de la Unidad Administrativa Especial Migración Colombia, en la Sede localizada en la Cra. 10 No. 3-92 Sector Swamp Ground (San Andrés Islas)  y Sector San Felipe Ketty Ward (Providencia)</t>
  </si>
  <si>
    <t>35616</t>
  </si>
  <si>
    <t>Contratar el suministro de combustibles (Gasolina Corriente y ACPM diésel corriente) para el parque automotor y la planta eléctrica asignados a la Regional Amazonas de la Unidad Administrativa Especial Migración Colombia, en la Sede localizada en la calle 9 No.9-62 de la ciudad de Leticia, Amazonas.</t>
  </si>
  <si>
    <t>35716</t>
  </si>
  <si>
    <t>Contratar la adquisición, instalación, configuración y puesta en funcionamiento de un Sistema de Turno Digital para las áreas de Emigración e Inmigración de la Regional Aeropuerto El Dorado.</t>
  </si>
  <si>
    <t>Software de gestión de contenidos</t>
  </si>
  <si>
    <t>25816</t>
  </si>
  <si>
    <t>CUMPLIMIENTO; SALARIOS; CALID SERVICIO; CALID BIENES; PROVIS REPUESTOS; RESP CIVIL EXTRAC</t>
  </si>
  <si>
    <t>20%; 10%; 20%; 20%; 20%; 20 SMMV</t>
  </si>
  <si>
    <t>CONTRATAR LOS SERVICIOS PROFESIONALES PARA LA REALIZACIÓN DE CURSOS DE INMERSION EN INGLÉS EN UN PAÍS EXTRANJERO CUYO IDIOMA DE ORIGEN SEA EL INGLÉS</t>
  </si>
  <si>
    <t>Contratar la prestación de servicios profesionales de traducción oficial y no oficial (para aquellos idiomas en los cuales no existen traductores oficiales en Colombia), de los textos y contenidos de los diferentes formatos que se emplean en los trámites de extranjería y demás actuaciones que adelanta la entidad en ejercicio de sus funciones,  a los idiomas de los migrantes que no tienen dominio del idioma castellano y están incursos en algún proceso a cargo de la Entidad, de acuerdo con las condiciones señaladas y especificaciones técnicas descritas en los Estudios Previos y la Propuesta presentada por EL CONTRATISTA.</t>
  </si>
  <si>
    <t>Servicios editoriales y de soporte</t>
  </si>
  <si>
    <t>34016</t>
  </si>
  <si>
    <t>ORBIS TRADUCCIONES SAS</t>
  </si>
  <si>
    <t>Enseñanza de idiomas extranjeros por inmersión</t>
  </si>
  <si>
    <t>37016</t>
  </si>
  <si>
    <t>ESTADOS UNIDOS</t>
  </si>
  <si>
    <t>Contratar el suministro de combustibles (Gasolina Corriente y ACPM diésel corriente) para el parque automotor y la planta eléctrica asignados a la Regional Orinoquia de la Unidad Administrativa Especial Migración Colombia, en la Sede localizada en Carrera 10 N0.18-08 del municipio de Puerto Carreño</t>
  </si>
  <si>
    <t>Contratar el servicio de mantenimiento preventivo y correctivo con suministro de repuestos originales u homologados, incluido el servicio de lavado y despinche para los vehículos multimarcas, que conforman el parque automotor de la Unidad Administrativa Especial Migración Colombia, asignados a la Regional Orinoquia en las ciudades de Arauca, Yopal, Puerto Carreño, Inírida y Villavicencio, así como los vehículos marca: TOYOTA, CHEVROLET, MAZDA, NISSAN, YAMAHA, SUSUKI Y EDUARDOÑO, que por su modelo o  ubicación quedaron excluidos de los contratos monomarca.</t>
  </si>
  <si>
    <t>36016</t>
  </si>
  <si>
    <t>PUERTO CARREÑO</t>
  </si>
  <si>
    <t>29016</t>
  </si>
  <si>
    <t>ARAUCA, YOPAL, INIRIDA, PTO CARREÑO Y VILLAVICENCIO</t>
  </si>
  <si>
    <t>Adquirir licenciamiento del software especializado IBM i2 - Analyst¿s Notebook Concurrent User License (llave link) con soporte, de acuerdo con los requerimientos técnicos de la Entidad.</t>
  </si>
  <si>
    <t>Software de consulta y gestión de datos</t>
  </si>
  <si>
    <t>35316</t>
  </si>
  <si>
    <t xml:space="preserve">CUMPLIMIENTO; SALARIOS; CALID SERVICIO; </t>
  </si>
  <si>
    <t xml:space="preserve">20%; 10%; 20%; </t>
  </si>
  <si>
    <t>SECOP II</t>
  </si>
  <si>
    <t>Contratar la prestación del servicio de vigilancia y seguridad privada para la Unidad Administrativa Especial Migración Colombia en sus sedes ubicadas a nivel nacional (Nivel Central, Regionales, Centros Facilitadores de Servicios Migratorios y Puestos de Control Migratorio).</t>
  </si>
  <si>
    <t>921015
921215</t>
  </si>
  <si>
    <t>Servicios de vigilancia
Servicios de guardias</t>
  </si>
  <si>
    <t>18516
6216</t>
  </si>
  <si>
    <t>A-2-0-4-5-10</t>
  </si>
  <si>
    <t>2.318.490.386,84 (Vig. 2016)
4.486.289.977 (Vig.2017 $4.486.289.977 - Vig.2018 $2.695.512.561)</t>
  </si>
  <si>
    <t>Contratar la prestación de servicios para la impresión de las Cédulas de Extranjería, incluyendo los insumos, elaboración de la tarjeta, personalización y entrega del documento final a la Unidad Administrativa Especial Migración Colombia.</t>
  </si>
  <si>
    <t>55121802
14111815</t>
  </si>
  <si>
    <t>Tarjetas o bandas de identificación o productos similares
Tarjetas de identificación</t>
  </si>
  <si>
    <t>20316
2116</t>
  </si>
  <si>
    <t>COLEGIO MAYOR DE NUESTRA SEÑORA DEL ROSARIO</t>
  </si>
  <si>
    <t>CONTRATA LA ADQUISICIÓN DE INSUMOS QUE PERMITAN EL USO DE SELLOS DE MIGRACIÓN COLOMBIA, UTILIZADOS POR LOS OFICIALES DE MIGRACION QUE PRESTAN SUS SERVICIOS DE ATENCIÓN CIUDADANA EN LOS PUESTOS DE CONTROL MIGRATORIO AÉREOS, TERRESTRES, MARÍTIMOS Y FLUVIALES, COMO TAMBIÉN CFSM  NIVEL NACIONAL.-</t>
  </si>
  <si>
    <t>2016623140500101E</t>
  </si>
  <si>
    <t>2016623140500104E</t>
  </si>
  <si>
    <t>2016623141100011E</t>
  </si>
  <si>
    <t>2016623140500145E</t>
  </si>
  <si>
    <t>2016623140500144E</t>
  </si>
  <si>
    <t>2016623140500143E</t>
  </si>
  <si>
    <t>2016623140500073E</t>
  </si>
  <si>
    <t>2016623140500100E</t>
  </si>
  <si>
    <t>2016623140400001E</t>
  </si>
  <si>
    <t>2016623140500086E</t>
  </si>
  <si>
    <t>2016623140500150E</t>
  </si>
  <si>
    <t>2016623140300022E</t>
  </si>
  <si>
    <t>2016623141100010E</t>
  </si>
  <si>
    <t>2016623141100004E</t>
  </si>
  <si>
    <t>2016623140700010E</t>
  </si>
  <si>
    <t>2016623140500051E</t>
  </si>
  <si>
    <t>2016623140500139E</t>
  </si>
  <si>
    <t>2016623140500117E</t>
  </si>
  <si>
    <t>2016623140500154E</t>
  </si>
  <si>
    <t>MARY RUTH FONSECA BECERRA</t>
  </si>
  <si>
    <t>VALOR HONORARIOS MENSUAL Y/O CANON</t>
  </si>
  <si>
    <t>CUMPLIMIENTO</t>
  </si>
  <si>
    <t>7 MESES</t>
  </si>
  <si>
    <t>ASEGURADORA SOLIDARIA DE COLOMBIA</t>
  </si>
  <si>
    <t>ASEGURADORA DE FINANZAS SA CONFIANZA</t>
  </si>
  <si>
    <t>18 MESES - 47 MESES</t>
  </si>
  <si>
    <t>2016623141000005E</t>
  </si>
  <si>
    <t>81112200;
81112500</t>
  </si>
  <si>
    <t>CONTROLES EMPRESARIALES LTDA.</t>
  </si>
  <si>
    <t>2016623141000006E</t>
  </si>
  <si>
    <t>GUSTAVO PADILLA</t>
  </si>
  <si>
    <t>CONTRATAR EL SUMINISTRO DE TIQUETES EN LAS RUTAS NACIONALES E INTERNACIONALES PARA FUNCIONARIOS Y CONTRATISTAS, ASÍ COMO PARA LA ATENCIÓN DE DESPLAZAMIENTOS DE DEPORTADOS Y/O EXPULSADOS.</t>
  </si>
  <si>
    <t>13696</t>
  </si>
  <si>
    <t>Agencias de viaje</t>
  </si>
  <si>
    <t>Servicios de transferencias de fondo  y canje y cambios</t>
  </si>
  <si>
    <t xml:space="preserve">Mantenimiento y soporte de software </t>
  </si>
  <si>
    <t>16116
16216</t>
  </si>
  <si>
    <t>A-2-0-4-11-1
A-2-0-4-11-2
A-2-0-4-21-11
A-3-6-3-75</t>
  </si>
  <si>
    <t>SUBATOURS SAS</t>
  </si>
  <si>
    <t>41216
41116</t>
  </si>
  <si>
    <t>2016623141000004E</t>
  </si>
  <si>
    <t>ADQUISICIÓN LICENCIAMIENTO SHAREPOINT</t>
  </si>
  <si>
    <t>Servicio de licencias del software del computadorServicio de licencias del software del computador</t>
  </si>
  <si>
    <t>20116</t>
  </si>
  <si>
    <t>2016623141000007E</t>
  </si>
  <si>
    <t>2016623140500050E</t>
  </si>
  <si>
    <t xml:space="preserve">CUMPLIMIENTO; CALIDAD SERVICIO; CORRECTO FUNCIONAMIENTO BIENES; SALARIOS; </t>
  </si>
  <si>
    <t>20%; 20%; 20%; 10%</t>
  </si>
  <si>
    <t>21 y 45 MESES</t>
  </si>
  <si>
    <t>CONFIANZA</t>
  </si>
  <si>
    <t>CUMPLIMIENTO; SALARIOS; CALIDAD SERVICIOS; CORRECTO FUNC BIENES</t>
  </si>
  <si>
    <t>20%; 10%; 20%; 20%</t>
  </si>
  <si>
    <t>32 y 45 MESES</t>
  </si>
  <si>
    <t>CUMPLIMIENTO; SALARIOS; CALIDAD SERVICIOS; CORRECTO FUNC BIENES; PROVISIÓN REPUESTOS</t>
  </si>
  <si>
    <t>20%; 10%; 20%; 20%; 20%</t>
  </si>
  <si>
    <t>26; 39 y 63</t>
  </si>
  <si>
    <t>SEGUROS COMERCIALES BOLIVAR</t>
  </si>
  <si>
    <t>CUMPLIMIENTO; SALARIOS; CALIDAD SERVICIOS</t>
  </si>
  <si>
    <t>CUMPLIMIENTO; SALARIOS; CALLIDAD SERVICIOS</t>
  </si>
  <si>
    <t>2016623140500121E</t>
  </si>
  <si>
    <t>2016623140500120E</t>
  </si>
  <si>
    <t>2016623140500123E</t>
  </si>
  <si>
    <t>2016623140300020E</t>
  </si>
  <si>
    <t>2016623140500122E</t>
  </si>
  <si>
    <t>CARLOS FREDDY CRUZ VELÁSQUEZ</t>
  </si>
  <si>
    <t>30 DÍAS APROBACIÓN PÓLIZA</t>
  </si>
  <si>
    <t>BRITISH COUNCIL - CONCEJO BRITANICO</t>
  </si>
  <si>
    <t>BERLITZ COLOMBIA S.A.</t>
  </si>
  <si>
    <t>LEOPOLDO KLEE EBRATT</t>
  </si>
  <si>
    <t>UNIÓN TEMPORAL FUNINDER</t>
  </si>
  <si>
    <t>CUMPLIMIENTO; SALARIOS; RES CIVIL EXTRACONTRACTUAL</t>
  </si>
  <si>
    <t>20%; 10% 20 SMMLV</t>
  </si>
  <si>
    <t>2016623140500156E</t>
  </si>
  <si>
    <t>Prestar los servicios profesionales con autonomía técnica y administrativa, en la oficina Asesora de Planeación en el proceso de Análisis Migratorio</t>
  </si>
  <si>
    <t>Servicios de personal</t>
  </si>
  <si>
    <t>37416</t>
  </si>
  <si>
    <t>LAURA JEANNETE GALVEZ BERMUDEZ</t>
  </si>
  <si>
    <t>LEYDI ANDREA MARTINEZ GUTIERREZ</t>
  </si>
  <si>
    <t>Contratar la prestación de servicios profesionales para apoyar la gestión de la Dirección, de acuerdo con las condiciones señaladas y especificaciones técnicas descritas en los Estudios Previos y la Propuesta presentada por EL CONTRATISTA.</t>
  </si>
  <si>
    <t>37516</t>
  </si>
  <si>
    <t>MARIA JOSÉ YEPES GIRALDO</t>
  </si>
  <si>
    <t>OFICINA ASESORA DE PLANEACION</t>
  </si>
  <si>
    <t>CONTRATAR LA PRESTACION DE SERVICIOS PROFESIONALES PARA EL FORTALECIMIENTO Y CONSOLIDACION DEL SISTEMA INTEGRADO DE GESTION DE CALIDAD.</t>
  </si>
  <si>
    <t>Servicios de Oficina</t>
  </si>
  <si>
    <t>38316</t>
  </si>
  <si>
    <t>ANDREA CATALINA BONILLA RODRÍGUEZ</t>
  </si>
  <si>
    <t>ROLANDO GARNICA ARIA</t>
  </si>
  <si>
    <t>2016623140500163E</t>
  </si>
  <si>
    <t>El CONTRATISTA, en virtud de sus condiciones académicas, se obliga para con MIGRACION COLOMBIA, a prestar los Servicios profesionales para acompañar a los procesos en la mejora e innovación, impulsando ejercicios de auto revisión (medidas de desempeño y gestión del riesgo) entre otros aspectos metodológicos y
documentales que permitan orientar una gestión de calidad</t>
  </si>
  <si>
    <t>38216</t>
  </si>
  <si>
    <t xml:space="preserve">TOTAL PROCESOS PROGRAMADOS PLAN DE ADQUISICIONES: </t>
  </si>
  <si>
    <t>TOTAL CONTRATOS:</t>
  </si>
  <si>
    <t>CONTRATACIÓN DIRECTA</t>
  </si>
  <si>
    <t>LICITACIÓN PÚBLICA</t>
  </si>
  <si>
    <t>ACEPTACIONES DE OFERTA</t>
  </si>
  <si>
    <t>MÍNIMA CUANTÍA:</t>
  </si>
  <si>
    <t>CUCUTA</t>
  </si>
  <si>
    <t>VALENCIA MEDINA JORGE ELIECER</t>
  </si>
  <si>
    <t>PRINCIPAL MOTORS Y CIA LTDA.</t>
  </si>
  <si>
    <t>ORDENES DE COMPRA</t>
  </si>
  <si>
    <t>CONTRATO DE ELECTRICARIBE</t>
  </si>
  <si>
    <t>CON LA ORDEN DE SERVICIO DE ELECTRICARIBE</t>
  </si>
  <si>
    <t>ACUERDOS MARCO DE PRECIO+AGREGACIÓN X DEMANDA Y GRANDES SUPERFICIES</t>
  </si>
  <si>
    <t>SELECCIÓN ABREVIADA (BOLSA MERCANTIL+MENOR CUANTÍA+SUBASTA INVERSA)</t>
  </si>
  <si>
    <t>CONCURSO DE MÉRITOS</t>
  </si>
  <si>
    <t>RETIRADO</t>
  </si>
  <si>
    <t>DESIERTOS</t>
  </si>
  <si>
    <t>AREIZA PRIMOS LIMITADA</t>
  </si>
  <si>
    <t>2016623140500125E</t>
  </si>
  <si>
    <t>2016623140500155E</t>
  </si>
  <si>
    <t>2016623141100007E</t>
  </si>
  <si>
    <t>2016623140300025E</t>
  </si>
  <si>
    <t>KAREN MILENA RODRÍGUEZ ALVAREZ</t>
  </si>
  <si>
    <t>Adquirir el plan anual de actualización y soporte para los productos IBM SPSS de conformidad con las especificaciones técnicas de la Unidad Administrativa Especial Migración Colombia</t>
  </si>
  <si>
    <t>AREA DE LA  NECESIDAD</t>
  </si>
  <si>
    <t>2016623140500114E</t>
  </si>
  <si>
    <t>ELISABETH USECEH MARIN</t>
  </si>
  <si>
    <t>2016623140700005E</t>
  </si>
  <si>
    <t>2016623140700019E</t>
  </si>
  <si>
    <t>2016623140700007E</t>
  </si>
  <si>
    <t>LEDIA RAMOS MURGAS</t>
  </si>
  <si>
    <t>2016623140500054E</t>
  </si>
  <si>
    <t>10%; 10% Y 20%</t>
  </si>
  <si>
    <t>CUMPLIMIENTO; SALARIOS; ESTABILIDAD Y CALIDAD DE LA OBRA</t>
  </si>
  <si>
    <t>SEGUROS DEL ESTADO S.A.</t>
  </si>
  <si>
    <t>2016623140500106E</t>
  </si>
  <si>
    <t>2016623140700006E</t>
  </si>
  <si>
    <t>2016623140700018E</t>
  </si>
  <si>
    <t>2016623140500095E</t>
  </si>
  <si>
    <t>2016623140500099E</t>
  </si>
  <si>
    <t>JAIRO ROJAS PEREZ</t>
  </si>
  <si>
    <t>CUMPLMIENTO; SALARIOS; ESTABILIDAD Y CALIDAD OBRAR</t>
  </si>
  <si>
    <t>SEGUROS DEL ESTDO</t>
  </si>
  <si>
    <t>W&amp;M SOLUCIONES SAS</t>
  </si>
  <si>
    <t>EZEQUIEL SUAREZ LÓPEZ</t>
  </si>
  <si>
    <t>ESTACION DE SERVICIO EL NUEVO NAVEGANTE VÍA AL AEROPUERTO S.A.S.</t>
  </si>
  <si>
    <t>LILIANA ASTRID CASTELLANOS</t>
  </si>
  <si>
    <t>CARCO S.A.</t>
  </si>
  <si>
    <t>2016623140500149E</t>
  </si>
  <si>
    <t>MARCO TULIO ORTEGA</t>
  </si>
  <si>
    <t>2016623140500146E</t>
  </si>
  <si>
    <t>LUZ NATALIA GOMEZ ZULUAGA</t>
  </si>
  <si>
    <t>2016623141100015E</t>
  </si>
  <si>
    <t>MARGARITA BUSTOS PEÑA</t>
  </si>
  <si>
    <t>SUPERCOMERCIAL DEL LLANO SAS</t>
  </si>
  <si>
    <t>2016623140500147E</t>
  </si>
  <si>
    <t>2016623140300001E</t>
  </si>
  <si>
    <t>2016623140500153E</t>
  </si>
  <si>
    <t>2016623140500159E</t>
  </si>
  <si>
    <t>Servicios de Personal</t>
  </si>
  <si>
    <t>35416</t>
  </si>
  <si>
    <t>2016623140500092E</t>
  </si>
  <si>
    <t>2016623140500151E</t>
  </si>
  <si>
    <t>2016623140500152E</t>
  </si>
  <si>
    <t>2016623140300027E</t>
  </si>
  <si>
    <t>432323
432326
811122</t>
  </si>
  <si>
    <t>Software de consulta y gestión de datos
Software específico para la industria
Mantenimiento y soporte del software</t>
  </si>
  <si>
    <t>38916</t>
  </si>
  <si>
    <t>INFORMESE SAS</t>
  </si>
  <si>
    <t>PRESTAR LOS SRERVICIOS PROFESIONALES PARA EL APOYO EN TEMAS LABORAL Y ADMINISTRATIVO A LA SUBDIRECCION DE TALENTO HUMANO DE MIGRACION COLOMBIA, CONSISTENTES EN EL ACOMPAÑAMIENTO, ASESORIA, REVISION Y MODIFICACION DE LA REGLAMENTACION DEL SISTEMA DE TURNOS Y FIJACION DE POLITICAS SOBRE COMPENSATORIOS DE ACUERDO CON LAS CONDICIONES SEÑALADAS EN LOS ESTUDIOS PREVIOS Y EN LA PROPUESTA PRESENTADA POR EL CONTRATISTA.</t>
  </si>
  <si>
    <t>2016623141100016E</t>
  </si>
  <si>
    <t>38816</t>
  </si>
  <si>
    <t>PUBLICACIONES SEMANA S.A.</t>
  </si>
  <si>
    <t xml:space="preserve">17516
</t>
  </si>
  <si>
    <t xml:space="preserve">
17716
</t>
  </si>
  <si>
    <t xml:space="preserve">17616
</t>
  </si>
  <si>
    <t>521418
521615</t>
  </si>
  <si>
    <t>19016</t>
  </si>
  <si>
    <t>2016623141000016E</t>
  </si>
  <si>
    <t>Mejoramiento de la Infraestructura Tecnológia y de Comunicaciones a Nivel Nacional.-</t>
  </si>
  <si>
    <t>2016623141000019E</t>
  </si>
  <si>
    <t>Otros electrodomésticos</t>
  </si>
  <si>
    <t>Herramientas manueales de jardinería , agricultura y forestarción</t>
  </si>
  <si>
    <t>Software de entorno operativo</t>
  </si>
  <si>
    <t>30116</t>
  </si>
  <si>
    <t>ORACLE COLOMBIA LIMITADA</t>
  </si>
  <si>
    <t>2016623141000017E</t>
  </si>
  <si>
    <t>Servicios de hospedajes de operación de sitios web</t>
  </si>
  <si>
    <t>21716</t>
  </si>
  <si>
    <t>O4IT SAS</t>
  </si>
  <si>
    <t>GILMER MOISES AMEZQUIA MONROY</t>
  </si>
  <si>
    <t>CONTRATAR LOS SERVICIOS DE ACTUALIZACIÓN DE LOS PRODUCTOS ORACLE, DENOMINADA SOFTWARE UPDATE LICENCE &amp; SUPPORT</t>
  </si>
  <si>
    <t>30316</t>
  </si>
  <si>
    <t>2016623141000020E</t>
  </si>
  <si>
    <t>2016623141000022E</t>
  </si>
  <si>
    <t>36216</t>
  </si>
  <si>
    <t>C-213-1002-1</t>
  </si>
  <si>
    <t>Carros</t>
  </si>
  <si>
    <t>DISTRIBUIDORA NISSAN S.A.</t>
  </si>
  <si>
    <t>Adquisición de un vehículo al cual se le dará uso como patrulla migratoria.</t>
  </si>
  <si>
    <t>2016623141000021E</t>
  </si>
  <si>
    <t>OUTSOURCING SUMINISTRO DE PAPELERIA Y TONER BAJO EL SISTEMA DE PROVEEDURIA CON MANEJO DE INVENTARIOS VIRTUALES. INCLUYE ELEMENTOS PARA ARCHIVO CAJAS Y CARPETAS</t>
  </si>
  <si>
    <t>Suministros de escritorio</t>
  </si>
  <si>
    <t>A-2-0-4-4-15</t>
  </si>
  <si>
    <t xml:space="preserve">LILIA FANNY GUEVARA PARRADO / SUMINITROS </t>
  </si>
  <si>
    <t>2016623140500031E</t>
  </si>
  <si>
    <t>2016623140700009E</t>
  </si>
  <si>
    <t>2016623140500108E</t>
  </si>
  <si>
    <t>2016623140300021E</t>
  </si>
  <si>
    <t>2016623140500059E</t>
  </si>
  <si>
    <t>830.001.113-1</t>
  </si>
  <si>
    <r>
      <t>A</t>
    </r>
    <r>
      <rPr>
        <sz val="10"/>
        <rFont val="Arial Narrow"/>
        <family val="2"/>
      </rPr>
      <t xml:space="preserve">-2-0-4-7-6 </t>
    </r>
  </si>
  <si>
    <t>CONSEJO BRITANICO - BRITISH COUNCIL</t>
  </si>
  <si>
    <t>SUSPENDIDOS</t>
  </si>
  <si>
    <t>2016623140500168E</t>
  </si>
  <si>
    <t>2016623140500167E</t>
  </si>
  <si>
    <t>PARKER RANDALL COLOMBIA SAS</t>
  </si>
  <si>
    <t>Desarrollo de Política u objetivo empresariales</t>
  </si>
  <si>
    <t>41116</t>
  </si>
  <si>
    <t>Contratar la prestación de servicios profesionales para  apoyar a la Dirección General en la redacción, análisis y preparación de la información que requiera el Director en el cumplimiento de sus funciones</t>
  </si>
  <si>
    <t>40916</t>
  </si>
  <si>
    <t>TERMINACIÓN ANTICIPADA</t>
  </si>
  <si>
    <t>COMPAÑÍA DE VIGILANCIA Y SEGURIDAD PRIVADA AGUILA DE ORO COLOMBIA LIMITADA</t>
  </si>
  <si>
    <t>CUMPLIMIENTO; SALARIOS; CAL SERVICIOS RESP CIVIL EXTRA; CIVIL CONTRACTUAL</t>
  </si>
  <si>
    <t>30%; 5%; 20%; 5%; 10 SMMLV</t>
  </si>
  <si>
    <t>CONTRATAR EL MANTENIMIENTO PREVENTIVO Y CORRECTIVO CON SUMINISTRO DE REPUESTOS ORIGINALES PARA LOS VEHÍCULOS MULTIMARCA QUE CONFORMAN EL PARQUE AUTOMOTOR DE LA UNIDAD ADMINISTRATIVA ESPECIAL MIGRACIÓN COLOMBIA DE LA REGIONAL OCCIDENTE.</t>
  </si>
  <si>
    <t>CALI - B/VENTURA - POPAYAN</t>
  </si>
  <si>
    <t>COORDINADOR APOYO OCCIDENTE</t>
  </si>
  <si>
    <t>38716</t>
  </si>
  <si>
    <t>37316</t>
  </si>
  <si>
    <t>Contratar la adquisición de cinco (5) destructoras de papel para oficina, con destino a los Centros Facilitadores de la Regional Andina y el Aeropuerto el Dorado pertenecientes a la  UAEMC.</t>
  </si>
  <si>
    <t>Máquinas cortadoras de papel o accesorios</t>
  </si>
  <si>
    <t>1 MES</t>
  </si>
  <si>
    <r>
      <t xml:space="preserve">Contratar el arrendamiento de un local comercial de propiedad del </t>
    </r>
    <r>
      <rPr>
        <b/>
        <sz val="10"/>
        <rFont val="Arial Narrow"/>
        <family val="2"/>
      </rPr>
      <t xml:space="preserve">ARRENDADOR, </t>
    </r>
    <r>
      <rPr>
        <sz val="10"/>
        <rFont val="Arial Narrow"/>
        <family val="2"/>
      </rPr>
      <t>ubicado en el departamento del Magdalena, en la ciudad de Santa Marta en la nomenclatura calle 22 Nº13 A – 88 barrio Los Alcázares, matrícula inmobiliaria  Nº 080-11689  y código catastral 47001010500040001000 de la Oficina de Registro de Instrumentos Públicos de Santa Marta, cuyos linderos y características se encuentran descritos en la Escritura Pública Nº 1330 del 20 de julio de 1995 según certificado expedido por la Oficina de Registro de Instrumentos Públicos de Santa Marta.</t>
    </r>
  </si>
  <si>
    <r>
      <t xml:space="preserve">Prestar servicios  profesionales y de apoyo a la gestión en el grupo de contratos perteneciente a la subdirección administrativa y financiera de migración Colombia, de acuerdo con las condiciones señaladas en las condiciones y especificaciones técnicas descritas en los Estudios Previos y la Propuesta presentada por </t>
    </r>
    <r>
      <rPr>
        <b/>
        <sz val="10"/>
        <rFont val="Arial Narrow"/>
        <family val="2"/>
      </rPr>
      <t>EL CONTRATISTA.</t>
    </r>
  </si>
  <si>
    <r>
      <t xml:space="preserve">Prestar los servicios profesionales para  apoyar  a la Dirección General en el seguimiento de las directrices  que se imparten a las diferentes dependencias sobre la gestión administrativa  y misional de la Entidad, de acuerdo con las condiciones señaladas y especificaciones técnicas descritas en los Estudios Previos y la Propuesta presentada por </t>
    </r>
    <r>
      <rPr>
        <b/>
        <sz val="10"/>
        <rFont val="Arial Narrow"/>
        <family val="2"/>
      </rPr>
      <t xml:space="preserve">EL CONTRATISTA. </t>
    </r>
  </si>
  <si>
    <r>
      <t>La prestación de servicios jurídicos especializados para apoyar, asesorar y orientar a la oficina asesora jurídica de la entidad en  asuntos relacionados con la contratación y el derecho administrativo,</t>
    </r>
    <r>
      <rPr>
        <b/>
        <sz val="10"/>
        <rFont val="Arial Narrow"/>
        <family val="2"/>
      </rPr>
      <t xml:space="preserve"> </t>
    </r>
    <r>
      <rPr>
        <sz val="10"/>
        <rFont val="Arial Narrow"/>
        <family val="2"/>
      </rPr>
      <t xml:space="preserve">de acuerdo con las condiciones señaladas y especificaciones técnicas descritas en los Estudios Previos y la Propuesta presentada por </t>
    </r>
    <r>
      <rPr>
        <b/>
        <sz val="10"/>
        <rFont val="Arial Narrow"/>
        <family val="2"/>
      </rPr>
      <t>EL CONTRATISTA.</t>
    </r>
  </si>
  <si>
    <r>
      <t xml:space="preserve">Contratar la realización de dos (2) </t>
    </r>
    <r>
      <rPr>
        <b/>
        <sz val="10"/>
        <rFont val="Arial Narrow"/>
        <family val="2"/>
      </rPr>
      <t>Seminarios en Derechos Humanos en el Control Migratorio</t>
    </r>
    <r>
      <rPr>
        <sz val="10"/>
        <rFont val="Arial Narrow"/>
        <family val="2"/>
      </rPr>
      <t xml:space="preserve"> para los funcionarios de Migración Colombia en las ciudades de (Bogota y Pereira), de conformidad con lo establecido en los estudios previos y la ficha técnica.</t>
    </r>
  </si>
  <si>
    <r>
      <t xml:space="preserve">Contratar los servicios profesionales de formación para la realización de </t>
    </r>
    <r>
      <rPr>
        <b/>
        <sz val="10"/>
        <rFont val="Arial Narrow"/>
        <family val="2"/>
      </rPr>
      <t>DOS</t>
    </r>
    <r>
      <rPr>
        <sz val="10"/>
        <rFont val="Arial Narrow"/>
        <family val="2"/>
      </rPr>
      <t xml:space="preserve"> </t>
    </r>
    <r>
      <rPr>
        <b/>
        <sz val="10"/>
        <rFont val="Arial Narrow"/>
        <family val="2"/>
      </rPr>
      <t xml:space="preserve">SEMINARIOS SOBRE NEGOCIACION COLECTIVA PARA EMPLEADOS PÚBLICOS </t>
    </r>
    <r>
      <rPr>
        <sz val="10"/>
        <rFont val="Arial Narrow"/>
        <family val="2"/>
      </rPr>
      <t>dirigida a los funcionarios de Migración Colombia, de conformidad a las especificaciones técnicas de los presentes estudios previos.</t>
    </r>
  </si>
  <si>
    <t>SERVICIOS INTEGRALES EN SISTEMAS DE TELECOMUNICACIONES Y ELECTRICIDAD SISTEL S.A.S,</t>
  </si>
  <si>
    <r>
      <t>SERVICIO DE MANTENIMIENTO PREVENTIVO Y CORRECTIVO DEL PARQUE AUTOMOTOR MULTIMARCAS VEHICULOS UBICADOS EN BOGOTA Y REGIONAL ANDINA SEDES TUNJA, IBAGUE Y NEIVA.</t>
    </r>
    <r>
      <rPr>
        <b/>
        <sz val="10"/>
        <rFont val="Arial"/>
        <family val="2"/>
      </rPr>
      <t xml:space="preserve"> </t>
    </r>
  </si>
  <si>
    <r>
      <t xml:space="preserve">Prestación de servicios profesionales para apoyar y orientar a la Subdirección Administrativa y Financiera de la entidad en asuntos relacionados con la implementación y puesta en marcha de las </t>
    </r>
    <r>
      <rPr>
        <b/>
        <sz val="10"/>
        <rFont val="Arial Narrow"/>
        <family val="2"/>
      </rPr>
      <t>NORMAS INTERNACIONALES DE CONTABILIDAD DEL SECTOR PÚBLICO,</t>
    </r>
    <r>
      <rPr>
        <sz val="10"/>
        <rFont val="Arial Narrow"/>
        <family val="2"/>
      </rPr>
      <t xml:space="preserve"> según Resolución 533 e Instructivo 002 del 8 de octubre de 2015 de la Contaduría General de la Nación,</t>
    </r>
    <r>
      <rPr>
        <b/>
        <sz val="10"/>
        <rFont val="Arial Narrow"/>
        <family val="2"/>
      </rPr>
      <t xml:space="preserve"> </t>
    </r>
    <r>
      <rPr>
        <sz val="10"/>
        <rFont val="Arial Narrow"/>
        <family val="2"/>
      </rPr>
      <t xml:space="preserve">de acuerdo con las condiciones señaladas y especificaciones técnicas descritas en los Estudios Previos y la Propuesta presentada por </t>
    </r>
    <r>
      <rPr>
        <b/>
        <sz val="10"/>
        <rFont val="Arial Narrow"/>
        <family val="2"/>
      </rPr>
      <t>EL CONTRATISTA.</t>
    </r>
  </si>
  <si>
    <t>LLANTAS E IMPORTACIONES SAGU SAS</t>
  </si>
  <si>
    <t xml:space="preserve">Prestación de servicios profesionales para la elaboración del concepto técnico para la intervención de espacios y el funcionamiento de atención al público del edificio de Migración Colombia en la Calle 100 N° 11B ¿ 27 de la ciudad de Bogotá. </t>
  </si>
  <si>
    <t>41016</t>
  </si>
  <si>
    <t>C-113-1002-1</t>
  </si>
  <si>
    <t>SOCIEDAD COLOMBIANA DE INGENIEROS</t>
  </si>
  <si>
    <t>2016623140500169E</t>
  </si>
  <si>
    <t>CONFECCIONES PAEZ S.A.</t>
  </si>
  <si>
    <t>2016623141000018E</t>
  </si>
  <si>
    <t>17716</t>
  </si>
  <si>
    <t>ORLANDO TONCANCIPA PARDO</t>
  </si>
  <si>
    <t>Contratar los servicios de renovación del soporte del equipo ODA.</t>
  </si>
  <si>
    <t>OLGA LUCIA PEREZ</t>
  </si>
  <si>
    <t>CARLOS ALBERTO  ARCHILA CABRERA</t>
  </si>
  <si>
    <t xml:space="preserve"> MIGUEL ENRIQUE ROMO BARRETO</t>
  </si>
  <si>
    <t xml:space="preserve">DORIS ALIETH MARTINEZ AGUILAR </t>
  </si>
  <si>
    <t>CUMPLIMIENTO; SALARIOS; CALID. SERVICIOS; CALIDAD BIENES</t>
  </si>
  <si>
    <t>LEIDY ANDREA MARTÍNEZ GUTIERREZ</t>
  </si>
  <si>
    <t>2016623140500160E</t>
  </si>
  <si>
    <t>CONTRATAR LA SUSCRIPCIÓN A LA REVISTA SEMANA, CON DESTINO A LA UNIDAD ADMINISTRATIVA ESPECIAL MIGRACIÓN COLOMBIA.</t>
  </si>
  <si>
    <t>Contratar la actualización, mantenimiento y soporte técnico del Software Aranda y ampliación de su licenciamiento, de acuerdo con los requerimientos técnicos de la Unidad Administrativa Especial Migración Colombia.</t>
  </si>
  <si>
    <t>432315
811118
811122</t>
  </si>
  <si>
    <t>Software funcional específico de la empresa
Servicios de sistemas y de administración de componentes de sistemas
Mantenimiento y soporte de software</t>
  </si>
  <si>
    <t>39516</t>
  </si>
  <si>
    <t>2016623140300028E</t>
  </si>
  <si>
    <t>EDGAR CASTIBLANCO</t>
  </si>
  <si>
    <t>CLAUDIA NATALIA OSPINA BARRERO</t>
  </si>
  <si>
    <t>SANDRA LUCIA GARCÍA ESQUIVIA</t>
  </si>
  <si>
    <t>DIEGO ALEXANDER TRUJILLO CRUZ</t>
  </si>
  <si>
    <t>2016623141100014E</t>
  </si>
  <si>
    <t>Contratar el mantenimiento preventivo y correctivo con suministro de repuestos originales para los vehículos multimarca que conforman el parque automotor de la unidad administrativa especial migración colombia de la regional occidente. El suministro de repuestos comprende originales u homologados nuevos, e incluye los servicios de lavado y despinche, y el servicio de expedición de tecno mecánicas, para los vehículos multimarcas, así como los vehículos marca: NISSAN, CHEVROLET, SUZUKI y TOYOTA que, por su modelo o ubicación, quedaron excluidos de los contratos monomarca.</t>
  </si>
  <si>
    <t>Servicios de mantenimento y reparación</t>
  </si>
  <si>
    <t>Contratar el servicio de arrendamiento de cupos de parqueadero para el parque automotor de la Regional Aeropuerto El Dorado de Migración Colombia.</t>
  </si>
  <si>
    <t>2016623140100015E</t>
  </si>
  <si>
    <t>41216</t>
  </si>
  <si>
    <t>2016623140500178E</t>
  </si>
  <si>
    <t>43316</t>
  </si>
  <si>
    <t>PRESTACIÓN DE SERVICIOS PROFESIONALES Y DE APOYO A LA GESTIÓN</t>
  </si>
  <si>
    <t>BOGOTÁ D.C. - VIRTUAL</t>
  </si>
  <si>
    <t>FUNDACION DE EGRESADOS DE LA UNIVERSIDAD DISTRITAL</t>
  </si>
  <si>
    <t>2016623140500176E</t>
  </si>
  <si>
    <t>Contratar los servicios profesionales para formar a los funcionarios de Migración Colombia en el tema de seguridad de la información.</t>
  </si>
  <si>
    <t>Contratar la prestación de servicios profesioanels de acompañamiento y asesoría para la elaboración de un programa académinico de especialización en los procesos misones de Migración Colombia.</t>
  </si>
  <si>
    <t>Servicios de apoyo gerencial</t>
  </si>
  <si>
    <t>43016</t>
  </si>
  <si>
    <t>16.OPAV.20372P</t>
  </si>
  <si>
    <t>Mantenimiento o transformador de energía sede Santa Marta, mantenimiento correctivo de instalaciones internas.</t>
  </si>
  <si>
    <t>Servicios de mantenimiento y reparación de instalaciones</t>
  </si>
  <si>
    <t>44316</t>
  </si>
  <si>
    <t>2016623140500177E</t>
  </si>
  <si>
    <t>SELECTRIK SAS</t>
  </si>
  <si>
    <t>MÍNIMA  CUANTÍA  SECOP II</t>
  </si>
  <si>
    <t>El suministro de combustibles (Gasolina Corriente y Diésel Corriente) para el parque automotor y plantas eléctricas de la Unidad Administrativa Especial Migración Colombia, ubicados en el nivel regional en municipios no cubiertos por el Acuerdo Marco de Precios de Combustible de Colombia Compra Eficiente. Dichos municipios son: Aguachica, Buenaventura, Cúcuta, Ipiales, La Dorada, Pasto, Quibdó, San Gil, Soledad, Valledupar y Puerto Colombia. No obstante lo anterior, se podrán incluir municipios en donde no haya cobertura a través del Acuerdo Marco de precios, acorde con las necesidades eventuales que se llegaren a presentar por parte de Migración Colombia</t>
  </si>
  <si>
    <t>43516</t>
  </si>
  <si>
    <t>VARIOS MUNICIPIOS</t>
  </si>
  <si>
    <t>ORGANIZACIÓN TERPEL S.A.</t>
  </si>
  <si>
    <t>2016623141100021E</t>
  </si>
  <si>
    <t>Contratar el suministro de elementos para archivo, tintas y toner no incluido en el acuerdo marco de precios.</t>
  </si>
  <si>
    <t>Suministros para impresora, fax y fotocopiadora</t>
  </si>
  <si>
    <t>18416</t>
  </si>
  <si>
    <t>NACIONAL</t>
  </si>
  <si>
    <t>2016623141100017E</t>
  </si>
  <si>
    <t>2016623140700021E</t>
  </si>
  <si>
    <t>Contratar la adquisición de destructoras de papel para oficina, con destino a los Centros Facilitadores de la Regional Andina pertenecientes a la  UAEMC.</t>
  </si>
  <si>
    <t>2016623140300031E</t>
  </si>
  <si>
    <t>Contratar la adquisición de mobiliario para dotación de las áreas administrativas de Paraguachón y Leticia.</t>
  </si>
  <si>
    <t>56101708
56101504</t>
  </si>
  <si>
    <t>Archivadores
Asiento</t>
  </si>
  <si>
    <t>43416</t>
  </si>
  <si>
    <t>2016623140400004E</t>
  </si>
  <si>
    <t>Contratar las obras tendientes al reforzamiento estructural de la sede de la Regional San Andres.</t>
  </si>
  <si>
    <t>721015
721540
721529
721527</t>
  </si>
  <si>
    <t>Servicios de apoyo para la construcción
Servicios de edificios especializados
Servicios de montaje de acero especializado
Servicios de instalación y repración de concreto</t>
  </si>
  <si>
    <t>43616</t>
  </si>
  <si>
    <t>2016623140300029E</t>
  </si>
  <si>
    <t>Adquirir equipos de conectividad switches y herramienta de administración, de acuerdo con las especificaciones técnicas requeridas por la Unidad Administrativa Especial Migración Colombia.</t>
  </si>
  <si>
    <t>432225
432226
811118
432217
432218</t>
  </si>
  <si>
    <t>Equipo de seguridad de red
Equipo de servicio de red
Servicios de sistemas y administración de componentes y sistemas
Equipo fijo de red y componentes
Dispositivos de red ótica</t>
  </si>
  <si>
    <t>43916</t>
  </si>
  <si>
    <t>CARLOS FREDDY CRUZ</t>
  </si>
  <si>
    <t>RECURSOS Y TECNOLOGÍA SAS</t>
  </si>
  <si>
    <t>INFORMÁTICA &amp; TECNOLOGÍA STEFANINI S.A.</t>
  </si>
  <si>
    <t>ARNULFO DE JESUS CRISTANCHO GALLO</t>
  </si>
  <si>
    <t>2016623141000031E</t>
  </si>
  <si>
    <t>217, 28, 219 y 220</t>
  </si>
  <si>
    <t>Servicios de compra y trueque de consumo</t>
  </si>
  <si>
    <t>40716</t>
  </si>
  <si>
    <t>UNIÓN TEMPORAL INDUSTRIAS ZATY</t>
  </si>
  <si>
    <t>ADQUISICIÓN DE ORDENES DE ENTREGA, CANJEABLES ÚNICA Y EXCLUSIVAMENTE PARA COMPRA DE DOTACIÓN (VESTUARIO Y CALZADO) PARA LOS FUNCIONARIOS DE LA UNIDAD ADMINISTRATIVA ESPECIAL MIGRACIÓN COLOMBIA A NIVEL NACIONAL, QUE TENGAN DERECHO, DE ACUERDO CON LO ESTABLECIDO EN LA LEY 70/1988.</t>
  </si>
  <si>
    <t>2016623141000030E</t>
  </si>
  <si>
    <t>40516</t>
  </si>
  <si>
    <t>OMAR VANEGAS NIETO</t>
  </si>
  <si>
    <t>2016623141000029E</t>
  </si>
  <si>
    <t>40616</t>
  </si>
  <si>
    <t>2016623141000028E</t>
  </si>
  <si>
    <t>2016623141000027E</t>
  </si>
  <si>
    <t>2016623141000025E</t>
  </si>
  <si>
    <t>40416</t>
  </si>
  <si>
    <t>2016623141000026E</t>
  </si>
  <si>
    <t>2016623141000032E</t>
  </si>
  <si>
    <t>INVERSIONES GIRATELL GIRALDO SCA</t>
  </si>
  <si>
    <t>2016623141000024E</t>
  </si>
  <si>
    <t>FECHA FIRMA VS FECHA INICIO</t>
  </si>
  <si>
    <t>2016623140500183E</t>
  </si>
  <si>
    <t>REVOCADO</t>
  </si>
  <si>
    <t>Brindar las condiciones necesarias que permitan garantizar la alta disponibilidad, operatividad, rendimiento y seguridad de la plataforma Oracle a nivel nacional por el tiempo de un año; se requiere contratar el servicio de soporte y actualización de hardware de la infraestructura ODA (Oracle Database Appliance) adquirida por la Entidad</t>
  </si>
  <si>
    <t>CENTRAL PARKING SYSTEM COLOMBIA SAS</t>
  </si>
  <si>
    <t>GERMAN ENRIQUE VALENZUELA ZAPATA</t>
  </si>
  <si>
    <t>THOMAS GREG &amp; SONS DE COLOMBIA S.A.</t>
  </si>
  <si>
    <t>VIG.2016 - 153416
VIG. FUT. 2116</t>
  </si>
  <si>
    <t>VALOR VF 2017</t>
  </si>
  <si>
    <t>VALOR VF 2018</t>
  </si>
  <si>
    <t>BUSINESS ALLIANCE GROUP - B.A.G SAS</t>
  </si>
  <si>
    <t>Contratar el arrendamiento de un inmueble en el Municipio de Puerto Santander (Norte de Santander) ubicado en la Cra. 4 # 5-63 Barrio La Punta, con matrícula inmobiliaria  Nº 260-164025  y código catastral 010000160011000 de la Oficina de Registro de Instrumentos Públicos de Cúcuta, cuyos linderos y características se encuentran descritos en la Escritura Pública Nº 2.922 del 19 de Septiembre de 1996 según documentos expedidos por la Notaria 6 de la Ciudad de Cúcuta.</t>
  </si>
  <si>
    <t>48916</t>
  </si>
  <si>
    <t>A-2-0-2-10-2</t>
  </si>
  <si>
    <t>NORTE DE SANTANDER</t>
  </si>
  <si>
    <t>EVA MARIA GARCIA GARCIA</t>
  </si>
  <si>
    <t>Contratar la prestación de servicios profesionales para apoyar la construcción de una política pública para la subdirección de verificaciones, de acuerdo con las condiciones señaladas y especificaciones técnicas descritas en los Estudios Previos y la propuesta presentada por EL CONTRATISTA.</t>
  </si>
  <si>
    <t>Servicios de consultoría de negocios y administración corporativa</t>
  </si>
  <si>
    <t>49216</t>
  </si>
  <si>
    <t>CLEMENCIA RAMÍREZ HERRERA</t>
  </si>
  <si>
    <t>Contratar un seminario en actualización en contratación estatal para los funcionarios de Migración Colombia, de conformidad con las condiciones y especificaciones establecidas en los estudios previos y en la propuesta del contratista.</t>
  </si>
  <si>
    <t>51016</t>
  </si>
  <si>
    <t>CÁMARA DE COMERCIO DE BOGOTÁ</t>
  </si>
  <si>
    <t>Adquisición de equipos de computo, escaner y multifuncional, de acuerdo con las especificaciones técnicas de la Unidad Administrativa Especial Migración Colombia.</t>
  </si>
  <si>
    <t>Computadores</t>
  </si>
  <si>
    <t>49016</t>
  </si>
  <si>
    <t>CUMPLIMIENTO; CALIDAD BIENES; PROVISIÓN REPUESTOS</t>
  </si>
  <si>
    <t xml:space="preserve">20%; 20%; 20%; </t>
  </si>
  <si>
    <t>Contratar la renovación, actualización, licenciamiento y soporte técnico de la solución de firewall, de conformidad con las especificaciones de la Unidad Administrativa Migración Colombia.</t>
  </si>
  <si>
    <t>Equipo de seguridad de red</t>
  </si>
  <si>
    <t>49116</t>
  </si>
  <si>
    <t>30 DÍAS</t>
  </si>
  <si>
    <t>PROYECTO DE PLIEGO</t>
  </si>
  <si>
    <t>Contratar una solución llave en mano para manejo de recargos y compensatorios de los funcionarios que prestan sus servicios bajo el esquema de turnos de trabajo en Migración Colombia.-</t>
  </si>
  <si>
    <t>Software funcional específico de la empresa</t>
  </si>
  <si>
    <t>49316</t>
  </si>
  <si>
    <t>AUTO ISLAS LTDA.</t>
  </si>
  <si>
    <t>GLOBAL E-COMMERCE SAS</t>
  </si>
  <si>
    <t>ARCHIVO TOTAL LTDA.</t>
  </si>
  <si>
    <t>LA CAMPIÑA LIMITADA</t>
  </si>
  <si>
    <t>SERVIEQUIPOS Y SUMINISTROS S.A.S.</t>
  </si>
  <si>
    <t>SUBDIRECCION DE VERIFICACIONES</t>
  </si>
  <si>
    <t>JIMENA</t>
  </si>
  <si>
    <t>2016623140500030E</t>
  </si>
  <si>
    <t>2016623140300033E</t>
  </si>
  <si>
    <t>2016623140500069E</t>
  </si>
  <si>
    <t>ING ARANGO CIA SAS SAI</t>
  </si>
  <si>
    <t>CUMPLIMIENTO; SALARIOS; ESTABILIDAD Y CALIDAD DE LA OBRA; RES EXTRACONTRACTUAL</t>
  </si>
  <si>
    <t>20%; 10%; 20%; 20 SMMLV</t>
  </si>
  <si>
    <t>SERGIO ANDRES BLANCO</t>
  </si>
  <si>
    <t>JOSE GABRIEL JIMÉNEZ RINCON</t>
  </si>
  <si>
    <t>2016623140300034E</t>
  </si>
  <si>
    <t>2016623140500181E</t>
  </si>
  <si>
    <t>2016623140400007E</t>
  </si>
  <si>
    <t>Contratar obras para la adecuación de la infraestructura física del puesto de control migratorio marítimo – PCMM localizado en el municipio de Tumaco - Nariño.</t>
  </si>
  <si>
    <t>721015
721211
721515
721519</t>
  </si>
  <si>
    <t>Servicios de apoyo a la contrucción.
Servicios de construcción de edificios generales y de oficina.
Servicios de sistemas eléctricos
Servicios de albañilería y mampostería.</t>
  </si>
  <si>
    <t>54516</t>
  </si>
  <si>
    <t>CUMPLIMIENTO; SALARIOS; ESTALIBILIDAD OBRA; RESPONSABILIDAD CIVIL EXTRACONTRACTUAL</t>
  </si>
  <si>
    <t xml:space="preserve"> 2016623140300037E</t>
  </si>
  <si>
    <t>Adquirir la suscripción de licenciamiento del Software Adobe Creative Cloud, incluido soporte, de conformidad con las especificaciones técnicas de la Unidad Administrativa Especial Migración Colombia</t>
  </si>
  <si>
    <t>Software de edición y creación de contenidos</t>
  </si>
  <si>
    <t>54216</t>
  </si>
  <si>
    <t>Contratar la prestación de servicios profesionales para apoyar a la Subdirección de Control Migratorio, en el desarrollo de procesos liderados por esta dependencia, de acuerdo con las condiciones señaladas y especificaciones técnicas descritas en los Estudios Previos y la Propuesta presentada por el contratista</t>
  </si>
  <si>
    <t>2016623140500185E</t>
  </si>
  <si>
    <t>51516</t>
  </si>
  <si>
    <t>2016623140100016E</t>
  </si>
  <si>
    <t>2016623140500180E</t>
  </si>
  <si>
    <t>2016623140500182E</t>
  </si>
  <si>
    <t>Contratar la suscripción al periódico La República, con destino a diferentes dependencias de la Unidad Administrativa Especial Migración Colombia.</t>
  </si>
  <si>
    <t>51416</t>
  </si>
  <si>
    <t>EIDTORIAL EL GLOBO S.A.</t>
  </si>
  <si>
    <t>2016623140500186E</t>
  </si>
  <si>
    <t>Prestación de servicios profesionales a la Subdirección de Extranjería consistentes en la definición, formulación e implementación de controles relacionados con la seguridad de la información de Migración Colombia, de acuerdo a las condiciones y especificaciones técnicas descritas en los Estudios Previos y a la Propuesta presentada por EL CONTRATISTA.</t>
  </si>
  <si>
    <t>46716</t>
  </si>
  <si>
    <t>JOSÉ MANUEL PIRATOBA LEMUS</t>
  </si>
  <si>
    <t>GLORIA ELSA LEON PERDOMO</t>
  </si>
  <si>
    <t>2016623140500184E</t>
  </si>
  <si>
    <t>Contratar la extensión de la garantía para las lectoras 3M Modelo AT9000 y actualización del software AssureID, que contempla mantenimiento preventivo, correctivo, suministro de repuestos y soporte, de conformidad con el cuadro de cantidades y especificaciones de la Unidad Administrativa Especial Migración Colombia.</t>
  </si>
  <si>
    <t>Dispositivos informáticos de entrada de datos</t>
  </si>
  <si>
    <t>3M COLOMBIA S.A.</t>
  </si>
  <si>
    <t>CUMPLIMIENTO 20%; SALARIOS 10%; CALIDA SERVICIO 20%</t>
  </si>
  <si>
    <t>30 DÍAS CALENDARIO</t>
  </si>
  <si>
    <t xml:space="preserve">ALEX FERNEY HINCAPIE NUÑEZ </t>
  </si>
  <si>
    <t>2016623140300030E</t>
  </si>
  <si>
    <t>2016623140700020E</t>
  </si>
  <si>
    <t xml:space="preserve"> 2016623141100018E</t>
  </si>
  <si>
    <t>INGENIAN SOFTWARE SAS</t>
  </si>
  <si>
    <t>2016623140300038E</t>
  </si>
  <si>
    <t>REDECOMPUTO LIMITADA</t>
  </si>
  <si>
    <t>DIAZ PUYO JUAN PABLO / TECNOMUSIC</t>
  </si>
  <si>
    <t>2016623140500189E</t>
  </si>
  <si>
    <t>El CONTRATISTA, en virtud de sus condiciones académicas, se obliga para con MIGRACION COLOMBIA, a prestar los servicios profesionales, con autonomía técnica y administrativa, consistentes en diseñar y realizar un taller en temas relacionados con el Servicio al cliente durante el encuentro anual de directivos de la Unidad Administrativa Especial Migración Colombia.</t>
  </si>
  <si>
    <t>Entrenamiento en servicio y desarrollo de mano de obra</t>
  </si>
  <si>
    <t>57116</t>
  </si>
  <si>
    <t>EMPRESA PLAN SUEÑO POSIBLE SAS</t>
  </si>
  <si>
    <t>2016623140300040E</t>
  </si>
  <si>
    <t>SAFETY IN DEEP</t>
  </si>
  <si>
    <t>OFICOMCO SAS</t>
  </si>
  <si>
    <t>2016623140700022E</t>
  </si>
  <si>
    <t>Adquirir la extensión de garantía para los servidores marca Hewlett-Packard, con su debido soporte, que hacen parte de la plataforma tecnológica de la Unidad Administrativa Especial Migración Colombia</t>
  </si>
  <si>
    <t>Ingenieria de software o hardware</t>
  </si>
  <si>
    <t>55216</t>
  </si>
  <si>
    <t>2016623140700023E</t>
  </si>
  <si>
    <t>Adquirir la extensión de garantía para los servidores marca DELL, con su debido soporte, que hacen parte de la plataforma tecnológica de la Unidad Administrativa Especial Migración Colombia.</t>
  </si>
  <si>
    <t>55316</t>
  </si>
  <si>
    <t>2016623140500188E</t>
  </si>
  <si>
    <t>Contratar la prestación de servicios de un operador logístico que cuente con los medios idóneos para el desmonte traslado y montaje de los bienes situados en la Sede de la Regional Oriente ubicada en la Av. 1 # 28-57 San Rafael, y trasladarlos al CEDAC ubicado en la Calle 22 # 8N-47 Zona Industrial, y/o al Puesto de Control Migratorio Terrestre, ubicado en el sector de “Tienditas” en la ciudad de Cúcuta Norte de Santander.</t>
  </si>
  <si>
    <t>Transporte de carga por carretera</t>
  </si>
  <si>
    <t>56816</t>
  </si>
  <si>
    <t>A-2-0-4-6-3</t>
  </si>
  <si>
    <t>5 DÍAS FECHA DE INICIO</t>
  </si>
  <si>
    <t>2016623140300039E</t>
  </si>
  <si>
    <t>Contratar la adquisición de mobiliario para la dotación de las áreas administrativas, atención al ciudadano y sala transitoria de Migración Colombia en el nuevo puesto de control Migratorio Terrestre, ubicado en el sector de Tienditas Cúcuta Norte de Santander.</t>
  </si>
  <si>
    <t>Muebles de Oficina</t>
  </si>
  <si>
    <t>56616</t>
  </si>
  <si>
    <t>CUMPLIMIENTO; SALARIOS; CALIDAD DE BIENES</t>
  </si>
  <si>
    <t>Contratar obras para la adecuación del Centro Facilitador de Servicios Migratorios (CFSM) de Migración Colombia en la ciudad de Barranquilla - Atlántico.</t>
  </si>
  <si>
    <t>INFORME DE EVALUACIÓN</t>
  </si>
  <si>
    <t>BARRANQUILLA</t>
  </si>
  <si>
    <t>Contratar obras para la adecuación de la infraestructura física del Puesto de Control Migratorio Marítimo - PCMM localizado en el corregimiento de capurganá (chocó).-</t>
  </si>
  <si>
    <t>54616</t>
  </si>
  <si>
    <t>54416</t>
  </si>
  <si>
    <t>CAPURGANA</t>
  </si>
  <si>
    <t>PCMM BUENAVENTURA</t>
  </si>
  <si>
    <t>Contratar las obras correspondientes a la segunda etapa de la adecuación de la infraestructura física del Puesto de Control Migratorio Marítimo ¿ PCMM localizado en el municipio de Buenaventura.</t>
  </si>
  <si>
    <t>54316</t>
  </si>
  <si>
    <t>Desde</t>
  </si>
  <si>
    <t>Hasta</t>
  </si>
  <si>
    <t>Exportar</t>
  </si>
  <si>
    <t>La entidad cuenta con un parque automotor a nivel nacional que apoya la misión y funcionamiento administrativo y operativo de Migración Colombia. De acuerdo con las obligaciones de carácter legal para estos vehículos se hace necesario garantizar el Seguro Obligatorio -SOAT, acorde con las disposiciones de Ley sobre el particular</t>
  </si>
  <si>
    <t xml:space="preserve">
SEGUROS GENERALES SURAMERICANA S.A.</t>
  </si>
  <si>
    <t xml:space="preserve">
SERVIASEO S.A.</t>
  </si>
  <si>
    <t>La Unidad Administrativa Especial Migración Colombia, en aras de garantizar el cumplimiento de las funciones definidas en el Decreto 4062 de 2011, debe ofrecer tanto a la ciudadanía como a sus funcionarios, los servicios básicos de aseo, cafetería y servicios generales en sus instalaciones, que coadyuven al normal desarrollo de las actividades propias del día a día</t>
  </si>
  <si>
    <t>OLGA MORANTES GALLARDO</t>
  </si>
  <si>
    <t xml:space="preserve">
UNIÓN TEMPORAL SEISO - SERCONAL</t>
  </si>
  <si>
    <t>La Unidad Administrativa Especial Migración Colombia, en aras de garantizar el cumplimiento de las funciones definidas en el Decreto 4062 de 2011, debe ofrecer tanto a la ciudadanía como a sus funcionarios, los servicios básicos de aseo, cafetería y servicios generales en sus instalaciones, que coadyuven al normal desarrollo de las actividades propias del día a día.-</t>
  </si>
  <si>
    <t>La Unidad Administrativa Especial Migración Colombia, en aras de garantizar el cumplimiento de las funciones definidas en el Decreto 4062 de 2011, debe ofrecer tanto a la ciudadanía como a sus funcionarios, los servicios básicos de aseo, cafetería y servicios generales en sus instalaciones, que coadyuven al normal desarrollo de las actividades propias del día a día,</t>
  </si>
  <si>
    <t>ELISABETH USECHE MARIN</t>
  </si>
  <si>
    <t xml:space="preserve">
UNIÓN TEMPORAL CCEFICIENTE</t>
  </si>
  <si>
    <t>LILIANA CASTELLANOS TORRES</t>
  </si>
  <si>
    <t>VILLAVICENICO</t>
  </si>
  <si>
    <t>OFICINA DE TECNOLOGIA</t>
  </si>
  <si>
    <t>Contratar el servicio en modalidad de fábrica de software, para desarrollar  nuevas funcionalidades, mantenimiento a los módulos existentes y soporte a las aplicaciones actuales con que cuenta la Entidad</t>
  </si>
  <si>
    <t>432315
811115</t>
  </si>
  <si>
    <t>Software funcional específico de una empresa
Ingeniería de software o hardware</t>
  </si>
  <si>
    <t>Vig.2016 $564.032.000.00
Vig.2017 $1.620.000.000
Vig.2018 $945.000.000</t>
  </si>
  <si>
    <t>Vig.2016 $150.000.000
Vig.2017 $1.782.000.000
Vig. 2018 $1.039.500.000</t>
  </si>
  <si>
    <t xml:space="preserve">44916
</t>
  </si>
  <si>
    <t>CONVOCATO</t>
  </si>
  <si>
    <t>PUBLICACIÓN PROYECTO DE PLIEGOS</t>
  </si>
  <si>
    <t>VERSIÓN 21 DEL 18-10-2016</t>
  </si>
  <si>
    <t>SUBDIRECCIÓN ADMINISTRATIVA Y FINACIERA</t>
  </si>
  <si>
    <t>Adquisición de herramientas para realizar mantenimientos preventivos y correctivos en las diferentes instalaciones de Migración Colombia.</t>
  </si>
  <si>
    <t>53916</t>
  </si>
  <si>
    <t>EN CURSO SELECCIÓN ABREVIADA (SUBASTA + 4 MENOR CUANTÍA)</t>
  </si>
  <si>
    <t>EN CURSO LICITACIÓN</t>
  </si>
  <si>
    <t>REVOCADOS</t>
  </si>
  <si>
    <t>EN CURSO MÍNIMA CUANTÍA</t>
  </si>
  <si>
    <t>RELACIÓN DE CONTRATOS MODALIDAD DIRECTA</t>
  </si>
  <si>
    <t>SUBDIRECCIÓN ADMINISTRATIVA Y FINANCIERA - COORDINACIÓN GRUPO DE CONTRATO</t>
  </si>
  <si>
    <t>CONTRATOS INTERADMINISTRATIVOS</t>
  </si>
  <si>
    <t>PRÓXIMAS CONTRATACIONES (NOVIEMBRE)</t>
  </si>
  <si>
    <t>Acuerdos Marco de Precio</t>
  </si>
  <si>
    <t>Directa</t>
  </si>
  <si>
    <t>Mínima Cuantía</t>
  </si>
  <si>
    <t>FINALIZADO</t>
  </si>
  <si>
    <t>FINALIZO</t>
  </si>
  <si>
    <t>VALOR HONORARIOS</t>
  </si>
  <si>
    <t>OBSERVACIONES</t>
  </si>
  <si>
    <t>FINALIZÓ</t>
  </si>
  <si>
    <t>MODALIDAD PROCESO</t>
  </si>
  <si>
    <t>T  O  T  A  L . . .</t>
  </si>
  <si>
    <t>PRESTAR LOS SERVICIOS DE APOYO A LA GESTION A LA SUBDIRECCIÓN ADMINISTRATIVA Y FINANCIERA EN EL SEGUIMIENTO A LA GESTIÓN DE LAS REGIONALES DE LA UAEMC.</t>
  </si>
  <si>
    <t>PRESTACIÓN DE SERVICIOS PROFESIONALES POR PRODUCTOS</t>
  </si>
  <si>
    <t>Mantenimiento Vehículos Chevrolet</t>
  </si>
  <si>
    <t>Bonos incentivos</t>
  </si>
  <si>
    <t>Adqu accerios y respuestos equipos computo</t>
  </si>
  <si>
    <t>Divisiones y puertas</t>
  </si>
  <si>
    <t>EN CURSO DIRECTA</t>
  </si>
  <si>
    <t>Ext. Gtía Booking</t>
  </si>
  <si>
    <t>Arrendamiento Inirida</t>
  </si>
  <si>
    <t>VERSIÓN 22 DEL 8-11-2016</t>
  </si>
  <si>
    <t>EN CURSO SELECCIÓN ABREVIADA (1 SUBASTA: TRANSPORTE LOGISTICO)</t>
  </si>
  <si>
    <t>PROCESOS EN CURSO</t>
  </si>
  <si>
    <t>VERSIÓN 24 DEL 1-12-2016</t>
  </si>
  <si>
    <t>2017623140500016E</t>
  </si>
  <si>
    <t>Prestar los servicios profesionales en el Grupo Financiero adscrito a la Subdirección Administrativa y Financiera, en el desarrollo de procesos Financieros, Contables y apoyo a las actividades de implementación de las NICSP liderados por esta dependencia, de acuerdo con las condiciones señaladas en las condiciones y especificaciones técnicas descritas en los Estudios Previos y la Propuesta presentada por EL CONTRATISTA..</t>
  </si>
  <si>
    <t>13917</t>
  </si>
  <si>
    <t>VALOR CONTRATO 2017</t>
  </si>
  <si>
    <t>2017623140500006E</t>
  </si>
  <si>
    <t>12817</t>
  </si>
  <si>
    <t>013</t>
  </si>
  <si>
    <t>2017623140500005E</t>
  </si>
  <si>
    <t>011</t>
  </si>
  <si>
    <t>12917</t>
  </si>
  <si>
    <t>2017623140100001E</t>
  </si>
  <si>
    <t>El ARRENDADOR se obliga para con el ARRENDATARIO a entregar en arrendamiento un local comercial de propiedad del ARRENDADOR, ubicado en el departamento del Magdalena, en la ciudad de Santa Marta en la nomenclatura    calle 22 Nº13 A – 88 barrio Los Alcázares, matrícula inmobiliaria  Nº 080-11689  y código catastral 47001010500040001000 de la Oficina de Registro de Instrumentos Públicos de Santa Marta, cuyos linderos y características se encuentran descritos en la Escritura Pública Nº 1330 del 26 de julio de 1995 según certificado expedido por la Oficina de Registro de Instrumentos Públicos de Santa Marta</t>
  </si>
  <si>
    <t>7017</t>
  </si>
  <si>
    <t xml:space="preserve"> 2017623140500004E</t>
  </si>
  <si>
    <t>Prestar los servicios profesionales para  apoyar  a la Dirección General en el seguimiento de las directrices  que se imparten a las diferentes dependencias sobre la gestión administrativa  y misional de la Entidad, de acuerdo con las condiciones señaladas y especificaciones técnicas descritas en los Estudios Previos y la Propuesta presentada por EL CONTRATISTA</t>
  </si>
  <si>
    <t>12517</t>
  </si>
  <si>
    <t>2017623140500001E</t>
  </si>
  <si>
    <t>11117</t>
  </si>
  <si>
    <t>2017623140500002E</t>
  </si>
  <si>
    <t>Prestar los servicios profesionales y de apoyo a la gestión al grupo de contratos adscritos a la Subdirección Administrativa Y Financiera en el desarrollo de procesos precontractuales, contractuales y pos contractuales liderados por esta área</t>
  </si>
  <si>
    <t>13417</t>
  </si>
  <si>
    <t>2017623140500003E</t>
  </si>
  <si>
    <t>012</t>
  </si>
  <si>
    <t>Prestación de servicios profesionales para apoyar a la dirección general en el cumplimiento de sus funciones</t>
  </si>
  <si>
    <t>12717</t>
  </si>
  <si>
    <t>2017623140500014E</t>
  </si>
  <si>
    <t>13317</t>
  </si>
  <si>
    <t>2017623140500013E</t>
  </si>
  <si>
    <t>13017</t>
  </si>
  <si>
    <t>2017623140500015E</t>
  </si>
  <si>
    <t>13517</t>
  </si>
  <si>
    <t>2017623140500010E</t>
  </si>
  <si>
    <t>13817</t>
  </si>
  <si>
    <t>2017623140500009E</t>
  </si>
  <si>
    <t>14217</t>
  </si>
  <si>
    <t>2017623140500019E</t>
  </si>
  <si>
    <t>017</t>
  </si>
  <si>
    <t>Prestar los servicios profesionales, para apoyar al Grupo de la Oficina de Planeación y la Subdirección Administrativa y Financiera en la implementación del Sistema Integrado de gestión, en temas ambientales y de calidad, de acuerdo con las condiciones señaladas y especificaciones técnicas descritas en los Estudios Previos y la Propuesta presentada por EL CONTRATISTA.</t>
  </si>
  <si>
    <t>14417</t>
  </si>
  <si>
    <t>2017623140500011E</t>
  </si>
  <si>
    <t>019</t>
  </si>
  <si>
    <t>2017623140500018E</t>
  </si>
  <si>
    <t>015</t>
  </si>
  <si>
    <t>14317</t>
  </si>
  <si>
    <t xml:space="preserve"> 2017623140500018E</t>
  </si>
  <si>
    <t>016</t>
  </si>
  <si>
    <t>14117</t>
  </si>
  <si>
    <t>2017623140500027E</t>
  </si>
  <si>
    <t>018</t>
  </si>
  <si>
    <t>14517</t>
  </si>
  <si>
    <t>2017623140500024E</t>
  </si>
  <si>
    <t>020</t>
  </si>
  <si>
    <t>técnica y administrativa, en la Oficina Asesora de Planeación, consistentes para el fortalecimiento y consolidación del sistema integrado de gestión de calidad, de acuerdo con las condiciones y especificaciones técnicas descritas en los Estudios Previos y la Propuesta presentada por EL CONTRATISTA.</t>
  </si>
  <si>
    <t>13117</t>
  </si>
  <si>
    <t>15317</t>
  </si>
  <si>
    <t>C-1199-1002-7</t>
  </si>
  <si>
    <t>ANDREA CATALINA BONILLA RODRIGUEZ</t>
  </si>
  <si>
    <t>2017623140100003E</t>
  </si>
  <si>
    <t>027</t>
  </si>
  <si>
    <t>Contratar el arrendamiento del inmueble ubicado en el Municipio de Puerto Santander (Norte de Santander) en la Cra. 4 # 5-63 Barrio La Punta, con matrícula inmobiliaria  Nº 260-164025  y código catastral 010000160011000 de la Oficina de Registro de Instrumentos Públicos de Cúcuta</t>
  </si>
  <si>
    <t>14817</t>
  </si>
  <si>
    <t>PUERTO SANTANDER</t>
  </si>
  <si>
    <t>028</t>
  </si>
  <si>
    <t>2017623140500020E</t>
  </si>
  <si>
    <t>Servicios de Edificacion, construccion de Instalaciones y Mantenimiento</t>
  </si>
  <si>
    <t>16117</t>
  </si>
  <si>
    <t>2017623140300001E</t>
  </si>
  <si>
    <t xml:space="preserve">SUBASTA </t>
  </si>
  <si>
    <t>Servicios basados en ingenieria, investigacion y tecnologia</t>
  </si>
  <si>
    <t>17117</t>
  </si>
  <si>
    <t>C-1199-1002-1</t>
  </si>
  <si>
    <t>2017623140500022E</t>
  </si>
  <si>
    <t>021</t>
  </si>
  <si>
    <t>TECNOLOGIA DE LA INFORMACION</t>
  </si>
  <si>
    <t>16717</t>
  </si>
  <si>
    <t>C-1199-1002-3</t>
  </si>
  <si>
    <t>DUBERLEY EDUARDO MURILLO BARONA</t>
  </si>
  <si>
    <t>2017623140500023E</t>
  </si>
  <si>
    <t>023</t>
  </si>
  <si>
    <t>16817</t>
  </si>
  <si>
    <t xml:space="preserve">LILIANA GOMEZ VELASQUEZ </t>
  </si>
  <si>
    <t>2017623140500029E</t>
  </si>
  <si>
    <t>022</t>
  </si>
  <si>
    <t>Contratar la publicación de diferentes avisos de prensa en el periódico El Tiempo, de acuerdo a las necesidades requeridas por la Entidad</t>
  </si>
  <si>
    <t>Servicios Editoriales, de diseño, de Artes Graficas y Bellas Artes</t>
  </si>
  <si>
    <t>16517</t>
  </si>
  <si>
    <t>201/01/30</t>
  </si>
  <si>
    <t>CASA EDITORIAL EL TIEMPO S.A</t>
  </si>
  <si>
    <t>860001022-7</t>
  </si>
  <si>
    <t>2017623140500021E</t>
  </si>
  <si>
    <t xml:space="preserve">Contratación de bolsa de horas para servicio de soporte especializado para la plataforma Oracle implementada en la Unidad Administrativa Especial Migración Colombia. </t>
  </si>
  <si>
    <t>Difusion de tecnologias de informacion y telecomunicaciones</t>
  </si>
  <si>
    <t>14017</t>
  </si>
  <si>
    <t>2017623140500031E</t>
  </si>
  <si>
    <t>025</t>
  </si>
  <si>
    <t>Prestación de servicios de apoyo al grupo de nómina en el proceso de liquidación de factores salariales y prestacionales</t>
  </si>
  <si>
    <t>17017</t>
  </si>
  <si>
    <t>2017623140700003E</t>
  </si>
  <si>
    <t>030</t>
  </si>
  <si>
    <t>Contratar el  Arrendamiento de cupo de parqueadero, para el parque automotor del Puesto de Control  Migratorio en la ciudad de Inírida. El cupo de parqueo se encuentran ubicados en la Manzana B Casa 4  Calle 21 No.7-50 Barrio Berlín de la ciudad de Inírida</t>
  </si>
  <si>
    <t>14917</t>
  </si>
  <si>
    <t>2017623140700001E</t>
  </si>
  <si>
    <t>MINIMA CUANTIA</t>
  </si>
  <si>
    <t>Contratar la adquisición e instalación de señalización institucional, para la Balsa Migratoria que se encuentra ubicada en el Puesto de Control Migratorio Fluvial de la Regional Amazonas, en la ciudad de Leticia.</t>
  </si>
  <si>
    <t>Publicaciones Impresas, publicaciones electronicas y accesorias.</t>
  </si>
  <si>
    <t>15017</t>
  </si>
  <si>
    <t>2017623140300003E</t>
  </si>
  <si>
    <t>Adquisición de almacenamiento de información, de acuerdo con las especificaciones técnicas requeridas por la Unidad Administrativa Especial Migración Colombia Colombia</t>
  </si>
  <si>
    <t>PLATAFORMA</t>
  </si>
  <si>
    <t>SECOP I</t>
  </si>
  <si>
    <t>18017</t>
  </si>
  <si>
    <t>2017623140100007E</t>
  </si>
  <si>
    <t>033</t>
  </si>
  <si>
    <t>Contratar el Arriendo de cinco (05) cupos de parqueadero para los vehículos que conforman el parque automotor asignado al Centro Facilitador de Servicios Migratorios y el Puesto de Control Migratorio Terrestre Puente Páez en la ciudad de Arauca</t>
  </si>
  <si>
    <t>14717</t>
  </si>
  <si>
    <t>2017623140100005E</t>
  </si>
  <si>
    <t>026</t>
  </si>
  <si>
    <t>2017623140500008E</t>
  </si>
  <si>
    <t>029</t>
  </si>
  <si>
    <t>SUBDIRECCION DE EXTRANJERIA</t>
  </si>
  <si>
    <r>
      <t xml:space="preserve">La prestación de los servicios especializados para la validación o autenticación  de información de identidad relacionada con usuarios que requieren certificados de movimientos migratorios o prorrogas de permanencia  para mitigar la gestión de riesgos y facilitar la toma de decisiones, en relación con la expedición de dichos documentos, de acuerdo con las condiciones señaladas y especificaciones técnicas descritas en los Estudios Previos y la Propuesta presentada por </t>
    </r>
    <r>
      <rPr>
        <b/>
        <sz val="10"/>
        <color theme="1"/>
        <rFont val="Arial Narrow"/>
        <family val="2"/>
      </rPr>
      <t>EL CONTRATISTA.</t>
    </r>
  </si>
  <si>
    <t>16917</t>
  </si>
  <si>
    <t>2017623140300005E</t>
  </si>
  <si>
    <t xml:space="preserve">Adquirir la extensión de garantía para los servidores marca Hewlett-Packard, con su debido soporte, que hacen parte de la plataforma tecnológica de la Unidad Administrativa Especial Migración Colombia. </t>
  </si>
  <si>
    <t>18117</t>
  </si>
  <si>
    <t>032</t>
  </si>
  <si>
    <t>Contrato de Arrendamiento de cupos de parqueadero, para el parque automotor del Centro Facilitador de Servicios Migratorios en la ciudad de Bucaramanga.</t>
  </si>
  <si>
    <t>2017623140500007E</t>
  </si>
  <si>
    <t>031</t>
  </si>
  <si>
    <t>Contratar el arrendamiento de Un cupo de parqueadero para el parque automotor del Centro Facilitador de Servicios Migratorios de Quibdó. El cupo de parqueadero de propiedad del Señor LUIS ANIBAL FLOREZ MOSCOSO se encuentra ubicado en la carrera 5 entre calles 24 y 25 de la ciudad de Quibdó</t>
  </si>
  <si>
    <t>2017623140500033E</t>
  </si>
  <si>
    <t>14617</t>
  </si>
  <si>
    <t>15617</t>
  </si>
  <si>
    <t>2017623140500034E</t>
  </si>
  <si>
    <t>16217</t>
  </si>
  <si>
    <t>2017623140100006E</t>
  </si>
  <si>
    <t>2017623140500032E</t>
  </si>
  <si>
    <t>024</t>
  </si>
  <si>
    <t>OFICINA ASESORA JURIDICA</t>
  </si>
  <si>
    <t>Prestar los servicios profesionales para apoyar a la Dirección General en el seguimiento a los Actos Jurídicos, documentos o actividades a su cargo, de acuerdo con las condiciones señaladas y especificaciones técnicas descritas en los estudios previos y la propuesta presentada por EL CONTRATISTA</t>
  </si>
  <si>
    <t>16617</t>
  </si>
  <si>
    <t xml:space="preserve">ROY LUIS GALINDO </t>
  </si>
  <si>
    <t>WINSTON ANDRES MARTINEZ</t>
  </si>
  <si>
    <t>Maquinaria y accesorios para generacion y distribucion de energia</t>
  </si>
  <si>
    <t>17217</t>
  </si>
  <si>
    <t>El  arrendamiento de un local comercial, ubicado en el municipio de Magdalena en la ciudad de Santa Marta en la calle 22 Nº13ª-88,  matrícula inmobiliaria  Nº 080-11689  y código catastral 42661010500040001000 de la Oficina de Registro de Instrumentos Públicos de Santa Marta, cuyos linderos y características se encuentra descrita en la Escritura Pública Nº 330 del 20 de julio de 1995 según certificado expedido por la Oficina de Registro de Instrumentos Públicos de Santa Marta , de propiedad del ARRENDADOR</t>
  </si>
  <si>
    <r>
      <t xml:space="preserve">Prestar los servicios profesionales al Grupo de Administración de Personal de la Subdirección de Talento Humano en la atención de peticiones, proyección de actos administrativos </t>
    </r>
    <r>
      <rPr>
        <sz val="10"/>
        <color theme="1"/>
        <rFont val="Arial Narrow"/>
        <family val="2"/>
      </rPr>
      <t xml:space="preserve">y demás documentos que sean requeridos por la </t>
    </r>
    <r>
      <rPr>
        <sz val="10"/>
        <color rgb="FF000000"/>
        <rFont val="Arial Narrow"/>
        <family val="2"/>
      </rPr>
      <t>Subdirección de Talento Humano</t>
    </r>
    <r>
      <rPr>
        <sz val="10"/>
        <color theme="1"/>
        <rFont val="Arial Narrow"/>
        <family val="2"/>
      </rPr>
      <t xml:space="preserve"> de la Unidad Administrativa Especial Migración Colombia,  de acuerdo con las condiciones señaladas en los estudios previos y en la propuesta presentada por EL CONTRATISTA</t>
    </r>
  </si>
  <si>
    <r>
      <t>PRESTAR LOS SERVICIOS PROFESIONALES EN EL GRUPO DE CONTRATOS ADSCRITO A LA SUBDIRECCIÓN ADMINISTRATIVA Y FINANCIERA EN EL DESARROLLO DE PROCESOS PRECONTRACTUALES Y POS CONTRACTUALES LIDERADOS POR ESTA DEPENDENCIA</t>
    </r>
    <r>
      <rPr>
        <b/>
        <sz val="10"/>
        <color rgb="FF000000"/>
        <rFont val="Arial Narrow"/>
        <family val="2"/>
      </rPr>
      <t xml:space="preserve"> </t>
    </r>
  </si>
  <si>
    <r>
      <t xml:space="preserve">El CONTRATISTA, en virtud de su experiencia y sus bases técnicas, se obliga para con </t>
    </r>
    <r>
      <rPr>
        <b/>
        <sz val="10"/>
        <color rgb="FF000000"/>
        <rFont val="Arial Narrow"/>
        <family val="2"/>
      </rPr>
      <t xml:space="preserve">MIGRACION COLOMBIA </t>
    </r>
    <r>
      <rPr>
        <sz val="10"/>
        <color rgb="FF000000"/>
        <rFont val="Arial Narrow"/>
        <family val="2"/>
      </rPr>
      <t>a prestar los servicios con autonomía técnica y administrativa, para apoyar a la Subdirección Administrativa y Financiera en el seguimiento a la gestión de las Regionales de la Unidad Administrativa Especial Migración Colombia, de acuerdo con las condiciones señaladas en los estudios previos y en la propuesta presentada por el CONTRATISTA</t>
    </r>
  </si>
  <si>
    <r>
      <t>PRESTAR LOS SERVICIOS TÉCNICOS DE APOYO A LA GESTIÓN CONSISTENTE EN LA IMPLEMENTACIÓN Y EL DESARROLLO DEL PLAN DE USO Y MANTENIMIENTO DE ARMAMENTO ASIGNADO A LA ENTIDAD</t>
    </r>
    <r>
      <rPr>
        <b/>
        <sz val="10"/>
        <color rgb="FF000000"/>
        <rFont val="Arial Narrow"/>
        <family val="2"/>
      </rPr>
      <t xml:space="preserve"> </t>
    </r>
  </si>
  <si>
    <r>
      <t>PRESTAR LOS SERVICIOS PROFESIONALES CON AUTONOMÍA TÉCNICA Y ADMINISTRATIVA PARA APOYAR A LA SECRETARIA GENERAL Y LAS DEPENDENCIAS A SU CARGO EN LA PREPARACIÓN Y REVISIÓN DE LA ETAPA PRECONTRACTUAL, CONTRACTUAL Y POS CONTRACTUAL DE LOS PROCESOS QUE ADELANTAN</t>
    </r>
    <r>
      <rPr>
        <b/>
        <sz val="10"/>
        <color rgb="FF000000"/>
        <rFont val="Arial Narrow"/>
        <family val="2"/>
      </rPr>
      <t xml:space="preserve"> </t>
    </r>
  </si>
  <si>
    <r>
      <t>PRESTAR SERVICIOS DE APOYO A LA GESTION, CON AUTONOMIA TECNICA Y ADMINISTRATIVA PARA APOYAR A LA OFICINA DE COMUNICACIONES</t>
    </r>
    <r>
      <rPr>
        <b/>
        <sz val="10"/>
        <color rgb="FF000000"/>
        <rFont val="Arial Narrow"/>
        <family val="2"/>
      </rPr>
      <t xml:space="preserve"> </t>
    </r>
  </si>
  <si>
    <r>
      <t xml:space="preserve">Prestar los servicios profesionales, para  apoyar a Migración Colombia en la gestión de la Oficina Asesora jurídica, de acuerdo con las condiciones señaladas y especificaciones técnicas descritas en los Estudios Previos y la Propuesta presentada por </t>
    </r>
    <r>
      <rPr>
        <b/>
        <sz val="10"/>
        <color theme="1"/>
        <rFont val="Arial Narrow"/>
        <family val="2"/>
      </rPr>
      <t>EL CONTRATISTA</t>
    </r>
  </si>
  <si>
    <r>
      <t xml:space="preserve">Prestar los servicios profesionales en la Oficina Asesora Jurídica, para  apoyar a Migración Colombia en la gestión de la oficina jurídica, de acuerdo con las condiciones señaladas y especificaciones técnicas descritas en los Estudios Previos y la Propuesta presentada por </t>
    </r>
    <r>
      <rPr>
        <b/>
        <sz val="10"/>
        <color theme="1"/>
        <rFont val="Arial Narrow"/>
        <family val="2"/>
      </rPr>
      <t>EL CONTRATISTA</t>
    </r>
  </si>
  <si>
    <r>
      <t xml:space="preserve">Prestar los servicios profesionales, para apoyar a la Subdirección de Control Migratorio de Migración Colombia en el desarrollo de procesos liderados por esta dependencia, de acuerdo con las condiciones señaladas y especificaciones técnicas descritas en los Estudios Previos y la Propuesta presentada por </t>
    </r>
    <r>
      <rPr>
        <b/>
        <sz val="10"/>
        <color theme="1"/>
        <rFont val="Arial Narrow"/>
        <family val="2"/>
      </rPr>
      <t>EL CONTRATISTA</t>
    </r>
    <r>
      <rPr>
        <sz val="10"/>
        <color theme="1"/>
        <rFont val="Arial Narrow"/>
        <family val="2"/>
      </rPr>
      <t>.</t>
    </r>
  </si>
  <si>
    <r>
      <t xml:space="preserve">Prestar los servicios profesionales, para apoyar a la Subdirección de Control Migratorio de Migración Colombia en la innovación, análisis, revisión, diseño, e implementación de iniciativas, programas, propuestas, instrumentos y mejoras a las políticas, prácticas, procesos y procedimientos que integran la gestión de control migratorio, principalmente en Puestos de Control Migratorios Aéreos y Marítimos a nivel nacional, con miras a optimizar la aplicación de los principios de seguridad y facilitación institucional, de acuerdo con las condiciones y especificaciones técnicas descritas en los Estudios Previos y la Propuesta presentada por </t>
    </r>
    <r>
      <rPr>
        <b/>
        <sz val="10"/>
        <color theme="1"/>
        <rFont val="Arial Narrow"/>
        <family val="2"/>
      </rPr>
      <t>EL CONTRATISTA</t>
    </r>
  </si>
  <si>
    <r>
      <t xml:space="preserve">Prestar los servicios de apoyo a la gestión en temas de  Infraestructura  en la Subdirección Administrativa y Financiera de Migración Colombia, de acuerdo con las condiciones y especificaciones técnicas descritas en los Estudios Previos y la Propuesta presentada por </t>
    </r>
    <r>
      <rPr>
        <b/>
        <sz val="10"/>
        <color theme="1"/>
        <rFont val="Arial Narrow"/>
        <family val="2"/>
      </rPr>
      <t>EL CONTRATISTA</t>
    </r>
  </si>
  <si>
    <r>
      <t>PRESTAR LOS SERVICIOS PROFESIONALES EN LA OFICINA ASESORA JURÍDICA EN EL MANEJO DE TEMAS CONTENCIOSO ADMINISTRATIVO</t>
    </r>
    <r>
      <rPr>
        <b/>
        <sz val="10"/>
        <color rgb="FF000000"/>
        <rFont val="Arial Narrow"/>
        <family val="2"/>
      </rPr>
      <t xml:space="preserve"> </t>
    </r>
  </si>
  <si>
    <r>
      <t xml:space="preserve">Prestar los servicios profesionales en la Oficina de Tecnología de la Información, para  apoyar a Migración Colombia en el desarrollo de nuevas funcionalidades y la optimización e integración del Sistema de Gestión Documental ORFEO y del Centro Virtual de Atención al Ciudadano CVAC+, de acuerdo con las condiciones señaladas y especificaciones técnicas descritas en los Estudios Previos y la Propuesta presentada por </t>
    </r>
    <r>
      <rPr>
        <b/>
        <sz val="10"/>
        <color theme="1"/>
        <rFont val="Arial Narrow"/>
        <family val="2"/>
      </rPr>
      <t>EL CONTRATISTA</t>
    </r>
  </si>
  <si>
    <r>
      <t xml:space="preserve">Prestar los servicios profesionales en la Oficina de Tecnología de la Información, para apoyar a Migración Colombia en el desarrollo, optimización y mantenimiento de funcionalidades del Sistema de Gestión Documental ORFEO, de acuerdo con las condiciones señaladas y especificaciones técnicas descritas en los Estudios Previos y la Propuesta presentada por </t>
    </r>
    <r>
      <rPr>
        <b/>
        <sz val="10"/>
        <color theme="1"/>
        <rFont val="Arial Narrow"/>
        <family val="2"/>
      </rPr>
      <t>EL CONTRATISTA</t>
    </r>
  </si>
  <si>
    <r>
      <t>Adquisición e instalación de puntos de cableado estructurado, de conformidad con las especificaciones técnicas de la Unidad Administrativa Especial Migración Colombia</t>
    </r>
    <r>
      <rPr>
        <i/>
        <sz val="10"/>
        <color theme="1"/>
        <rFont val="Arial Narrow"/>
        <family val="2"/>
      </rPr>
      <t>.</t>
    </r>
  </si>
  <si>
    <r>
      <t>Contratar la prestación del servicio de mantenimiento general preventivo y correctivo con suministro de repuestos</t>
    </r>
    <r>
      <rPr>
        <strike/>
        <sz val="10"/>
        <color rgb="FFFF0000"/>
        <rFont val="Arial Narrow"/>
        <family val="2"/>
      </rPr>
      <t>,</t>
    </r>
    <r>
      <rPr>
        <sz val="10"/>
        <color theme="1"/>
        <rFont val="Arial Narrow"/>
        <family val="2"/>
      </rPr>
      <t xml:space="preserve"> para los equipos de aire acondicionado en los inmuebles a cargo de Migración Colombia a nivel nacional</t>
    </r>
  </si>
  <si>
    <t>039</t>
  </si>
  <si>
    <t>Publicación y divulgación en el DIARIO OFICIAL,  de normas y actos administrativos de carácter general y otros documentos de carácter oficial proferidos por la Unidad Administrativa Especial Migración Colombia</t>
  </si>
  <si>
    <t>18517</t>
  </si>
  <si>
    <t>2017623140500045E</t>
  </si>
  <si>
    <t>046</t>
  </si>
  <si>
    <t>Contratar el arrendamiento de cupos de parqueadero, para el parque automotor del centro facilitador de servicios migratorios de Riohacha. Los cupos de parqueo se encuentran ubicados en la calle 14 No 6 - 32 denominado Estación de Servicio los Jose que dentro de su servicio esta el parqueadero de la ciudad de Riohacha</t>
  </si>
  <si>
    <t>21117</t>
  </si>
  <si>
    <t>A-2-0-410-2</t>
  </si>
  <si>
    <t>048</t>
  </si>
  <si>
    <t>Contratar el servicio de arrendamiento de cupos de parqueadero para el parque automotor de la Regional Aeropuerto El Dorado de Migración Colombia</t>
  </si>
  <si>
    <t>19817</t>
  </si>
  <si>
    <t>035</t>
  </si>
  <si>
    <t>Prestar los servicios jurídicos especializados para apoyar, asesorar y orientar a la oficina asesora jurídica de la entidad, de acuerdo con las condiciones señaladas y especificaciones técnicas descritas en los Estudios Previos y la Propuesta presentada por EL CONTRATISTA</t>
  </si>
  <si>
    <t>18717</t>
  </si>
  <si>
    <t>REYES GONZALEZ ABOGADOS SAS</t>
  </si>
  <si>
    <t>900265378-0</t>
  </si>
  <si>
    <t xml:space="preserve"> 2017623140500064E</t>
  </si>
  <si>
    <t>GUADALUPE ARBELAEZ IZQUIERDO</t>
  </si>
  <si>
    <t>2017623140500063E</t>
  </si>
  <si>
    <t>036</t>
  </si>
  <si>
    <t>Prestar los servicios profesionales en la oficina Asesora Jurídica, para apoyar la gestión en la formulación de conceptos, análisis de documentos, manejo de procesos de la oficina asesora jurídica., de acuerdo con las condiciones señaladas y especificaciones técnicas descritas en los estudios previos y la propuesta presentada por  EL CONTRATISTA</t>
  </si>
  <si>
    <t>18817</t>
  </si>
  <si>
    <t>2017623140500067E</t>
  </si>
  <si>
    <t>043</t>
  </si>
  <si>
    <t>Contratar el servicio de mantenimiento preventivo y correctivo son suministro de repuestos y baterías para las UPS´S PEI, de conformidad con las especificaciones técnicas señaladas por la Unidad Administrativa Especial Migración Colombia</t>
  </si>
  <si>
    <t>Componentes, accesorios y suministro de de sistemas electricos e iluminacion</t>
  </si>
  <si>
    <t>19517</t>
  </si>
  <si>
    <t>2017623140300008E</t>
  </si>
  <si>
    <t>PRESTACION DE SERVICIOS APOYO A LA GESTION</t>
  </si>
  <si>
    <t>SUBDIRECCION TALENTO HUMANO</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</si>
  <si>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2017.Lo anterior, de acuerdo con las condiciones señaladas en las especificaciones y condiciones técnicas de los estudios previos y en la propuesta del contratista</t>
  </si>
  <si>
    <t>Servicios de Gestion, servicios profesionales de Empresa y Servicios Administrativos</t>
  </si>
  <si>
    <t>18317</t>
  </si>
  <si>
    <t>050</t>
  </si>
  <si>
    <t>Prestar los servicios profesionales con autonomía técnica y administrativa, en la oficina Asesora de Planeación en asuntos coyunturales relacionados con la política migratoria, la elaboración de documentos analíticos y en el monitoreo y seguimiento estratégico del fenómeno migratorio, de acuerdo con las condiciones señaladas y especificaciones técnicas descritas en los estudios previos y la propuesta presentada por EL CONTRATISTA</t>
  </si>
  <si>
    <t>OFICINA DE PLANEACION</t>
  </si>
  <si>
    <t>2017623140500062E</t>
  </si>
  <si>
    <t>22817</t>
  </si>
  <si>
    <t>2017623140500072E</t>
  </si>
  <si>
    <t>037</t>
  </si>
  <si>
    <t>18417</t>
  </si>
  <si>
    <t>2017623140500012E</t>
  </si>
  <si>
    <t>034</t>
  </si>
  <si>
    <t>PRESTACIÓN DE SERVICIOS PROFESIONALES PARA LA IMPLEMENTACIÓN Y SEGUIMIENTO DE ESTRATEGIAS EN TEMAS DE ANTICORRUPCIÓN</t>
  </si>
  <si>
    <t>12617</t>
  </si>
  <si>
    <t>2017623140500052E</t>
  </si>
  <si>
    <t>038</t>
  </si>
  <si>
    <t>Contratar el servicio de mantenimiento preventivo y correctivo con suministro de repuestos para los servidores de telefonía marca AASTRA, de conformidad con las especificaciones técnicas de la Unidad Administrativa Especial Migración Colombia.</t>
  </si>
  <si>
    <t>19117</t>
  </si>
  <si>
    <t>2017623140500051E</t>
  </si>
  <si>
    <t>044</t>
  </si>
  <si>
    <t>Contratar el servicio de mantenimiento preventivo y correctivo con suministro de repuestos para los servidores de telefonía marca ALCATEL, de conformidad con las especificaciones técnicas de la Unidad Administrativa Especial Migración Colombia.</t>
  </si>
  <si>
    <t>18917</t>
  </si>
  <si>
    <t>2017623140300007E</t>
  </si>
  <si>
    <t>047</t>
  </si>
  <si>
    <t>Contratar el servicio de soporte y actualización de las licencias para los sistemas KACTUS y SEVEN y soporte técnico especializado presencial, de conformidad con las especificaciones de la Unidad Administrativa Migración Colombia.</t>
  </si>
  <si>
    <t>22617</t>
  </si>
  <si>
    <t>2017623140500050E</t>
  </si>
  <si>
    <t>051</t>
  </si>
  <si>
    <t>Contratar el servicio de mantenimiento preventivo y correctivo son suministro de repuestos y baterías para las UPS TOSHIBA, de conformidad con las especificaciones técnicas de la Unidad Administrativa Especial Migración Colombia.</t>
  </si>
  <si>
    <t>22517</t>
  </si>
  <si>
    <t>2017623140500035E</t>
  </si>
  <si>
    <t>040</t>
  </si>
  <si>
    <t>Prestar los servicios profesionales para apoyar la gestión de la Dirección, de acuerdo con las condiciones señaladas y especificaciones técnicas, descritas en los estudios previos y la propuesta presentada por EL CONTRATISTA.</t>
  </si>
  <si>
    <t>18617</t>
  </si>
  <si>
    <t>2017623140100018E</t>
  </si>
  <si>
    <t>041</t>
  </si>
  <si>
    <t>Contratar el arrendamiento de un inmueble ubicado en el municipio de Bahía Solano Chocó,  destinado  al funcionamiento del Puesto de Control Migratorio Marítimo de Bahía Solano perteneciente a la Regional  Antioquia de Migración Colombia.</t>
  </si>
  <si>
    <t>15717</t>
  </si>
  <si>
    <t>AYDA ABADIA PINO</t>
  </si>
  <si>
    <t>BAHIA SOLANO</t>
  </si>
  <si>
    <t>2017623140100013E</t>
  </si>
  <si>
    <t>042</t>
  </si>
  <si>
    <t xml:space="preserve">Contratar el arrendamiento de undel bien inmueble ubicado en el municipio de  Turbo Antioquia, identificado con las nomenclaturas calle 100 No 14-57/63, apartamento 101 y  Calle 100 No 14-57/03, apartamento 202, esquina, con una superficie total de 220 metros cuadrados,  todo de conformidad con las condiciones y  especificaciones técnicas señaladas en la propuesta presentada por el CONTRATISTA. </t>
  </si>
  <si>
    <t>19617</t>
  </si>
  <si>
    <t>2017623140100008E</t>
  </si>
  <si>
    <t>049</t>
  </si>
  <si>
    <t>Arrendamiento de  las Oficinas y Parqueaderos descritos a continuación que hacen parte de la torre número 3 del Edificio Argos, el cual se encuentra ubicado en la calle veintiséis (Cll. 26) número cincuenta y nueve cincuenta y uno (59 ¿51) de la ciudad de Bogotá D.C.:</t>
  </si>
  <si>
    <t>19917</t>
  </si>
  <si>
    <t>2017623140100012E</t>
  </si>
  <si>
    <t>053</t>
  </si>
  <si>
    <t>Contratar el arriendo de dos (02) cupos de parqueadero para carro y Un (1) cupo de parqueo para la  motocicleta que conforman el parque automotor asignado al Centro Facilitador de Servicios Migratorios de Yopal, Casanare.-</t>
  </si>
  <si>
    <t>20217</t>
  </si>
  <si>
    <t>Contratar el Arrendamiento de un local comercial, ubicado en la ciudad de Valledupar, Departamento del Cesar en la Carrera 8 # 15-19, identificado con matricula catastral 190-34093/19092757/19038245.  El inmueble objeto de este contrato se destinara para el funcionamiento del Centro Facilitador de Servicios Migratorio en la ciudad de Valledupar.-</t>
  </si>
  <si>
    <t>2017623140100010E</t>
  </si>
  <si>
    <t>054</t>
  </si>
  <si>
    <t>20017</t>
  </si>
  <si>
    <t>2017623140500038E</t>
  </si>
  <si>
    <t>055</t>
  </si>
  <si>
    <t>Contratar los servicios profesionales idóneos para la formación y capacitación  de funcionarios de la planta global  de Migración Colombia, en los temas y procesos de NEGOCIACIÓN COLECTIVA PARA EMPLEADOS PÚBLICOS, acorde con las necesidades propias de la Entidad establecidos en el estudio previo y la propuesta del Contratista.</t>
  </si>
  <si>
    <t>servicios de capacitacion vocacional no cientifica</t>
  </si>
  <si>
    <t>19317</t>
  </si>
  <si>
    <t>2017623140100009E</t>
  </si>
  <si>
    <t>056</t>
  </si>
  <si>
    <t>Contratar el arrendamiento de un inmueble ubicado en el Municipio de Cumbal corregimiento de Chiles, departamento de Nariño, identificado con matrículo 244-46983, códgio catastral No. 00-01-008-0071, cuyos linderos se encuentran descritos en la escritura pública No. 36 del 11 de febrero de 1964-Notaria de Cumbal-Nariño.  El inmueble objeto de este contrato se destinará apara el funcionamiento del Puesto de Control Migratorio Terrestre Chiles - Tufiño de Migración Colombia.-</t>
  </si>
  <si>
    <t>19717</t>
  </si>
  <si>
    <t>2017623140100014E</t>
  </si>
  <si>
    <t>057</t>
  </si>
  <si>
    <t>El  arrendamiento de un local comercial de propiedad del ARRENDADOR, ubicado en el departamento del Quindío, en la ciudad de Armenia identificado con la nomenclatura urbana carrera 12 No. 19-00 local 18 del centro Comercial Alta Vista, matrícula inmobiliaria  Nº 280-180362  de la Oficina de Registro de Instrumentos Públicos de Armenia, cuyos linderos y características se encuentran descritos en la Escritura Pública Nº 3047 del 19 de noviembre de 2009 según certificado expedido por la Oficina de Registro de Instrumentos Públicos de Armenia.-</t>
  </si>
  <si>
    <t>20317</t>
  </si>
  <si>
    <t>2017623141100001E</t>
  </si>
  <si>
    <t>Materiales combustibles, aditivos para combustibles, lubricantes y anticorrosivos</t>
  </si>
  <si>
    <t>15917</t>
  </si>
  <si>
    <t>A-2-04-4-1</t>
  </si>
  <si>
    <t>2017623140300006E</t>
  </si>
  <si>
    <t xml:space="preserve">SELECCIÓN ABREVIADA </t>
  </si>
  <si>
    <t>Actualizar licenciamiento Antivirus y Proxy Blue Coat, con soporte técnico, de conformidad con las especificaciones técnicas señaladas por la Unidad Administrativa Especial Migración Colombia</t>
  </si>
  <si>
    <t>23917</t>
  </si>
  <si>
    <t>2017623140100016E</t>
  </si>
  <si>
    <t>2017623140100015E</t>
  </si>
  <si>
    <t>2017623140500073E</t>
  </si>
  <si>
    <t>052</t>
  </si>
  <si>
    <t>Contratar el servicio de monitoreo de medio masivos de comunicación, el análisis, clasificación y el envío de alertas en tiempo real, cuando haya mención de Migración Colombia, así como los temas de relacionados y de interés para la entidad</t>
  </si>
  <si>
    <t>Servicios Publicos y Servicios Relacionados con el sector publico</t>
  </si>
  <si>
    <t>24517</t>
  </si>
  <si>
    <t>2017623140700007E</t>
  </si>
  <si>
    <t>Contratar el suministro de combustibles (Gasolina Corriente y ACPM diésel corriente) para el parque automotor y la plantas eléctrica asignados al Puesto de Control Migratorio de Bahía Solano, perteneciente a la Regional Antioquia de la Unidad Administrativa Especial Migración Colombia</t>
  </si>
  <si>
    <t>16017</t>
  </si>
  <si>
    <t>Mantenimiento de pozo artesiano, canales aguas lluvias y tanque de almacenamiento, distribución de agua para consumo humano de la Regional Amazonas.</t>
  </si>
  <si>
    <t>componentes y equipos para distribucion y sistema de acondicionamiento</t>
  </si>
  <si>
    <t>21217</t>
  </si>
  <si>
    <t>045</t>
  </si>
  <si>
    <t>2017623140500076E</t>
  </si>
  <si>
    <t>PRESTACION DE SERVICIO</t>
  </si>
  <si>
    <t>ALVARO GOMEZ ARIAS</t>
  </si>
  <si>
    <t>AMAZONAS</t>
  </si>
  <si>
    <t>2017623140500036E</t>
  </si>
  <si>
    <t>Contratar el servicio de mantenimiento preventivo y correctivo con suministro de repuestos nuevos originales u homologados, para los vehículos multimarcas asignados a la Regional Guajira, incluido el servicio de lavado y despinche</t>
  </si>
  <si>
    <t>servicio de transporte, almacenaje y correo</t>
  </si>
  <si>
    <t>20517</t>
  </si>
  <si>
    <t>2017623140100011E</t>
  </si>
  <si>
    <t>058</t>
  </si>
  <si>
    <t>Contratar el arrendamiento de nueve (09) cupos de parqueadero, para el parque automotor asignado a la sede Regional Eje Cafetero. Los cupos forman parte del parqueadero AGA del inmueble ubicado en el área urbana de la ciudad de Pereira, identificado con la nomenclatura calle 22 No 10-45.  El objeto de este contrato se destinará de manera exclusiva para el parqueo de los vehículos y motocicletas asignadas a la Regional Eje Cafetero</t>
  </si>
  <si>
    <t>20117</t>
  </si>
  <si>
    <t>RISARALDA</t>
  </si>
  <si>
    <t>MARTHA CECILIA GIRALDO RESTREPO</t>
  </si>
  <si>
    <t>2017623141100002E</t>
  </si>
  <si>
    <t>Contratar el suministro de materiales ferro eléctrico para atender los requerimientos en materia de mantenimiento locativo de la sede del nivel central, Regional Aeropuerto, y las sedes del PCM perteneciente a la Regional Andina de la UNIDAD ADMINISTRATIVA ESPECIAL DE MIGRACIÓN COLOMBIA</t>
  </si>
  <si>
    <t>componentes accesorios y suministros de sistemas electricos e iluminacion</t>
  </si>
  <si>
    <t>20417</t>
  </si>
  <si>
    <t>2017623140500066E</t>
  </si>
  <si>
    <t>062</t>
  </si>
  <si>
    <t>Contratar la prestación del servicio de administración, custodia y organización de archivos, así como la actualización del aplicativo PLATINUM</t>
  </si>
  <si>
    <t>23217</t>
  </si>
  <si>
    <t>2017623140500077E</t>
  </si>
  <si>
    <t>069</t>
  </si>
  <si>
    <t>servicios educativos y de formacion</t>
  </si>
  <si>
    <t>26217</t>
  </si>
  <si>
    <t>C-1199-1002-4</t>
  </si>
  <si>
    <t>2017623140500080E</t>
  </si>
  <si>
    <t>059</t>
  </si>
  <si>
    <t>Prestar los servicios de apoyo a la gestión, con autonomía técnica y administrativa, consistentes en apoyar al Grupo de Nomina en la aplicación de controles en la liquidación de nómina y demás temas relacionados con este proceso, de acuerdo con las condiciones señaladas en los estudios previos y en la propuesta presentada por la CONTRATISTA</t>
  </si>
  <si>
    <t>060</t>
  </si>
  <si>
    <t>2017623140500042E</t>
  </si>
  <si>
    <t>Contratar los servicios de alojamiento, alimentación y apoyo logístico para las actividades de capacitación que  realiza Migración Colombia en Bogotá, para sus funcionarios a nivel nacional, acorde con las necesidades de estos servicios, y previa solicitud del supervisor del contrato designado por la Entidad, de conformidad con las condiciones y especificaciones establecidas en los estudios previos y en la propuesta del contratista</t>
  </si>
  <si>
    <t>Servicios de banquetes y catering</t>
  </si>
  <si>
    <t>23017</t>
  </si>
  <si>
    <t>065</t>
  </si>
  <si>
    <t>Contratar los servicios profesionales idóneos, para la realización de un Diplomado en Biometría para los funcionarios de Migración Colombia, de conformidad con las condiciones y especificaciones establecidas en los estudios previos y en la propuesta del contratista</t>
  </si>
  <si>
    <t>26317</t>
  </si>
  <si>
    <t>2017623140500044E</t>
  </si>
  <si>
    <t>068</t>
  </si>
  <si>
    <t>Contratar la prestación de servicio de recolección, curso y entrega de correo en sus diferentes modalidades a nivel nacional e internacional y el suministro de personal para la gestión documental.</t>
  </si>
  <si>
    <t>23317</t>
  </si>
  <si>
    <t>A-2-0-4-6-2</t>
  </si>
  <si>
    <t>2017623140700009E</t>
  </si>
  <si>
    <t>Contratar el mantenimiento preventivo y correctivo con suministro de repuestos nuevos originales, para los vehículos marca TOYOTA que conforman el parque automotor de la Unidad Administrativa Especial Migración Colombia a Nivel Nacional.</t>
  </si>
  <si>
    <t>24317</t>
  </si>
  <si>
    <t>830087099-3</t>
  </si>
  <si>
    <t>AZUCENA PINZON RIDRIGUEZ</t>
  </si>
  <si>
    <t xml:space="preserve">LAURA JANNETE GALVEZ BERMUDEZ </t>
  </si>
  <si>
    <t>AVANCE JURIDICO CASA EDITORIAL LTDA</t>
  </si>
  <si>
    <t>830041326-2</t>
  </si>
  <si>
    <t>LINDA MERY GRACIANY DE ESCOBAR</t>
  </si>
  <si>
    <t>BOGOTA</t>
  </si>
  <si>
    <t>EUROAMERICAN SAS</t>
  </si>
  <si>
    <t>900089308-0</t>
  </si>
  <si>
    <t xml:space="preserve">JIMMY ENRIQUE GAITAN ORTIZ </t>
  </si>
  <si>
    <t>CASANARE</t>
  </si>
  <si>
    <t>YOPAL</t>
  </si>
  <si>
    <t>LUZ MIRIAM GARZON RIOS-PARQUEADERO LA 22/7</t>
  </si>
  <si>
    <t>MILER ABDON SANTOS GIRON</t>
  </si>
  <si>
    <t xml:space="preserve">ASESORES FINANCIEROS VILLAZON </t>
  </si>
  <si>
    <t>900096092-4</t>
  </si>
  <si>
    <t>DANIEL FERNANDO YEPES</t>
  </si>
  <si>
    <t xml:space="preserve">PARMENEDIS IBARRA CORODOBA </t>
  </si>
  <si>
    <t>QUINDIO</t>
  </si>
  <si>
    <t>ARMENIA</t>
  </si>
  <si>
    <t xml:space="preserve">LILIANA RODRIGUEZ OROZCO - INMOBILIARIA ARD ASESORAR </t>
  </si>
  <si>
    <t>ELISABETH USECHE  MARIN</t>
  </si>
  <si>
    <t>830072071-2</t>
  </si>
  <si>
    <t>JOHANNA RIAÑO RUIZ</t>
  </si>
  <si>
    <t>2017623140500056E</t>
  </si>
  <si>
    <t>061</t>
  </si>
  <si>
    <t>Contratar los servicios profesionales idóneos para la realización de un Diplomado en Policía Judicial y Criminalística para los funcionarios de Migración Colombia, de conformidad con las condiciones y especificaciones establecidas en los estudios previos y en la propuesta del contratista.</t>
  </si>
  <si>
    <t>25217</t>
  </si>
  <si>
    <t>2017623140500055E</t>
  </si>
  <si>
    <t>063</t>
  </si>
  <si>
    <t>Contratar los servicios profesionales para la realización de cursos de inmersión en inglés en un país extranjero cuyo idioma de origen sea el inglés.</t>
  </si>
  <si>
    <t>24717</t>
  </si>
  <si>
    <t>2017623140500058E</t>
  </si>
  <si>
    <t>064</t>
  </si>
  <si>
    <t>Contratar la prestación de servicios profesionales para dictar cursos de inglés en las modalidades presencial y semipresencial a los funcionarios de Migración Colombia.</t>
  </si>
  <si>
    <t>25317</t>
  </si>
  <si>
    <t>CONTRATAR LOS SERVICIOS PROFESIONALES PARA LA REALIZACIÓN DE ACCIONES DE FORMACIÓN EN IDIOMAS EN LA MODALIDAD VIRTUAL</t>
  </si>
  <si>
    <t>2017623140500079E</t>
  </si>
  <si>
    <t>066</t>
  </si>
  <si>
    <t>25917</t>
  </si>
  <si>
    <t>2017623140500081E</t>
  </si>
  <si>
    <t>067</t>
  </si>
  <si>
    <t>Contratar el servicio de mantenimiento preventivo y correctivo con suministro de repuestos originales para los vehículos de la marca NISSAN de los modelos 2011 en adelante, de la Unidad Administrativa Especial Migración Colombia a nivel nacional</t>
  </si>
  <si>
    <t>20617</t>
  </si>
  <si>
    <t>2017623140500074E</t>
  </si>
  <si>
    <t>Contratar el mantenimiento preventivo y correctivo con suministro de repuestos nuevos, originales u homologados incluidos los servicios de lavado y despinche, para los vehículos MULTIMARCA que conforman el parque automotor de la Unidad Administrativa Especial Migración Colombia de la Regional Oriente en las sedes de Cúcuta y Bucaramanga. Así como los vehículos marca: NISSAN, TOYOTA y MITSUBISHI, que por su modelo o ubicación, queden excluidos de los contratos MONOMARCA.</t>
  </si>
  <si>
    <t>24217</t>
  </si>
  <si>
    <t>2017623140500060E</t>
  </si>
  <si>
    <t>Contratar el mantenimiento de cuatro Pozos (Abastecimiento y Registros sanitarios), el lavado de tanques (Cisternas) de agua, suministro de clorox para proceso de desinfección, monitoreo del agua, limpieza de trampas de grasas y pozo de abastecimiento (barreno), sumideros de aguas residuales o pluviales, al igual que el  mantenimiento preventivo de las Motobombas  con suministro de repuestos y accesorios necesarios  para el correcto funcionamiento de las Motobombas de presión y eyector, de la Regional San Andres, pertenecientes a la Unidad Administrativa Especial Migración Colombia.</t>
  </si>
  <si>
    <t>servicio de edificacion construccion de instalacion y mantenimiento</t>
  </si>
  <si>
    <t>2017623140500053E</t>
  </si>
  <si>
    <t>ADQUIRIR EL SOFTWARE TABLEU PARA EL REPORTE, ANÁLISIS Y VISUALIZACIÓN INTERACTIVA DE DATOS ESTADÍSTICOS, DE CONFORMIDAD CON LAS ESPECIFICACIONES TÉCNICAS REQUERIDAS POR LA UNIDAD ADMINISTRATIVA ESPECIAL MIGRACIÓN COLOMBIA.</t>
  </si>
  <si>
    <t>22717</t>
  </si>
  <si>
    <t>900132012-1</t>
  </si>
  <si>
    <t>GUANIA</t>
  </si>
  <si>
    <t>RUBIO ALBERTO PINTO AYALA</t>
  </si>
  <si>
    <t>900477235-6</t>
  </si>
  <si>
    <t>NELSON JULIAN MANCERA CESPEDES</t>
  </si>
  <si>
    <t>INVERSIONES MULTISERVICIOS J&amp;S - JAVIER ALBEIRO GUEVARA REBOLLEDO</t>
  </si>
  <si>
    <t>2017623140500068E</t>
  </si>
  <si>
    <t>OFICINA DE TECNOLOGIAS DE LA INFORMACION</t>
  </si>
  <si>
    <t>Contratar el servicio de mantenimiento preventivo y correctivo con suministro de repuestos y baterías en sitio, para las  UPS POWERSUN, TRIPP LITE y MITSUBICHI, asignadas a las Regionales y Puntos de Control Migratorio de la Entidad, de conformidad con las especificaciones técnicas de la Unidad Administrativa Especial Migración Colombia</t>
  </si>
  <si>
    <t>19417</t>
  </si>
  <si>
    <t>900098348-3</t>
  </si>
  <si>
    <t>NESTOR MONTENEGRO GOMEZ</t>
  </si>
  <si>
    <t>2017623140500075E</t>
  </si>
  <si>
    <t>Contratar el mantenimiento preventivo y correctivo con suministro de repuestos nuevos y originales para los vehículos blindados marca Chevrolet Tahoe, que prestan el servicio a la Dirección y Secretaria General en el nivel central de la Unidad Administrativa Especial Migración Colombia</t>
  </si>
  <si>
    <t>24117</t>
  </si>
  <si>
    <t>2017623140300011E</t>
  </si>
  <si>
    <t>Adquisición de impresora para documentos e insumos, de conformidad con las especificaciones técnicas requeridas por la Unidad Administrativa Especial Migración Colombia</t>
  </si>
  <si>
    <t>materiales y productos de papel</t>
  </si>
  <si>
    <t>18217 24017</t>
  </si>
  <si>
    <t>C-1199-1002-1 A-2-0-4-4-23</t>
  </si>
  <si>
    <t>2017623140500069E</t>
  </si>
  <si>
    <t>Contratar una Empresa Especializada en la Realización de Exámenes Médicos Ocupacionales</t>
  </si>
  <si>
    <t>servicios salud</t>
  </si>
  <si>
    <t>25017</t>
  </si>
  <si>
    <t>SANTANDER</t>
  </si>
  <si>
    <t>EDWIN JAVIER CASTELLANOS QUIROZ</t>
  </si>
  <si>
    <t>INGELECOM SAS</t>
  </si>
  <si>
    <t>900489515-5</t>
  </si>
  <si>
    <t>ALEJANDRA PINILLA REYES</t>
  </si>
  <si>
    <t>PARQUEADERO NACIONAL-LUIS ANIBAL FLOREZ MOSCOSO</t>
  </si>
  <si>
    <t>2017-03-10T12:12:50-05:00</t>
  </si>
  <si>
    <t>Emitido</t>
  </si>
  <si>
    <t>2017-02-08T15:30:20-05:00</t>
  </si>
  <si>
    <t xml:space="preserve">Tiquetes Aereos </t>
  </si>
  <si>
    <t>2017-03-07T09:59:16-05:00</t>
  </si>
  <si>
    <t>Servicios Oracle</t>
  </si>
  <si>
    <t xml:space="preserve"> 2017-03-02T15:34:32-05:00</t>
  </si>
  <si>
    <t>Dotaciones de Vestuario II</t>
  </si>
  <si>
    <t>2017-03-02T15:33:40-05:00</t>
  </si>
  <si>
    <t>2017-03-02T15:33:02-05:00</t>
  </si>
  <si>
    <t xml:space="preserve"> aproxima el valor </t>
  </si>
  <si>
    <t>2017-03-02T15:32:01-05:00</t>
  </si>
  <si>
    <t>2017-02-15T17:47:27-05:00</t>
  </si>
  <si>
    <r>
      <t> </t>
    </r>
    <r>
      <rPr>
        <sz val="11"/>
        <color rgb="FF000000"/>
        <rFont val="Arial"/>
        <family val="2"/>
      </rPr>
      <t>Microsoft</t>
    </r>
  </si>
  <si>
    <t>2017-02-07T15:25:55-05:00</t>
  </si>
  <si>
    <t>2017-03-21T14:18:51-05:00</t>
  </si>
  <si>
    <t>Nube Privada II</t>
  </si>
  <si>
    <t>BREYNER</t>
  </si>
  <si>
    <t>2017623140700011E</t>
  </si>
  <si>
    <t>Adquisición de renovación de licencia y extensión de garantía prueba psicotécnica GESTIÓN 360° EVALUACION POR COMPETENCIA y Prueba psicotécnica EVA (EVALUACION DE VALORES) Y ANTIVALORES</t>
  </si>
  <si>
    <t>28617</t>
  </si>
  <si>
    <t>2017623140300016E</t>
  </si>
  <si>
    <t>Adquirir equipos telefónicos, de conformidad con las especificaciones técnicas de la Unidad Administrativa Especial Migración Colombia.</t>
  </si>
  <si>
    <t>Equipo medico accesorios y suministros</t>
  </si>
  <si>
    <t>28717</t>
  </si>
  <si>
    <t>2017623140300015E</t>
  </si>
  <si>
    <t>071</t>
  </si>
  <si>
    <t>SUBDIRECCION CONTROL MIGRATORIO</t>
  </si>
  <si>
    <t>ADQUISICION  DE INSUMOS QUE PERMITAN EL USO DE SELLOS DE MIGRACIÓN COLOMBIA, UTILIZADOS POR LOS OFICIALES DE MIGRACIÓN QUE PRESTAN SUS SERVICIOS DE ATENCIÓN CIUDADANA EN LOS PUESTOS DE CONTROL MIGRATORIO AÉREOS, TERRESTRES, MARÍTIMOS Y FLUVIALES, COMO TAMBIÉN CFSM.</t>
  </si>
  <si>
    <t>Maquinaria Accesorios y Suministros para Manejo, Acondicionamiento y Almacenamiento de Materiales</t>
  </si>
  <si>
    <t>27217</t>
  </si>
  <si>
    <t>2017623140500087E</t>
  </si>
  <si>
    <t>Contratar el servicio mantenimiento preventivo y correctivo de las Motobombas de presión y eyector con suministro de repuestos y accesorios necesarios,  así como el suministro e instalación de la tapa del tanque de agua subterráneo, el mantenimiento de tanques para el almacenamiento de agua potable y sumideros de aguas residuales o pluviales  para el correcto funcionamiento del CFSM de Bucaramanga, pertenecientes a la Regional Oriente de la Unidad Administrativa Especial Migración Colombia</t>
  </si>
  <si>
    <t>Servicios de edificacion construccion de instalaciones y mantenimiento</t>
  </si>
  <si>
    <t>28417</t>
  </si>
  <si>
    <t>2017623141100009E</t>
  </si>
  <si>
    <t>Contratar el suministro de combustibles (Gasolina Corriente y ACPM diésel corriente) para el parque automotor y la plantas eléctrica asignados al Puesto de Control Migratorio de Turbo – Antioquia y Capurganá  (Chocó), perteneciente a la Regional Antioquia de la Unidad Administrativa Especial Migración Colombia</t>
  </si>
  <si>
    <t>27717</t>
  </si>
  <si>
    <t>2017623140300009E</t>
  </si>
  <si>
    <t>070</t>
  </si>
  <si>
    <t>Contratar el servicio de mantenimiento preventivo y correctivo de la máquina láser Trotec SP100R C30 y el suministro del sistema de extracción 8260 Atmos mono; así como su bolsa de repuestos</t>
  </si>
  <si>
    <t xml:space="preserve">Servicios de produccion Industrial y Manufactura </t>
  </si>
  <si>
    <t>26917</t>
  </si>
  <si>
    <t>EXPERIAN COLOMBIA S.A</t>
  </si>
  <si>
    <t>900422614-8</t>
  </si>
  <si>
    <t>SANDRA GARCIA ESQUIVIA</t>
  </si>
  <si>
    <t xml:space="preserve">GUAJIRA </t>
  </si>
  <si>
    <t>ESTACION DE SERVICIO LOS JOSE SAS</t>
  </si>
  <si>
    <t>LEONIDAS PONCE CALVO</t>
  </si>
  <si>
    <t>EMPRESA PROYECTOS ESPECIALES INGENIERIA SAS</t>
  </si>
  <si>
    <t>830025306-8</t>
  </si>
  <si>
    <t>830073329-1</t>
  </si>
  <si>
    <t>860353110-7</t>
  </si>
  <si>
    <t>DAXA COLOMBIA  S.A</t>
  </si>
  <si>
    <t>830042244-1</t>
  </si>
  <si>
    <t>SERVICIOS Y SOLUCIONES LIMITADA</t>
  </si>
  <si>
    <t>900115635-6</t>
  </si>
  <si>
    <t>MARIA JOSE YEPES GIRALDO</t>
  </si>
  <si>
    <t>ZORAIDA IRIARTE SALVADOR-MULTISERVICIOS LA NARANJA MECANICA</t>
  </si>
  <si>
    <t xml:space="preserve">HANNE MEDINA </t>
  </si>
  <si>
    <t>LA GUAJIRA</t>
  </si>
  <si>
    <t>CARLOS AUGUSTO RIAGA PINTO-CENTRO DE LUBRICACION EL TUNEL</t>
  </si>
  <si>
    <t>2017623140700012E</t>
  </si>
  <si>
    <t>Contratar el suministro de combustibles (Gasolina Corriente y ACPM diésel corriente) para el parque automotor y la planta eléctrica asignados a la Regional San Andrés de la Unidad Administrativa Especial Migración Colombia, en la Sede localizada en la Cra. 10 No. 3-92 Sector Swamp Ground (San Andrés Islas) y Sector San Felipe Ketty Ward (Providencia)</t>
  </si>
  <si>
    <t>27917</t>
  </si>
  <si>
    <t>2017623140500093E</t>
  </si>
  <si>
    <t>Contratar el suministro de combustibles (Gasolina Corriente y ACPM diésel corriente) para el parque automotor y la planta eléctrica asignados al Puesto de Control Migratorio Fluvial de Inírida, perteneciente a la Regional Orinoquia de la Unidad Administrativa Especial Migración Colombia.</t>
  </si>
  <si>
    <t>28017</t>
  </si>
  <si>
    <t>ORIGIN IT SAS</t>
  </si>
  <si>
    <t>900471414-0</t>
  </si>
  <si>
    <t>UNION TEMPORAL MC-2017-1</t>
  </si>
  <si>
    <t>901065024-4</t>
  </si>
  <si>
    <t>COLOMBIANA DE SOFTWARE Y HARDWARE - COLSOF S.A</t>
  </si>
  <si>
    <t>800015583-1</t>
  </si>
  <si>
    <t>SUMINISTRO</t>
  </si>
  <si>
    <t xml:space="preserve">BOGOTA </t>
  </si>
  <si>
    <t>COMERCIALIZADORA ELECTROCON SAS</t>
  </si>
  <si>
    <t>830073899-8</t>
  </si>
  <si>
    <t>FRANK DANIEL CHAPARRO RAMOS</t>
  </si>
  <si>
    <t>Contratar la realización de un Diplomado en Documentología para los funcionarios de Migración Colombia, de conformidad con las condiciones y especificaciones establecidas en los estudios previos y en la propuesta del contratista</t>
  </si>
  <si>
    <t>CENTRO SOCIAL DE AGENTES Y PATRULLEROS DE LA POLICIA NACIONAL</t>
  </si>
  <si>
    <t>830028714-3</t>
  </si>
  <si>
    <t>CARCO SA</t>
  </si>
  <si>
    <t>860000189-3</t>
  </si>
  <si>
    <t>BERLITZ COLOMBIA SA</t>
  </si>
  <si>
    <t>860511232-5</t>
  </si>
  <si>
    <t>CLAUDIA MILENA BASTIDAS</t>
  </si>
  <si>
    <t>860010554-1</t>
  </si>
  <si>
    <t>BOGOTÁ D.C. MEDELLIN BARRANQUILLA CARTAGENA CALI MANIZALES ARMENIA PEREIRA BUCARAMNAGA Y CUCUTA</t>
  </si>
  <si>
    <t>CUNDINAMARCA ANTIOQUIA ATLANTICO BOLIVAR VALLE DEL CAUCA CALDAS QUINDIO PEREIRA SANTANDER NORTE DE SANTANDER</t>
  </si>
  <si>
    <t>CLAUDIA NATALIA OSPINA</t>
  </si>
  <si>
    <t>TALLERES AUTORIZADOS SA</t>
  </si>
  <si>
    <t>860519235-3</t>
  </si>
  <si>
    <t>SANTANDER NORTE DE SANTANDER</t>
  </si>
  <si>
    <t>BUCARAMANGA CUCUTA</t>
  </si>
  <si>
    <t xml:space="preserve">SAN ANDRES </t>
  </si>
  <si>
    <t>SAN ANDRES Y PROVIDENCIA</t>
  </si>
  <si>
    <t>SERVICIOS INTEGRALES EN SISTEMAS DE TELECOMUNICACIONES Y ELECTRICIDAD (SISTEL SAS)</t>
  </si>
  <si>
    <t>900408459-4</t>
  </si>
  <si>
    <t>AUTONIZA SA</t>
  </si>
  <si>
    <t>860069497-4</t>
  </si>
  <si>
    <t>ESCALA ASCENSORES SA</t>
  </si>
  <si>
    <t>TEAM MANAGEMENT INFRASTRUCTURE SA</t>
  </si>
  <si>
    <t>900220002-3</t>
  </si>
  <si>
    <t>CONSORCIO MIGRACION COLOMBIA 2017</t>
  </si>
  <si>
    <t>901065218-6</t>
  </si>
  <si>
    <t>BOGOTÁ D.C. MEDELLIN CUCUTA</t>
  </si>
  <si>
    <t>BOGOTÁ D.C. ANTIOQUIA NORTE DE SANTANDER</t>
  </si>
  <si>
    <t>PRINCIPAL MOTORS &amp; CIA LTDA</t>
  </si>
  <si>
    <t>800000214-1</t>
  </si>
  <si>
    <t>2017623141100005E</t>
  </si>
  <si>
    <t>Suministro de combustibles (Gasolina Corriente y Diésel Corriente) para el parque automotor  y plantas eléctricas de la Unidad Administrativa Especial Migración Colombia, ubicados en el nivel regional en municipios no cubiertos por el Acuerdo Marco de Precios de Combustible de Colombia Compra Eficiente.   Los municipios para los cuales se requiere cobertura son: Aguachica, Buenaventura, Cúcuta, Ipiales, La Dorada, Pasto, Quibdó, San Gil, Soledad, Puerto Colombia y Valledupar.</t>
  </si>
  <si>
    <t>29117</t>
  </si>
  <si>
    <t>2017623141100010E</t>
  </si>
  <si>
    <t>Contratar el suministro de combustibles (Gasolina Corriente y ACPM diésel corriente) para el parque automotor y las plantas eléctricas asignados a la Regional Nariño de la Unidad Administrativa Especial Migración Colombia, en la sede localizada en el PCM de San Miguel</t>
  </si>
  <si>
    <t>27517</t>
  </si>
  <si>
    <t>2017623141100011E</t>
  </si>
  <si>
    <t>Contratar el suministro de combustibles (Gasolina Corriente y ACPM diésel corriente) para el parque automotor y la planta eléctrica asignados al Puesto de Control Migratorio Fluvial de Puerto Carreño, perteneciente a la Regional Orinoquia de la Unidad Administrativa Especial Migración Colombia.</t>
  </si>
  <si>
    <t>27617</t>
  </si>
  <si>
    <t>2017623140500101E</t>
  </si>
  <si>
    <t>Contratar la prestación de servicios de actividades culturales, lúdicas, deportivas y recreativas de la Regional  San Andrés.</t>
  </si>
  <si>
    <t>21917</t>
  </si>
  <si>
    <t>2017623140300012E</t>
  </si>
  <si>
    <t>Adquirir la extensión de garantía para los equipos marca APC y mantenimiento preventivo y correctivo con suministro de repuestos para control de acceso, contra incendio, CCTV y aires acondicionados de confort, para los centros de cómputo principal y alterno, de conformidad con las especificaciones técnicas requeridas por la Unidad Administrativa Especial Migración Colombia.</t>
  </si>
  <si>
    <t>29317</t>
  </si>
  <si>
    <t>CUMPLIMIENTO/SALARIOS Y PRESTACIONES SOCIALES/CALIDAD DEL SERVICIO/PROVISION DE REPUESTOS</t>
  </si>
  <si>
    <t>20%/10%/20%/20%</t>
  </si>
  <si>
    <t>2A-3A-2A-3A</t>
  </si>
  <si>
    <t>JMALUCELLI TRAVELERS SEGUROS SAS</t>
  </si>
  <si>
    <t xml:space="preserve">CUMPLIMIENTO </t>
  </si>
  <si>
    <t xml:space="preserve">2A </t>
  </si>
  <si>
    <t>SEGUROS DEL ESTADO S.A</t>
  </si>
  <si>
    <t xml:space="preserve">CUMPLIMIENTO/SALARIOS Y PRESTACIONES SOCIALES/CALIDAD DEL SERVICIO </t>
  </si>
  <si>
    <t xml:space="preserve">2A-3A-2A </t>
  </si>
  <si>
    <t>CUMPLIMIENTO/SALARIO Y PRESTACIONES SOCIALES/CALIDAD DEL SERVICIO</t>
  </si>
  <si>
    <t>2A-3A-2A</t>
  </si>
  <si>
    <t>COMPAÑÍA MUNDIAL DE SEGUROS SA</t>
  </si>
  <si>
    <t>LIBERTY SEGUROS SA</t>
  </si>
  <si>
    <t>20%/20%/10%</t>
  </si>
  <si>
    <t>2A-2A-3A</t>
  </si>
  <si>
    <t>SEGUROS GENERALES SURAMERICANA SA</t>
  </si>
  <si>
    <t>CUMPLIMIENTO/SALARIOS Y PRESTACIONES SOCIALES/CALIDAD DEL SERVICIO</t>
  </si>
  <si>
    <t>SEGUROS DEL ESTADO SA</t>
  </si>
  <si>
    <t>2017-03-24T18:30:11-05:00</t>
  </si>
  <si>
    <t>Combustible</t>
  </si>
  <si>
    <t>2017-03-29T12:09:05-05:00</t>
  </si>
  <si>
    <t>Servicio de Distribucion</t>
  </si>
  <si>
    <t>IDENTICO SAS</t>
  </si>
  <si>
    <t>800199498-0</t>
  </si>
  <si>
    <t>76917 -76817</t>
  </si>
  <si>
    <t>GERMAN RUBIANO</t>
  </si>
  <si>
    <t>2017623141000010E</t>
  </si>
  <si>
    <t>Adquirir el traslado de muebles y enseres – segmento 1. Mensajería expres en el acuerdo marco de precios</t>
  </si>
  <si>
    <t xml:space="preserve">EJECUCION </t>
  </si>
  <si>
    <t>SERVIENTREGA SA</t>
  </si>
  <si>
    <t>LUZ HELENA MORALES ALFONSO</t>
  </si>
  <si>
    <t>2017623141000002E</t>
  </si>
  <si>
    <t>26097</t>
  </si>
  <si>
    <t>Contratar el suministro de tiquetes en las rutas nacionales e internacionales para funcionarios y contratistas, así como para la atención de desplazamientos de deportados y/o expulsados para la vigencia 2017 de la Unidad Administrativa Especial Migración Colombia</t>
  </si>
  <si>
    <t>2017623141000009E</t>
  </si>
  <si>
    <t>SERVICIO AEREO A TERRITORIOS NACIONALES SA</t>
  </si>
  <si>
    <t>899999143-4</t>
  </si>
  <si>
    <t xml:space="preserve">JUDY MELINDA FERNANDEZ BAQUERO </t>
  </si>
  <si>
    <t>27200</t>
  </si>
  <si>
    <t>La Oficina de Tecnología, requiere contar con los servicios de soporte técnico y actualización de los productos Oracle, denominados Software Update Licence</t>
  </si>
  <si>
    <t>ORACLE COLOMBIA LTDA</t>
  </si>
  <si>
    <t>80010305210-3</t>
  </si>
  <si>
    <t>2017623141000005E</t>
  </si>
  <si>
    <t>27031</t>
  </si>
  <si>
    <t>Adquisición de dotación personalizada, única y exclusivamente para la dotación de vestuario y calzado de labor, para los funcionarios de la Unidad Administrativa Especial Migración Colombia, a nivel Nacional</t>
  </si>
  <si>
    <t>INVERSIONES SARA DE COLOMBIA S.A.S.</t>
  </si>
  <si>
    <t>830119276-1</t>
  </si>
  <si>
    <t>2017623141000006E</t>
  </si>
  <si>
    <t>27032</t>
  </si>
  <si>
    <t>Adquisición de dotación personalizada, única y exclusivamente para la dotación de vestuario y calzado de labor, para los funcionarios de la Unidad Administrativa Especial Migración Colombia, a nivel Naciona</t>
  </si>
  <si>
    <t xml:space="preserve"> INTERNATIONAL TRADING COMPRANY DE COLOMBIA S.A.S.-INTRADECO S.A.S.</t>
  </si>
  <si>
    <t>900395841-7</t>
  </si>
  <si>
    <t>NEMESIS ASOCIADOS SA</t>
  </si>
  <si>
    <t>830500329-4</t>
  </si>
  <si>
    <t>SERVICIOS POSTALES NACIONALES SA</t>
  </si>
  <si>
    <t>900062917-9</t>
  </si>
  <si>
    <t>ILVIS PATRICIA SERRANO</t>
  </si>
  <si>
    <t xml:space="preserve">COLEGIO MAYOR DE NUESTRA SEÑORA DEL ROSARIO </t>
  </si>
  <si>
    <t>860007759-3</t>
  </si>
  <si>
    <t>860351894-3</t>
  </si>
  <si>
    <t>2017623141000007E</t>
  </si>
  <si>
    <t>101-102-103-104</t>
  </si>
  <si>
    <t>Servicios Personales y Domesticos</t>
  </si>
  <si>
    <t>22117</t>
  </si>
  <si>
    <t>817000830-0</t>
  </si>
  <si>
    <t>2017623141000008E</t>
  </si>
  <si>
    <t>27037</t>
  </si>
  <si>
    <t>22317</t>
  </si>
  <si>
    <t>QUEST S.A.S.</t>
  </si>
  <si>
    <t>805022296-8</t>
  </si>
  <si>
    <t>2017623141000003E</t>
  </si>
  <si>
    <t>26346</t>
  </si>
  <si>
    <t>Contratar el servicio de soporte técnico para las herramientas Microsoft, de conformidad con las especificaciones técnicas de la UAEMC.</t>
  </si>
  <si>
    <t>UT SOFTWARE Y SERVICIOS EFICIENTES.</t>
  </si>
  <si>
    <t>90087196-8</t>
  </si>
  <si>
    <t>15217</t>
  </si>
  <si>
    <t>2017623141000001E</t>
  </si>
  <si>
    <t>26034</t>
  </si>
  <si>
    <t>Adquisición de SOAT para el parque automotor de la Unidad Administrativa Especial Migración Colombia.</t>
  </si>
  <si>
    <t>Servicios Financieros y de Seguros</t>
  </si>
  <si>
    <t>16317</t>
  </si>
  <si>
    <t>LA PREVISORA S.A.</t>
  </si>
  <si>
    <t>86000240-0</t>
  </si>
  <si>
    <t>2017623141000011E</t>
  </si>
  <si>
    <t>27583</t>
  </si>
  <si>
    <t>Mantener el sitio Web de la Entidad mediante el cual se establece comunicación con las Entidades del Estado y Ciudadanos Nacionales y Extranjeros, la cual se establece como una herramienta de uso constante para el soporte de las actividades administrativas y misionales que son propias a la Entidad y para la prestación del trámite, servicios e información</t>
  </si>
  <si>
    <t>23417</t>
  </si>
  <si>
    <t>COLOMBIA TELECOMUNICACIONES S.A. E.S.P.</t>
  </si>
  <si>
    <t>83012256-6</t>
  </si>
  <si>
    <t>2017623141000012E</t>
  </si>
  <si>
    <t>22476</t>
  </si>
  <si>
    <t>Contratar el suministro de combustible para la ciudad de Bogotá, con el fin de cubrir las necesidades del parque automotor de la Entidad</t>
  </si>
  <si>
    <t>83009521-3</t>
  </si>
  <si>
    <t>BELISA OVIEDO</t>
  </si>
  <si>
    <t>2017623141000013E</t>
  </si>
  <si>
    <t>Contratar el traslado de muebles y enseres – segmento 3. Transporte de carga en el acuerdo marco de precios</t>
  </si>
  <si>
    <t>15817</t>
  </si>
  <si>
    <t>860512330-3</t>
  </si>
  <si>
    <t>28307</t>
  </si>
  <si>
    <t>28099</t>
  </si>
  <si>
    <t>AUTO ISLAS LIMITADA</t>
  </si>
  <si>
    <t>800020672-2</t>
  </si>
  <si>
    <t>AGUACHICA-BUENAVENTURA-CUCUTA-IPIALES-LA DORADA-PASTO-QUIBDO-SAN GIL-SOLEDAD-PUERTO COLOMBIA-VALLEDUPAR</t>
  </si>
  <si>
    <t>ORGANIZACIÓN TERPEL SA</t>
  </si>
  <si>
    <t>830095213-0</t>
  </si>
  <si>
    <t>CUMPLIMIENTO/CALIDAD DEL SERVICIO/SALARIO Y PRESTACIONES SOCIALES</t>
  </si>
  <si>
    <t>RHT DIAGNOSTICO Y SOLUCIONES EMPRESARIALES LTDA</t>
  </si>
  <si>
    <t>830094021-9</t>
  </si>
  <si>
    <t>SERVIENTREGA S.A.</t>
  </si>
  <si>
    <t>LUZ ELENA MORALES ALFONSO</t>
  </si>
  <si>
    <t>Contratar el suministro de combustible en las ciudad de: Armenia, Barranquilla, Bucaramanga, Cali, Cartagena, Ibagué, Manizales, Medellín, Montería, Neiva, Pereira, Popayán, Santa Marta, Sincelejo, Tunja, Villavicencio y Yopal.</t>
  </si>
  <si>
    <t>28117</t>
  </si>
  <si>
    <t>2017623141000014E</t>
  </si>
  <si>
    <t>2017623140500100E</t>
  </si>
  <si>
    <t>072</t>
  </si>
  <si>
    <t>PRESTAR SERVICIOS DE APOYO A LA GESTIÓN PARA EL DISEÑO E IMAGEN INSTITUCIONAL DE LOS UNIFORMES PARA LOS FUNCIONARIOS QUE LLEVAN A CABO LABORES MISIONALES A NIVEL NACIONAL</t>
  </si>
  <si>
    <t>29717</t>
  </si>
  <si>
    <t>2017623140500096E</t>
  </si>
  <si>
    <t>073</t>
  </si>
  <si>
    <t xml:space="preserve">Contratar los servicios profesionales de capacitación para la CERTIFICACION COMO AUDITORES EN ISO 9001:2015 </t>
  </si>
  <si>
    <t>29017</t>
  </si>
  <si>
    <t>2017623140700017E</t>
  </si>
  <si>
    <t>Contratar la prestación de servicios de actividades culturales, lúdicas deportivas y recreativas de la Regional  Nariño.</t>
  </si>
  <si>
    <t>21617</t>
  </si>
  <si>
    <t>2017623140700015E</t>
  </si>
  <si>
    <t>Contratar el suministro de combustibles (Gasolina Corriente y ACPM diésel corriente) para el parque automotor y la plantas eléctricas asignados al CFSM y PCMF, perteneciente a la Regional Amazonas-Leticia de la Unidad Administrativa Especial Migración Colombia.</t>
  </si>
  <si>
    <t>27817</t>
  </si>
  <si>
    <t>2017623140700014E</t>
  </si>
  <si>
    <t>CONTRATAR LA PRESTACIÓN DE SERVICIOS DE ACTIVIDADES CULTURALES, LÚDICAS DEPORTIVAS Y RECREATIVAS EN LA REGIONAL CARIBE</t>
  </si>
  <si>
    <t>21517</t>
  </si>
  <si>
    <t>2017623141100013E</t>
  </si>
  <si>
    <t>Contratar el suministro de combustibles (Gasolina Corriente y ACPM diésel corriente) para el parque automotor y las plantas eléctricas asignados al Centro Facilitador de Servicios Migratorios de Arauca y Puesto de Control Migratorio Terrestre José Antonio Páez de Arauca, perteneciente a la Regional Orinoquia de la Unidad Administrativa Especial Migración Colombia</t>
  </si>
  <si>
    <t>31517</t>
  </si>
  <si>
    <t>2017623140500040E</t>
  </si>
  <si>
    <t>CONTRATAR LA PRESTACIÓN DE SERVICIOS DE ACTIVIDADES CULTURALES, LÚDICAS DEPORTIVAS Y RECREATIVAS DE LA REGIONAL  GUAJIRA.-</t>
  </si>
  <si>
    <t>076</t>
  </si>
  <si>
    <t>CONTRATAR LOS SERVICIOS PROFESIONALES PARA LA CAPACITACIÓN VIRTUAL EN EL PROGRAMA DE ENTRENAMIENTO</t>
  </si>
  <si>
    <t>2017623140500088E</t>
  </si>
  <si>
    <t>Contratar los servicios de mantenimiento preventivo y correctivo, con repuestos, para los equipos de Grafología (Estéreo Microscopios), de conformidad con las especificaciones técnicas de la Unidad Administrativa Especial Migración Colombia a Nivel Nacional.</t>
  </si>
  <si>
    <t>Equipos y suministros de defensa orden publico proteccion vigilancia y seguridad</t>
  </si>
  <si>
    <t>28817</t>
  </si>
  <si>
    <t>2017623140700020E</t>
  </si>
  <si>
    <t xml:space="preserve">Adquisición de elementos necesarios para operación de la balsa migratoria como punto de control migratorio fluvial en el departamento del Amazonas.  </t>
  </si>
  <si>
    <t>Componentes Equipos para distribucion y sistema de acondicionamiento</t>
  </si>
  <si>
    <t>28517</t>
  </si>
  <si>
    <t>074</t>
  </si>
  <si>
    <t>Contratar el servicio de mantenimiento preventivo y correctivo, con repuestos, para los equipos de grafología (vídeo comparadores), de conformidad con las especificaciones técnicas, de la Unidad Administrativa Especial Migración Colombia a Nivel Nacional</t>
  </si>
  <si>
    <t>28917</t>
  </si>
  <si>
    <t>2017623141100012E</t>
  </si>
  <si>
    <t>CONTRATAR EL SUMINISTRO DE LLANTAS A NIVEL NACIONAL PARA EL PARQUE AUTOMOTOR DE MIGRACION COLOMBIA</t>
  </si>
  <si>
    <t>Vehiculos comerciales militares y particulares accesorios y componentes</t>
  </si>
  <si>
    <t>2017623140500102E</t>
  </si>
  <si>
    <t>Contratar la prestación de servicios de actividades culturales, lúdicas, deportivas y recreativas para los funcionarios de Migración Colombia en el Nivel Central, y las Regionales Aeropuerto El Dorado, Andina, Antioquia, Eje cafetero, Oriente, Occidente y Orinoquia</t>
  </si>
  <si>
    <t>2017623140500103E</t>
  </si>
  <si>
    <t>075</t>
  </si>
  <si>
    <t>El CONTRATISTA, en virtud de sus condiciones académicas, se obliga para con MIGRACION COLOMBIA, a prestar los servicios profesionales, con autonomía técnica y administrativa, consistentes en apoyar estudios de investigaciones migratorias</t>
  </si>
  <si>
    <t>29617</t>
  </si>
  <si>
    <t>2017623140500049E</t>
  </si>
  <si>
    <t>Contratar los servicios de mantenimiento de blindaje incluyendo mano de obra y suministro de repuestos nuevos y originales para el parque automotor blindado de propiedad y/o al servicio de la Unidad Administrativa Especial Migración Colombia.</t>
  </si>
  <si>
    <t>31817</t>
  </si>
  <si>
    <t>Adquisición de equipos de cómputo, impresoras, escáneres y multifuncional, de acuerdo con las especificaciones técnicas de la Unidad Administrativa Especial Migración Colombia</t>
  </si>
  <si>
    <t>27017</t>
  </si>
  <si>
    <t>2017623140300019E</t>
  </si>
  <si>
    <t>Adquisición y renovación certificados digitales de conformidad con las especificaciones de la Unidad Administrativa Especial Migración Colombia</t>
  </si>
  <si>
    <t>36517</t>
  </si>
  <si>
    <t>2017623140300020E</t>
  </si>
  <si>
    <t>Adquirir licenciamiento, tape backup y soporte especializado para los productos de backup, de acuerdo con los requerimientos técnicos de la Unidad Administrativa Especial Migración Colombia</t>
  </si>
  <si>
    <t>36317</t>
  </si>
  <si>
    <t>2017623140500109E</t>
  </si>
  <si>
    <t>Contratar el servicio de mantenimiento preventivo y correctivo con suministro de repuestos originales y/o homologados, así como el despinche, lavado y expedición de las tecnomecánicas para los vehículos multimarcas que conforman el parque automotor de la Unidad Administrativa Especial Migración Colombia, asignados a la Regional  Antioquia-Chocó (Sedes Medellín-Turbo y Quibdó). Así mismo incluye los vehículos marca: NISSAN y TOYOTA, que por su modelo o  ubicación, queden excluidos de los contratos monomarca.</t>
  </si>
  <si>
    <t>34117</t>
  </si>
  <si>
    <t>2017623140700021E</t>
  </si>
  <si>
    <t>Contratar el servicio de mantenimiento preventivo y correctivo con suministro de repuestos nuevos, originales y/o homologados, así como el despinche, lavado y expedición de las tecnomecánicas para los vehículos multimarcas que conforman el parque automotor de la Unidad Administrativa Especial Migración Colombia, asignados a la Regional Amazonas.</t>
  </si>
  <si>
    <t>34417</t>
  </si>
  <si>
    <t>2017623140500116E</t>
  </si>
  <si>
    <t>Contratación del  servicio de mantenimiento preventivo y correctivo con suministro de repuestos nuevos, originales u homologados, incluido el despinche, lavado y expedición de las tecnomecánicas, para los vehículos multimarcas que conforman el parque automotor de la Unidad Administrativa Especial Migración Colombia, asignados a la Regional Nariño en sus sedes Pasto, Rumichaca (Ipiales), Tumaco, Chiles, San Miguel y Puerto Leguizamo (Putumayo)</t>
  </si>
  <si>
    <t>34017</t>
  </si>
  <si>
    <t>2017623140500114E</t>
  </si>
  <si>
    <t>Contratar el servicio de mantenimiento preventivo y correctivo con suministro de repuestos nuevos, originales y/u homologados, así como el despinche, lavado y expedición de la tecnomecánica para los vehículos multimarcas del parque automotor asignado a la regional Orinoquia perteneciente a la Unidad Administrativa Especial Migración Colombia.</t>
  </si>
  <si>
    <t>33717</t>
  </si>
  <si>
    <t>2017623140500037E</t>
  </si>
  <si>
    <t>Contratar la prestación del servicio de lavado de manera ecológica del parque automotor de Migración Colombia ubicados en el nivel central y las regionales Aeropuerto el Dorado y andina de la ciudad de Bogotá.</t>
  </si>
  <si>
    <t>Servicio de limpieza y descontaminacion y tratamiento de residuos</t>
  </si>
  <si>
    <t>33517</t>
  </si>
  <si>
    <t>2017623140500115E</t>
  </si>
  <si>
    <t>Contratar el servicio de mantenimiento preventivo y correctivo con suministro de repuestos originales u homologados, así como el despinche, lavado y expedición de la tecnomecánica para los vehículos multimarcas que conforman el parque automotor de la Unidad Administrativa Especial Migración Colombia, asignados a la Regional Caribe en las ciudades de Barranquilla, Montería, Santa Marta, Cartagena y Sincelejo, así como los vehículos que por su modelo o  ubicación, quedaron excluidos de los contratos monomarca.</t>
  </si>
  <si>
    <t>33917</t>
  </si>
  <si>
    <t>077</t>
  </si>
  <si>
    <t>El  arrendamiento de un local comercial, ubicado en el municipio de Magdalena en la ciudad de Santa Marta en la Avenida del Ferrocarril Calle 19 No. 8 – 68 esquina,  matrícula inmobiliaria  Nº 080-13356  y código catastral 47001010101930027000 de la Oficina de Registro de Instrumentos Públicos de Santa Marta,  de propiedad del ARRENDADOR..-</t>
  </si>
  <si>
    <t>33617</t>
  </si>
  <si>
    <t>078</t>
  </si>
  <si>
    <t>Contratar el mantenimiento Equipo de impresión MULTIFUNCIONAL KONICA MINOLTA, de conformidad con las especificaciones técnicas señaladas por la Unidad Administrativa Especial Migración Colombia.</t>
  </si>
  <si>
    <t>36417</t>
  </si>
  <si>
    <t>Contratar el servicio de Videoconferencia entre las sedes de la Unidad Administrativa Especial Migración Colombia, de acuerdo con los requerimientos técnicos de la Entidad.</t>
  </si>
  <si>
    <t>23717</t>
  </si>
  <si>
    <t>BOGOTA DC</t>
  </si>
  <si>
    <t>860517647-5</t>
  </si>
  <si>
    <t xml:space="preserve"> COMPRAVENTA</t>
  </si>
  <si>
    <t>MATRIX EVOLUTION SAS</t>
  </si>
  <si>
    <t>900403435-5</t>
  </si>
  <si>
    <t>LEIDY ANDREA MARTINEZ GUTIERREZ</t>
  </si>
  <si>
    <t>CENTRO MEDICO 54 SAS</t>
  </si>
  <si>
    <t>890111797-7</t>
  </si>
  <si>
    <t>DAXA COLOMBIA S.A</t>
  </si>
  <si>
    <t>EDGAR ALBERTO CASTIBLANCO</t>
  </si>
  <si>
    <t>DISTRIBUCIONES EDAL SAS</t>
  </si>
  <si>
    <t>800219241-2</t>
  </si>
  <si>
    <t>ALEX FERNEY HINCAPIE NUÑES</t>
  </si>
  <si>
    <t>EDALTEC SAS</t>
  </si>
  <si>
    <t>900426006-8</t>
  </si>
  <si>
    <t>SAN MIGUE</t>
  </si>
  <si>
    <t>BELISA AMPARO OVIEDO</t>
  </si>
  <si>
    <t xml:space="preserve">MIGUEL ANGEL LUNA CASTRO </t>
  </si>
  <si>
    <t>PRESTACION DE SERVICIOS</t>
  </si>
  <si>
    <t>VICHADA</t>
  </si>
  <si>
    <t>FABIAN YHOANNY ALARCON VALERO</t>
  </si>
  <si>
    <t>CAJA COMPENSACION FAMILIAR DE NARIÑO</t>
  </si>
  <si>
    <t>891280008-1</t>
  </si>
  <si>
    <t xml:space="preserve">HANNE MEDINA DOSANTOS </t>
  </si>
  <si>
    <t>BOLIVAR</t>
  </si>
  <si>
    <t>CARTAGENA</t>
  </si>
  <si>
    <t>CAJA DE COMPENSACION FAMILIAR DEL ATLANTICO-CONFAMILIAR ATLANTICO</t>
  </si>
  <si>
    <t>8901019949-9</t>
  </si>
  <si>
    <t>LUIS DOMINGUEZ CANTOR</t>
  </si>
  <si>
    <t xml:space="preserve">RIOACHA  MAICAO VALLEDUPAR </t>
  </si>
  <si>
    <t>CI GLOBAL SCIENTIFIC S.A.S.</t>
  </si>
  <si>
    <t>830067880-4</t>
  </si>
  <si>
    <t>JAIME ORLANDO LOPEZ MONTES</t>
  </si>
  <si>
    <t>DIANA CATALINA ROBERTO DUSSAN</t>
  </si>
  <si>
    <t>2017623140500095E</t>
  </si>
  <si>
    <t>2017623140500122E</t>
  </si>
  <si>
    <t>080</t>
  </si>
  <si>
    <t>Contratar la publicación de diferentes avisos de prensa en el periódico La República, de acuerdo a las necesidades requeridas por la entidad</t>
  </si>
  <si>
    <t>37817</t>
  </si>
  <si>
    <t>2017623140300023E</t>
  </si>
  <si>
    <t>Adquisición e instalación de puntos de cableado estructurado, de conformidad con las especificaciones técnicas de la Unidad Administrativa Especial Migración Colombia.</t>
  </si>
  <si>
    <t>37917</t>
  </si>
  <si>
    <t>2017623140300022E</t>
  </si>
  <si>
    <t>2017623140500117E</t>
  </si>
  <si>
    <t>Adquisición de UPS´s, de acuerdo con las especificaciones técnicas de la Unidad Administrativa Especial Migración Colombia.</t>
  </si>
  <si>
    <t>37117</t>
  </si>
  <si>
    <t>Contratar la adquisición e instalación de la señalización de los puntos de atención al ciudadano a nivel nacional.</t>
  </si>
  <si>
    <t>37717</t>
  </si>
  <si>
    <t>2017623140700022E</t>
  </si>
  <si>
    <t>CONTRATAR EL MANTENIMIENTO PREVENTIVO Y CORRECTIVO CON SUMINISTRO DE REPUESTOS NUEVOS, ORIGINALES Y/O HOMOLOGADOS INCLUIDO EL DESPINCHE, LAVADO Y EXPEDICIÓN DE LAS TECNO MECÁNICAS PARA LOS VEHÍCULOS MULTIMARCA QUE CONFORMAN EL PARQUE AUTOMOTOR DE LA UNIDAD ADMINISTRATIVA ESPECIAL MIGRACIÓN COLOMBIA EN  LA REGIONAL OCCIDENTE ASÍ COMO LOS VEHÍCULOS QUE POR SU MODELO O  UBICACIÓN, QUEDARON EXCLUIDOS DE LOS CONTRATOS MONOMARCA</t>
  </si>
  <si>
    <t>34517</t>
  </si>
  <si>
    <t>2017623140700023E</t>
  </si>
  <si>
    <t>CONTRATAR LA PRESTACIÓN DEL SERVICIO DE MANTENIMIENTO GENERAL, PREVENTIVO Y CORRECTIVO CON SUMINISTRO DE REPUESTOS NUEVOS Y ORIGINALES PARA LOS EQUIPOS DE PRESIÓN Y EYECTOR, ASÍ COMO EL LAVADO DE TANQUES Y SUMIDEROS EDIFICIO PLATINUM A CARGO DE LA REGIONAL ANDINA DE LA UAEMC UBICADO  EN LA CIUDAD DE BOGOTA CALLE 100 No. 11B -27.</t>
  </si>
  <si>
    <t>34317</t>
  </si>
  <si>
    <t>2017623140500126E</t>
  </si>
  <si>
    <t>CONTRATAR LA PRESTACIÓN DE SERVICIOS DE UN OPERADOR LOGÍSTICO QUE CUENTE CON LOS MEDIOS IDÓNEOS PARA EL DESMONTE TRASLADO Y MONTAJE DE LOS BIENES SITUADOS EN LA SEDE DEL CFSM SANTA MARTA UBICADA EN LA CALLE 22 NO. 13 A - 88 BARRIO ALCÁZARES, Y TRASLADARLOS A LA NUEVA SEDE UBICADA EN LA AVENIDA DEL FERROCARRIL CALLE 19 NO. 8 ¿ 68 ESQUINA EN LA CIUDAD DE SANTA MARTA.</t>
  </si>
  <si>
    <t>38017</t>
  </si>
  <si>
    <t>2017623140500119E</t>
  </si>
  <si>
    <t>Contratar el mantenimiento preventivo y correctivo con suministro de repuestos originales u homologados para los vehículos multimarca que conforman el parque automotor de la Unidad Administrativa Especial Migración Colombia del  Nivel Central y Regional Aeropuerto ElDorado en la sede de Bogotá, y la Regional Andina en sus sedes Bogotá, Neiva, Ibagué y Tunja</t>
  </si>
  <si>
    <t>34617</t>
  </si>
  <si>
    <t>2017623140500120E</t>
  </si>
  <si>
    <t>OFICINA DE TECNOLOGIAS DE LA INFORMACION-SUBDIRECCION ADMINISTRATIVA Y FINANCIERA</t>
  </si>
  <si>
    <t>37517</t>
  </si>
  <si>
    <t xml:space="preserve">Contratar la adquisición de NVR y servicio de mantenimiento preventivo y correctivo con bolsa de repuestos para los componentes de los CCTV, de acuerdo con los requerimientos técnicos de la Unidad Administrativa Especial Migración Colombia. </t>
  </si>
  <si>
    <t>23517</t>
  </si>
  <si>
    <t>15131</t>
  </si>
  <si>
    <t>14733</t>
  </si>
  <si>
    <t>14732</t>
  </si>
  <si>
    <t>adquisicion de dotacion personalizada unica y exclusivamente para dotacion de vestuario y calzado de labor, para los funcionarios de Migracion Colombia</t>
  </si>
  <si>
    <t>TELEFONICA</t>
  </si>
  <si>
    <t>Suministro de tintas, tóner y rollos para impresora.</t>
  </si>
  <si>
    <t>Equipos de Oficina Accesorios y suministros</t>
  </si>
  <si>
    <t>31917</t>
  </si>
  <si>
    <t>EJECUCION</t>
  </si>
  <si>
    <t>PAPELERIA LOS ANDES LTDA</t>
  </si>
  <si>
    <t>860026740-5</t>
  </si>
  <si>
    <t>2017623141000018E</t>
  </si>
  <si>
    <t>Suministro de tintas, tóner y rollos para impresora</t>
  </si>
  <si>
    <t>SUMIMAS S.A.</t>
  </si>
  <si>
    <t>83000133-8</t>
  </si>
  <si>
    <t>2017623141000019E</t>
  </si>
  <si>
    <t>ALIANZA ESTRATEGICA OUTSOURCING &amp; SUMINISTROS SAS</t>
  </si>
  <si>
    <t>90015734-0</t>
  </si>
  <si>
    <t>2017623141000021E</t>
  </si>
  <si>
    <t xml:space="preserve">S.O.S. SOLUCIONES DE OFICINA </t>
  </si>
  <si>
    <t>830087030-6</t>
  </si>
  <si>
    <t>2017623141000020E</t>
  </si>
  <si>
    <t>GRUPO LOS LAGOS S.A.</t>
  </si>
  <si>
    <t>860053274-9</t>
  </si>
  <si>
    <t>2017623141000022E</t>
  </si>
  <si>
    <t>KEY MARKET S.A.S.</t>
  </si>
  <si>
    <t>83007362-3</t>
  </si>
  <si>
    <t>2017623141000032E</t>
  </si>
  <si>
    <t>UNIÓN TEMPORAL OFI.COM.CO-VENEPLAST</t>
  </si>
  <si>
    <t>90105523-2</t>
  </si>
  <si>
    <t>2017623141000030E</t>
  </si>
  <si>
    <t>MR CLEAN S.A.</t>
  </si>
  <si>
    <t>800062177-2</t>
  </si>
  <si>
    <t>2017623141000029E</t>
  </si>
  <si>
    <t>2017623141000028E</t>
  </si>
  <si>
    <t>CONSERJES INMOBILIARIOS LTDA</t>
  </si>
  <si>
    <t>800093388-2</t>
  </si>
  <si>
    <t>2017623141000026E</t>
  </si>
  <si>
    <t>Contratar el servicio Integral de Aseo y Cafetería Región 6: Sede 1: PCM Rumichaca, Sede 2: CFSM Pasto, Sede 3: PCM Tumaco, Sede 4: PCM Chiles, Sede 5 PCM San Miguel</t>
  </si>
  <si>
    <t>Servicios de limpieza descontaminacion y tratamiento de residuos</t>
  </si>
  <si>
    <t>32817</t>
  </si>
  <si>
    <t>A-2-0-4-5-8      A-2-0-4-5-9</t>
  </si>
  <si>
    <t>Contratar el servicio Integral de Aseo y Cafetería Región 4: Sede 1: CFSM Manizales, Sede 2: CFSM Armenia, Sede 3: Principal Eje Cafetero Pereira</t>
  </si>
  <si>
    <t>32717</t>
  </si>
  <si>
    <t>UNIÓN TEMPORAL ASEO COLOMBIA</t>
  </si>
  <si>
    <t>901031038-6</t>
  </si>
  <si>
    <t>2017623141000025E</t>
  </si>
  <si>
    <t>Contratar el servicio Integral de Aseo y Cafetería Región 3: Sede 1: Sede Principal Regional Antioquía, Sede 2: PCM Aeropuerto Rionegro, Sede 3: PCM Turbo, Sede 4: PCM Capurganá, Sede 5: Juradó</t>
  </si>
  <si>
    <t>2017623141000024E</t>
  </si>
  <si>
    <t>Contratar el servicio Integral de Aseo y Cafetería Región 2: Sede 1: Cartagena, Sede 2: Barranquilla, Sede 3: Montería, Sede 4: Sincelejo, Sede 5: Coveñas</t>
  </si>
  <si>
    <t>32517</t>
  </si>
  <si>
    <t>2017623141000023E</t>
  </si>
  <si>
    <t>Contratar el servicio Integral de Aseo y Cafetería Región 1: Sede 1: CFSM Santa Marta, Sede 2: PCM Riohacha, Sede 3: PCM Maicao, Sede 4: CFSM Valledupar y Sede 5: Paraguachon</t>
  </si>
  <si>
    <t>32417</t>
  </si>
  <si>
    <t>2017623141000031E</t>
  </si>
  <si>
    <t>Contratar el servicio Integral de Aseo y Cafetería Región 11: Sede 1: Leticia, Sede 2: CFSM Calle 100 Regional Andina, Sede 3: PCM Aeropuerto Eldorado, Sede 4: PCM Bahía Solano, Sede 5: Quibdó, Sede 6: Sede Nivel Central Edificio Argos, Sede 7: CFSM Arauca, Sede 8: CFSM Puerto Carreño, Sede 9: PCM Puerto Inírida</t>
  </si>
  <si>
    <t>33417</t>
  </si>
  <si>
    <t>LADOINSA LABORES DOTACIONES INDUSTRIALES S.A.S.</t>
  </si>
  <si>
    <t>800242738-7</t>
  </si>
  <si>
    <t>2017623141000016E</t>
  </si>
  <si>
    <t>Contratar el servicio integral de Aseo y Cafetería Regional 8: Sede 1: CFSM Tunja, Sede 2: CFSM Yopal.</t>
  </si>
  <si>
    <t>33117</t>
  </si>
  <si>
    <t>CARLOS ALBERTO ARCHILA</t>
  </si>
  <si>
    <t>Contratar el servicio integral de Aseo y Cafetería Regional 7: Sede 1: Neiva,  Sede 2: Ibague, sede 3: Puerto Leguizamo</t>
  </si>
  <si>
    <t>33017</t>
  </si>
  <si>
    <t>Contratar el mantenimiento de los equipos de conectividad (Switches de comunicaciones), incluido el soporte, de conformidad con las especificaciones técnicas de la Unidad Administrativa Especial Migración Colombia.</t>
  </si>
  <si>
    <t>37617</t>
  </si>
  <si>
    <t>ORDEN DE COMPRA</t>
  </si>
  <si>
    <t>2017623141000004E</t>
  </si>
  <si>
    <t>2017/04/024</t>
  </si>
  <si>
    <t>2017623141000036E</t>
  </si>
  <si>
    <t>2017623141000035E</t>
  </si>
  <si>
    <t>2017623141000034E</t>
  </si>
  <si>
    <t>2017623141000033E</t>
  </si>
  <si>
    <t>2017623140500113E</t>
  </si>
  <si>
    <t>082</t>
  </si>
  <si>
    <t>PRESTACION DE SERVICIOS PROFESIONALES</t>
  </si>
  <si>
    <t>Prestar los servicios profesionales y de apoyo a la gestión al grupo de contratos adscritos a la Subdirección Administrativa y Financiera en el desarrollo de procesos precontractuales, contractuales y pos contractuales liderados por esta área</t>
  </si>
  <si>
    <t>13217</t>
  </si>
  <si>
    <t>DANIELA JARAMILLO ARBELAEZ</t>
  </si>
  <si>
    <t>2017623140500112E</t>
  </si>
  <si>
    <t>081</t>
  </si>
  <si>
    <t>Contratar la prestación de servicios profesionales para apoyar a la Oficina Asesora de Planeación en el fortalecimiento de sistemas de gestión de talento humano, de acuerdo con las condiciones señaladas y especificaciones técnicas descritas en los estudios previos y la propuesta presentada por EL CONTRATISTA.</t>
  </si>
  <si>
    <t>38117</t>
  </si>
  <si>
    <t>ROLANDO GARNICA</t>
  </si>
  <si>
    <t xml:space="preserve">SECOP I </t>
  </si>
  <si>
    <t>2017623140700028E</t>
  </si>
  <si>
    <r>
      <t xml:space="preserve">Contratar el servicio de mantenimiento preventivo y correctivo con suministro de repuestos nuevos, originales y/u homologados, incluido servicio de lavado, despinche y expedición de la revisión tecnomecánica, para los vehículos multimarcas que conforman el parque automotor de la Unidad Administrativa Especial Migración Colombia, asignados a la Regional San Andrés, </t>
    </r>
    <r>
      <rPr>
        <b/>
        <sz val="9"/>
        <color theme="1"/>
        <rFont val="Arial Narrow"/>
        <family val="2"/>
      </rPr>
      <t xml:space="preserve"> </t>
    </r>
    <r>
      <rPr>
        <sz val="9"/>
        <color theme="1"/>
        <rFont val="Arial Narrow"/>
        <family val="2"/>
      </rPr>
      <t>así como los vehículos marca: CHEVROLET, SUZUKI, TOYOTA, CLUB CAR, RENAULT, que por su ubicación, quedaron excluidos de los contratos monomarca.</t>
    </r>
  </si>
  <si>
    <t>39217</t>
  </si>
  <si>
    <t>2017623140300018E</t>
  </si>
  <si>
    <t>2017623140700024E</t>
  </si>
  <si>
    <t>ADQUIRIR EQUIPOS TELEFÓNICOS, DE CONFORMIDAD CON LAS ESPECIFICACIONES TÉCNICAS DE LA UNIDAD ADMINISTRATIVA ESPECIAL MIGRACIÓN COLOMBIA</t>
  </si>
  <si>
    <t>EDGAR CASTIBLANCO GONZALEZ</t>
  </si>
  <si>
    <t>2017623140700026E</t>
  </si>
  <si>
    <t>ADQUISICIÓN, INSTALACIÓN Y PUESTA EN FUNCIONAMIENTO DE SEIS (06) TORNIQUETES MÓVILES, UNIDIRECCIONALES TOTALMENTE MECÁNICOS CON SUS ACCESORIOS (SOPORTE EN PLACA DE METAL PARA PISO Y BARANDA LATERAL), PARA EL CONTROL DE FLUJO MIGRATORIO EN LA FRONTERA CON VENEZUELA, ESPECÍFICAMENTE EN EL PUENTE INTERNACIONAL SIMÓN BOLÍVAR Y FRANCISCO DE PAULA SANTANDER</t>
  </si>
  <si>
    <t xml:space="preserve">Componentes y suministros para estructuras edificacion construccion y obras civiles </t>
  </si>
  <si>
    <t>40217</t>
  </si>
  <si>
    <t>2017623140300024E</t>
  </si>
  <si>
    <t>083</t>
  </si>
  <si>
    <t>ADQUIRIR CERTIFICADOS DE FIRMA DIGITAL DE CONFORMIDAD CON LAS ESPECIFICACIONES DE LA UNIDAD ADMINISTRATIVA ESPECIAL MIGRACIÓN  COLOMBIA</t>
  </si>
  <si>
    <t>40117</t>
  </si>
  <si>
    <t>2017623140700025E</t>
  </si>
  <si>
    <t>Contratar el mantenimiento preventivo y correctivo con suministro de repuestos nuevos y originales, así como el despinche, lavado y expedición de las tecnomecánica para los vehículos multimarcas que conforman el parque automotor de la Unidad Administrativa Especial Migración Colombia de la Regional Eje Cafetero en las sedes de Armenia, Manizales y Pereira.</t>
  </si>
  <si>
    <t>39117</t>
  </si>
  <si>
    <t>860000648-2</t>
  </si>
  <si>
    <t>COTEL S.A</t>
  </si>
  <si>
    <t>800122811-2</t>
  </si>
  <si>
    <t>CUMPLIMIENTO/CALIDAD DEL SERVICIO/SALARIO Y PRESTACIONES SOCIALES/RESPONSABILIDAD EXTRACONTRACTUAL</t>
  </si>
  <si>
    <t>NESTOR HERNANDO MONTENEGRO</t>
  </si>
  <si>
    <t>PARIS &amp; BENAVIDES ASOCIADOS LTDA</t>
  </si>
  <si>
    <t>830067330-5</t>
  </si>
  <si>
    <t>GESTION DE SEGURIDAD ELECTRONICA S.A GSE S.A</t>
  </si>
  <si>
    <t>900204272-8</t>
  </si>
  <si>
    <t>RECURSOS Y TECNOLOGIA SAS</t>
  </si>
  <si>
    <t>900426804-9</t>
  </si>
  <si>
    <t>ANTIOQUIA   QUIBDO</t>
  </si>
  <si>
    <t>MEDELLIN   TURBO     CHOCO</t>
  </si>
  <si>
    <t>890302988-7</t>
  </si>
  <si>
    <t>CARLOS ALBERTO PINZON/CPM DEPORTES</t>
  </si>
  <si>
    <t>CUMPLIMIENTO/SALARIO Y PRESTACIONES SOCIALES/CALIDAD DEL SERVICIO/RESPONSABILIDAD EXTRACONTRACTUAL</t>
  </si>
  <si>
    <t>20%/10%/20%/</t>
  </si>
  <si>
    <t>JAIME ELKIM MUÑOZ RIAÑO</t>
  </si>
  <si>
    <t>HENRY ANTONIO VERA DIAZ</t>
  </si>
  <si>
    <t xml:space="preserve">PASTO   TUMACO   IPIALES    SAN MIGUEL Y LEGUIZAMO </t>
  </si>
  <si>
    <t>SERVIAUTOS R&amp;N  SAS</t>
  </si>
  <si>
    <t>900715277-7</t>
  </si>
  <si>
    <t>ARAUCA         YOPAL         VICHADA         INIRIDA               META</t>
  </si>
  <si>
    <t>ARAUCA   CASANARE   PUERTO CARREÑO  GUANIA    VILLAVICENCIO</t>
  </si>
  <si>
    <t xml:space="preserve">OMAR SANCHEZ CUEVAS </t>
  </si>
  <si>
    <t>MIGUEL ANGEL LUNA</t>
  </si>
  <si>
    <t>BOLIVAR    CORDOBA    MAGDALENA    ATLANTICO     SUCRE</t>
  </si>
  <si>
    <t>CARTAGENA      MONTERIA    SANTA MARTA     BARRANQUILLA     SINCELEJO</t>
  </si>
  <si>
    <t>LILA ARGARITA ARTEAGA TILVE</t>
  </si>
  <si>
    <t>IBETH SENOVIA GUTIERREZ</t>
  </si>
  <si>
    <t xml:space="preserve">FABIO GUTIERREZ MORALES </t>
  </si>
  <si>
    <t xml:space="preserve">JAAM S.A </t>
  </si>
  <si>
    <t>830141960-1</t>
  </si>
  <si>
    <t>JOSE ALEJANDRO RUIZ</t>
  </si>
  <si>
    <t>EDITORIAL LA REPUBLICA SAS</t>
  </si>
  <si>
    <t>901017183-2</t>
  </si>
  <si>
    <t>BIG SOLUTIONS ENGINEERING SAS</t>
  </si>
  <si>
    <t>900668014-5</t>
  </si>
  <si>
    <t>CUMPLIMIENTO/PRESTACIONES SOCIALES/CALIDAD DEL SERVICIO</t>
  </si>
  <si>
    <t>PROYECTOS ESPECIALES INGENIERIAS SAS</t>
  </si>
  <si>
    <t>CUMPLIMIENTO/PRESTACIONES SOCIALES/CALIDAD DE LOS ELEMENTOS/PROVISION DE REPUESTOS</t>
  </si>
  <si>
    <t>2A-3A-5A</t>
  </si>
  <si>
    <t>988 PUBLICIDAD SAS</t>
  </si>
  <si>
    <t>900774321-5</t>
  </si>
  <si>
    <t>ELIZABETH RIVERA VELAZQUEZ</t>
  </si>
  <si>
    <t xml:space="preserve">VALLE DEL CAUCA    </t>
  </si>
  <si>
    <t xml:space="preserve">CALI       POPAYAN   BUENAVENTURA </t>
  </si>
  <si>
    <t>LA CAMPIÑA SAS</t>
  </si>
  <si>
    <t>890331560-2</t>
  </si>
  <si>
    <t>JUAN CARLOS BALCAZAR VILLAQUIRAN</t>
  </si>
  <si>
    <t>W&amp;W SOLUCIONES SAS</t>
  </si>
  <si>
    <t>900575266-4</t>
  </si>
  <si>
    <t>BRACEROS DE COLOMBIA SAS</t>
  </si>
  <si>
    <t>900458543-9</t>
  </si>
  <si>
    <t xml:space="preserve">NORTE DE SANTANDER </t>
  </si>
  <si>
    <t>SOLUCIONES H&amp;S SAS</t>
  </si>
  <si>
    <t>900699012-3</t>
  </si>
  <si>
    <t xml:space="preserve">SERGIO ANDRES BLANCO </t>
  </si>
  <si>
    <t>2017623140800001E</t>
  </si>
  <si>
    <t>ADQUISICION DE LOS UNIFORMES A NIVEL NACIONAL PARA LOS FUNCIONARIOS DE LA UNIDAD ADMINISTRATIVA ESPECIAL MIGRACIÓN COLOMBIA QUE LLEVAN A CABO LABORES MISIONALES, CORRESPONDIENTE A LA VIGENCIA 2017</t>
  </si>
  <si>
    <t>ropa maletas y productos de aseo personal</t>
  </si>
  <si>
    <t>27317</t>
  </si>
  <si>
    <t>2017623140500128E</t>
  </si>
  <si>
    <t>CONTRATAR LA PRESTACIÓN DEL SERVICIO DE MANTENIMIENTO GENERAL PREVENTIVO Y CORRECTIVO PARA LAS PLANTAS ELÉCTRICAS A CARGO DE MIGRACIÓN COLOMBIA A NIVEL NACIONAL.</t>
  </si>
  <si>
    <t>servicios de edificacion construccion de instalaciones y mantenimiento</t>
  </si>
  <si>
    <t>33817</t>
  </si>
  <si>
    <t>2017623140300026E</t>
  </si>
  <si>
    <t>084</t>
  </si>
  <si>
    <t>40817</t>
  </si>
  <si>
    <t>Adquirir el plan anual de actualización y soporte para los productos IBM SPSS de conformidad con las especificaciones técnicas de la Unidad Administrativa Especial Migración Colombia.</t>
  </si>
  <si>
    <t>2017623140700027E</t>
  </si>
  <si>
    <t>086</t>
  </si>
  <si>
    <t>Prestar el servicio de soporte al sitio Web de la Entidad, de acuerdo con las condiciones señaladas y especificaciones técnicas descritas en los estudios previos y la propuesta presentada por EL CONTRATISTA.</t>
  </si>
  <si>
    <t>Servicios basados en ingenieria investigacion y tecnologia</t>
  </si>
  <si>
    <t>41017</t>
  </si>
  <si>
    <t>2017623140300027E</t>
  </si>
  <si>
    <t>OFICINA TECNOLOGIAS DE LA INFORMACION</t>
  </si>
  <si>
    <t>Adquirir equipos de conectividad switches, de acuerdo con las especificaciones técnicas requeridas por la Unidad Administrativa Especial Migración Colombia.</t>
  </si>
  <si>
    <t>Componentes y Suministros Electrónicos</t>
  </si>
  <si>
    <t>41217</t>
  </si>
  <si>
    <t>2017623140500121E</t>
  </si>
  <si>
    <t>2017623141000044E</t>
  </si>
  <si>
    <t>2017623141000043E</t>
  </si>
  <si>
    <t>2017623141000039E</t>
  </si>
  <si>
    <t>2017623141000040E</t>
  </si>
  <si>
    <t>2017623141000041E</t>
  </si>
  <si>
    <t>2017623141000042E</t>
  </si>
  <si>
    <t>2017623141000038E</t>
  </si>
  <si>
    <t>2017623141000037E</t>
  </si>
  <si>
    <t>2017623141000046E</t>
  </si>
  <si>
    <t>2017623141000045E</t>
  </si>
  <si>
    <t>2017623141000048E</t>
  </si>
  <si>
    <t>contratar el suministro de papeleria y utiles de oficina, incluyendo elemntos para archivo, cajas y carpetas</t>
  </si>
  <si>
    <t>28317</t>
  </si>
  <si>
    <t>UNION TEMPORAL MONSERRATE</t>
  </si>
  <si>
    <t>900967303-1</t>
  </si>
  <si>
    <t>2017623140700031E</t>
  </si>
  <si>
    <t>087</t>
  </si>
  <si>
    <t>suministro e instalación de acometida eléctrica para la puesta en funcionamiento del transformador de 75 kva para el centro facilitador de santa marta</t>
  </si>
  <si>
    <t>217</t>
  </si>
  <si>
    <t>A-2-0-4-8-2</t>
  </si>
  <si>
    <t>OPAV 21708P</t>
  </si>
  <si>
    <t>OFERTA MERCANTIL</t>
  </si>
  <si>
    <t>ELECTRIFICADORA DEL CARIBE S.A E.S.P</t>
  </si>
  <si>
    <t>900843992-3</t>
  </si>
  <si>
    <t>SANDRO MURCIA ALFONSO</t>
  </si>
  <si>
    <t>2017623140500133E</t>
  </si>
  <si>
    <t>089</t>
  </si>
  <si>
    <t>Prestar los servicios profesionales en la Oficina Asesora Jurídica para apoyar a Migración Colombia en la defensa judicial y extrajudicial de la entidad, así como en el desarrollo de los procesos de contratación estatal y de jurisdicción coactiva, y en la elaboración de los conceptos jurídicos que sean requeridos, de acuerdo con las condiciones señaladas y especificaciones técnicas descritas en los Estudios Previos y la Propuesta presentada por EL CONTRATISTA.</t>
  </si>
  <si>
    <t>Servicio de Gestion servicios profesionales de empresa y servicios administrativos</t>
  </si>
  <si>
    <t>43417</t>
  </si>
  <si>
    <t>BOGOTÁ DC</t>
  </si>
  <si>
    <t>2017623140500132E</t>
  </si>
  <si>
    <t>090</t>
  </si>
  <si>
    <r>
      <t>Prestación de servicios profesionales para el apoyo técnico a Migración Colombia en el proyecto de Inversión denominado</t>
    </r>
    <r>
      <rPr>
        <i/>
        <sz val="8"/>
        <color theme="1"/>
        <rFont val="Arial Narrow"/>
        <family val="2"/>
      </rPr>
      <t xml:space="preserve"> “adecuación Balsa Migratoria Leticia”</t>
    </r>
    <r>
      <rPr>
        <sz val="8"/>
        <color theme="1"/>
        <rFont val="Arial Narrow"/>
        <family val="2"/>
      </rPr>
      <t xml:space="preserve"> de acuerdo con las condiciones señaladas y especificaciones técnicas descritas en los Estudios Previos y la Propuesta presentada por </t>
    </r>
    <r>
      <rPr>
        <b/>
        <sz val="8"/>
        <color theme="1"/>
        <rFont val="Arial Narrow"/>
        <family val="2"/>
      </rPr>
      <t>EL CONTRATISTA</t>
    </r>
    <r>
      <rPr>
        <sz val="8"/>
        <color theme="1"/>
        <rFont val="Arial Narrow"/>
        <family val="2"/>
      </rPr>
      <t>.</t>
    </r>
  </si>
  <si>
    <t>Servicios basados en Ingenieria Investigacion y Tecnologia</t>
  </si>
  <si>
    <t>43317</t>
  </si>
  <si>
    <t>C-1103-1002-1</t>
  </si>
  <si>
    <t>CLAUDIA</t>
  </si>
  <si>
    <t>2017623140500059E</t>
  </si>
  <si>
    <t>088</t>
  </si>
  <si>
    <t xml:space="preserve">Contratar los servicios profesionales para la realización de (2) dos seminarios en Derechos Humanos enfocados con la labor misional de control migratorio llevada a cabo por Migración Colombia , de conformidad a los estudios previos. </t>
  </si>
  <si>
    <t>Servicios Educativos y de Formacion</t>
  </si>
  <si>
    <t>22917</t>
  </si>
  <si>
    <t>Ropa Maletas y productos de aseo personal</t>
  </si>
  <si>
    <t>CONTRATAR LA PRESTACIÓN DEL SERVICIO DE LAVADO DE MANERA ECOLÓGICA DEL PARQUE AUTOMOTOR DE MIGRACION COLOMBIA UBICADOS EN EL NIVEL CENTRAL Y LAS REGIONALES AEROPUERTO EL DORADO Y ANDINA DE LA CIUDAD DE BOGOTA.</t>
  </si>
  <si>
    <t>2017623140700032E</t>
  </si>
  <si>
    <t>MIINIMA CUANTIA</t>
  </si>
  <si>
    <t>Servicios de Limpieza Descontaminacion y Tratamientos de Residuos</t>
  </si>
  <si>
    <t>2017623141100014E</t>
  </si>
  <si>
    <t>Contratar el suministro de combustibles (Gasolina Corriente y ACPM diésel corriente) para el parque automotor y la plantas eléctrica asignados al Puesto de Control Migratorio de Turbo – Antioquia   y Capurganá  (Chocó), perteneciente a la Regional Antioquia de la Unidad Administrativa Especial Migración Colombia</t>
  </si>
  <si>
    <t>Materiales combustibles Adtivos para combustibles lubricantes y Anticorrosivo</t>
  </si>
  <si>
    <t>NUEVOS RECURSOS SAS</t>
  </si>
  <si>
    <t>830014721-4</t>
  </si>
  <si>
    <t>126117     126217</t>
  </si>
  <si>
    <t>CUMPLIMIENTO/SALARIOS Y PRESTACIONES SOCIALES/PROVISION DE REPUESTOS</t>
  </si>
  <si>
    <t>20%/20%/10%/20%</t>
  </si>
  <si>
    <t>2A-2A-3A-6M</t>
  </si>
  <si>
    <t>MAURICIO CAICEDO CHAPARRO                 GILMER AMEZQUITA</t>
  </si>
  <si>
    <t>79247452-79717103</t>
  </si>
  <si>
    <t>PRESTACION DE SERVUICIO DE MANTENIMIENTO</t>
  </si>
  <si>
    <t>BOGOTA NEIVA IBAGUE TUNJA</t>
  </si>
  <si>
    <t>CUNDINAMARCA HUILA TOLIMA BOYACÁ</t>
  </si>
  <si>
    <t>PRECAR LIMITADA</t>
  </si>
  <si>
    <t>860515236-2</t>
  </si>
  <si>
    <t>CUMPLIMIENTO/CALIDAD DEL SERVICIO/SALARIO Y PRESTACIONES SOCIALES/PROVISION DE REPUESTOS</t>
  </si>
  <si>
    <t>2A-12M-3A-12M</t>
  </si>
  <si>
    <t>SOCIEDAD CAMERAL DE CERTIFICACION DIGITAL CERTICAMARA S.A</t>
  </si>
  <si>
    <t>830084433-7</t>
  </si>
  <si>
    <t>800177588-0</t>
  </si>
  <si>
    <t>CUMPLIMEINTO/SALARIOS Y PRESTACIONES SOCIALES/CALIDAD DEL SERVICIO/CALIDAD DE LOS BIENES</t>
  </si>
  <si>
    <t>20%-10%-20%-20%</t>
  </si>
  <si>
    <t>2A-3A-1A-1A</t>
  </si>
  <si>
    <t>VENNEX GROUP SAS</t>
  </si>
  <si>
    <t>900481705-1</t>
  </si>
  <si>
    <t>MACRO PARTES DE COLOMBIA SAS</t>
  </si>
  <si>
    <t>900110012-5</t>
  </si>
  <si>
    <t>CUMPLIMIENTO/SALARIOS Y PRESTACIONES SOCIALES/CALIDAD DE LOS BIENES</t>
  </si>
  <si>
    <t xml:space="preserve">MAURICIO CAICEDO CHAPARRO                 </t>
  </si>
  <si>
    <t>PRESTACION DE SERVICIOS-COMPRAVENTA</t>
  </si>
  <si>
    <t>BOGOTA CALI MEDELLIN BARRANQUILLA</t>
  </si>
  <si>
    <t>CUNDINAMARCA VALLE DEL CAUCA ANTIOQUIA ATLANTICO</t>
  </si>
  <si>
    <t>830106748-8</t>
  </si>
  <si>
    <t>CUMPLIMIENTO/SALARIOS Y PRESTACIONES SOCIALES/CALIDAD DEL SERVICIO/CALIDAD DE LOS BIENES/PROVISION DE REPUESTOS/RESPANSABILIDAD CIVIL EXTRACONTRACTUAL</t>
  </si>
  <si>
    <t>20%/10%/20%/20%/20%</t>
  </si>
  <si>
    <t>2A-3A-2A-1A-5A</t>
  </si>
  <si>
    <t>TALENTO COMERCILIZADORA S.A</t>
  </si>
  <si>
    <t>830048811-5</t>
  </si>
  <si>
    <t>UNION TEMPORAL NO 2 ACONPI CREAR DE COLOMBIA SAS</t>
  </si>
  <si>
    <t>901084050-7</t>
  </si>
  <si>
    <t>JUAN PABLO ROJAS</t>
  </si>
  <si>
    <t>CUMPLIMIENTO/SALRIO Y PRESTACIONES SOCIALES/CALIDAD Y CORRECTO FUNCIONAMIENTO DE LOS BIENES/PROVISION DE REPUESTOS</t>
  </si>
  <si>
    <t>20%/10%/20%20%</t>
  </si>
  <si>
    <t>2A-3A-3A-5A</t>
  </si>
  <si>
    <t>2017623140300030E</t>
  </si>
  <si>
    <t>SONA GREEN TECHNOLOGIES SAS</t>
  </si>
  <si>
    <t>900381188-4</t>
  </si>
  <si>
    <t>CUMPLIMIENTO/CALIDAD DEL SERVICIOS/SALARIO Y PRESTACIONES SOCIALES</t>
  </si>
  <si>
    <t>2A/2A/3A</t>
  </si>
  <si>
    <t>JONATHAN TRIVIÑO ALBA</t>
  </si>
  <si>
    <t>REPUESTOS COL-PARTES SAS</t>
  </si>
  <si>
    <t>900590345-0</t>
  </si>
  <si>
    <t xml:space="preserve">LEIDY TATIANA RIVERA ZULUAGA </t>
  </si>
  <si>
    <t>AREIZA PRIMOS LTDA</t>
  </si>
  <si>
    <t>900017159-1</t>
  </si>
  <si>
    <t>2017623140300032E</t>
  </si>
  <si>
    <t>LICITACION PUBLICA</t>
  </si>
  <si>
    <t>Adquirir una solución llave en mano de hardware y software, que permita realizar el proceso de control migratorio por medio de pasillos automáticos y autenticación biométrica por iris, de acuerdo con las especificaciones requeridas por la Unidad Administrativa Especial Migración Colombia</t>
  </si>
  <si>
    <t>Componentes y suministros electronicos</t>
  </si>
  <si>
    <t xml:space="preserve">SECOP </t>
  </si>
  <si>
    <t>2017623141000050E</t>
  </si>
  <si>
    <t>contratacion de la solucion integral de canales de servicio de comunicación a nivel Nacional</t>
  </si>
  <si>
    <t>23817</t>
  </si>
  <si>
    <t>2017623140300034E</t>
  </si>
  <si>
    <t>SUBDIRECCION ADMINISTRATIVA Y FINANCIETA</t>
  </si>
  <si>
    <t>ADECUACIÓN BALSA MIGRATORIA LETICIA  CONSISTENTE EN ADQUISICIÓN, INSTALACIÓN Y PUESTA EN FUNCIONAMIENTO DE UNA SOLUCIÓN FOTOVOLTAICA, PARA LA SEDE DEL PUESTO DE CONTROL MIGRATORIO FLUVIAL BALSA MIGRATORIA DE LETICIA - AMAZONAS.</t>
  </si>
  <si>
    <t>Maquinaria y accesorios para generación y distribución de energía</t>
  </si>
  <si>
    <t>43217</t>
  </si>
  <si>
    <t>DIDIER ALEXANDER CHINCHILLA CASTRO</t>
  </si>
  <si>
    <t>2017623140300028E</t>
  </si>
  <si>
    <t>085</t>
  </si>
  <si>
    <r>
      <t>Adquirir la extensión de garantía con soporte, mantenimiento y repuestos para los equipos que conforman la solución de Migración Automática de la Unidad Administrativa Especial Migración Colombia, en los aeropuertos ElDorado de Bogotá, Alfonso Bonilla Aragón de Palmira, José María Córdova de Medellín y Rafael Nuñez de Cartagena</t>
    </r>
    <r>
      <rPr>
        <sz val="11"/>
        <color theme="1"/>
        <rFont val="Arial Narrow"/>
        <family val="2"/>
      </rPr>
      <t>”.</t>
    </r>
  </si>
  <si>
    <t>41317</t>
  </si>
  <si>
    <t>COMPARVENTA</t>
  </si>
  <si>
    <t>CUNDINAMARCA     VALLE DEL CAUCA    ANTIOQUIA</t>
  </si>
  <si>
    <t xml:space="preserve">BOGOTA                 PALMIRA                RIO NEGRO   </t>
  </si>
  <si>
    <t xml:space="preserve">INFORMATICA EL CORTE INGLES S.A SUCURSAL COLOMBIA </t>
  </si>
  <si>
    <t>900387076-5</t>
  </si>
  <si>
    <t>43817</t>
  </si>
  <si>
    <t>43917</t>
  </si>
  <si>
    <t>43717</t>
  </si>
  <si>
    <t>44017</t>
  </si>
  <si>
    <t>INSTITUTO COLOMBIANO DE NORMAS TECNICAS Y CERTIFICACION</t>
  </si>
  <si>
    <t>86001233-6</t>
  </si>
  <si>
    <t>SOLUCIONES DE IMPRESION CORPORATIVA S.A.S</t>
  </si>
  <si>
    <t>90025158-4</t>
  </si>
  <si>
    <t>INVERSIONES Y SUMINISTROS LM S.A.S</t>
  </si>
  <si>
    <t>LILIA FANNY GUEVARA PARRADO</t>
  </si>
  <si>
    <r>
      <t> </t>
    </r>
    <r>
      <rPr>
        <sz val="11"/>
        <color rgb="FF000000"/>
        <rFont val="Arial"/>
        <family val="2"/>
      </rPr>
      <t>20546554</t>
    </r>
  </si>
  <si>
    <t>900585270-7</t>
  </si>
  <si>
    <t>INVERSIONES Y SUMINISTROS LM</t>
  </si>
  <si>
    <t>ALIANZA ESTRATÉGICA OUTSOURCING Y SUMINISTROS S.A.S.</t>
  </si>
  <si>
    <t>ALIANZA ESTRATÉGICA OUTSOURCING Y SUMINISTROS </t>
  </si>
  <si>
    <t xml:space="preserve">GRUPO EMPRESARIAL CREAR DE COLOMBIA S.A.S. </t>
  </si>
  <si>
    <t>90056445-9</t>
  </si>
  <si>
    <t>INSTITUCIONAL STAR SERVICES LTDA</t>
  </si>
  <si>
    <t>830113914-3</t>
  </si>
  <si>
    <t xml:space="preserve">CARLOS EDUARDO USECHE </t>
  </si>
  <si>
    <t>TELEFÓNICA.</t>
  </si>
  <si>
    <t>DUBERLEY MURILLO</t>
  </si>
  <si>
    <t>CONTRATAR EL SERVICIO INTEGRAL DE ASEO Y CAFETERIA REGION 5: Sede 1: Popayán, Sede 2: Buenaventura, Sede 3: Calí, Sede 4: Palmira.</t>
  </si>
  <si>
    <t>contratar el servicio integral de Aseo y Cafeteria Region 9 sede 1 CSFM Cucuta Sede 2 CSFM Bucaramanga</t>
  </si>
  <si>
    <t>contratar el servicio integral de Aseo y Cafeteria Region 10 Sede 1 CSFM Villavicencio</t>
  </si>
  <si>
    <t>2017623141000027E</t>
  </si>
  <si>
    <t>Servicio de limpieza y mantenimiento de edificios generales y de oficinas</t>
  </si>
  <si>
    <t>79,087,981</t>
  </si>
  <si>
    <t>CLEANER S.A.</t>
  </si>
  <si>
    <t>800041433 -3</t>
  </si>
  <si>
    <t>JADERSON GARCIA</t>
  </si>
  <si>
    <t>2017623141000054E</t>
  </si>
  <si>
    <t>Adquisición de dotación (Vestuario caballero, calzado caballero, vestuario dama, calzado dama) para los funcionarios de la Unidad Administrativa Especial Migración Colombia a nivel Nacional, que tengan derecho, de acuerdo con lo establecido en la Ley 70/1988.</t>
  </si>
  <si>
    <t>188 189 190191</t>
  </si>
  <si>
    <t xml:space="preserve">servicios de compra de vestuario </t>
  </si>
  <si>
    <r>
      <t>UNIÓN TEMPORAL CHARLESTON-PAPI</t>
    </r>
    <r>
      <rPr>
        <b/>
        <sz val="8"/>
        <color rgb="FF000000"/>
        <rFont val="Arial"/>
        <family val="2"/>
      </rPr>
      <t xml:space="preserve"> </t>
    </r>
  </si>
  <si>
    <t>901031856-9</t>
  </si>
  <si>
    <t>MIGUEL ANGEL RUBIO FUENTES</t>
  </si>
  <si>
    <t xml:space="preserve">SECOP II </t>
  </si>
  <si>
    <t>2017623141000052E</t>
  </si>
  <si>
    <t>2017623141000053E</t>
  </si>
  <si>
    <t>2017623141000051E</t>
  </si>
  <si>
    <t>YUBARTA S.A.S.</t>
  </si>
  <si>
    <t>805018905-1</t>
  </si>
  <si>
    <t>Contratar la prestación de servicios de actividades culturales, lúdicas deportivas y recreativas de la Regional Amazonas.</t>
  </si>
  <si>
    <t>21717</t>
  </si>
  <si>
    <t>2017623140700034E</t>
  </si>
  <si>
    <t>Contratar la adquisición de bonos o tarjetas canjeables en almacenes de cadena, para los funcionarios de la Unidad Administrativa Especial Migración Colombia a nivel nacional, ganadores de los primeros puestos del Plan de incentivos Migración Colombia 2017.</t>
  </si>
  <si>
    <t>45817</t>
  </si>
  <si>
    <t>A-2-0-4-21-3</t>
  </si>
  <si>
    <t>2017623140400002E</t>
  </si>
  <si>
    <t>Contratar las obras para la adecuación de la infraestructura física de la nueva Regional Oriente y el Centro Facilitador de servicios Migratorios en Cúcuta.</t>
  </si>
  <si>
    <t>45017</t>
  </si>
  <si>
    <t>2017623140500129E</t>
  </si>
  <si>
    <t>091</t>
  </si>
  <si>
    <t>Prestar servicios profesionales, con autonomía administrativa, consistentes en apoyar al Grupo de Nomina en la aplicación de controles en la liquidación de nómina y análisis en los temas relacionados con este proceso, de acuerdo con las condiciones señaladas en los estudios previos y en la propuesta presentada por la CONTRATISTA.</t>
  </si>
  <si>
    <t>48717</t>
  </si>
  <si>
    <t>Adquirir repuestos y accesorios para equipos de cómputo e impresoras, de conformidad con las especificaciones técnicas requeridas por la Unidad Administrativa Especial Migración Colombia</t>
  </si>
  <si>
    <t>45417</t>
  </si>
  <si>
    <t>2017623141300001E</t>
  </si>
  <si>
    <t>CONCURSO DE MERITOS</t>
  </si>
  <si>
    <t>2017/07/31</t>
  </si>
  <si>
    <t>Contratar la Interventoría técnica, administrativa, financiera y jurídica, de las obras civiles para la Adecuación Regional Oriente Tienditas</t>
  </si>
  <si>
    <t>Componentes de Edificacion construccion de instalacionesy mantenimiento</t>
  </si>
  <si>
    <t>45117</t>
  </si>
  <si>
    <t>2017623140300036E</t>
  </si>
  <si>
    <t>Contratar la adquisición e instalación de señalización institucional, para las nuevas zonas de Migración Colombia en Aeropuerto Internacional Alfonso Bonilla Aragón</t>
  </si>
  <si>
    <t>44117</t>
  </si>
  <si>
    <t>2017623140300035E</t>
  </si>
  <si>
    <t xml:space="preserve">Adquirir licenciamiento para el uso de la plataforma de formación y capacitación de los funcionarios de la Entidad, de conformidad con las especificaciones técnicas de la Unidad </t>
  </si>
  <si>
    <t>45617</t>
  </si>
  <si>
    <t>2017623140300037E</t>
  </si>
  <si>
    <t>45517</t>
  </si>
  <si>
    <t>LETICIA Y ARAUCA</t>
  </si>
  <si>
    <t>INSTITUTO DE ESTUDIOS DEL MINISTERIO PUBLICO -IEMP</t>
  </si>
  <si>
    <t>830015728-1</t>
  </si>
  <si>
    <t>COMISION</t>
  </si>
  <si>
    <t xml:space="preserve">COOPERATIVA BURSATIL LIMITADA </t>
  </si>
  <si>
    <t>830098369-4</t>
  </si>
  <si>
    <t>201707/17</t>
  </si>
  <si>
    <t>ABCCONTROL INGENIERIA SAS</t>
  </si>
  <si>
    <t>830108265-1</t>
  </si>
  <si>
    <t>CUMPLIMIENTO/SALARIOS Y PRESTACIONES SOCIALES/CALIDAD DEL SERVICIO/ CALIDAD Y CORRECTO FUNCIONAMIENTO DE LOS ELEMENTOS</t>
  </si>
  <si>
    <t>2A-34-6M-6M</t>
  </si>
  <si>
    <t xml:space="preserve">OSCAR MILLAN </t>
  </si>
  <si>
    <t>2017623140300043E</t>
  </si>
  <si>
    <t>092</t>
  </si>
  <si>
    <t>Contratar la extensión de la garantía para las lectoras Modelo AT9000 y actualización del software AssureID, que contempla mantenimiento preventivo, correctivo, suministro de repuestos y soporte, de conformidad con las especificaciones requeridas por la Unidad Administrativa Especial Migración Colombia.</t>
  </si>
  <si>
    <t>45317</t>
  </si>
  <si>
    <t xml:space="preserve">2017623140500138E </t>
  </si>
  <si>
    <t>093</t>
  </si>
  <si>
    <t>El CONTRATISTA, en virtud de sus condiciones académicas, se obliga para con MIGRACION COLOMBIA, a prestar los servicios profesionales, con autonomía técnica y administrativa, consistentes en el desarrollo de políticas y objetivos empresariales</t>
  </si>
  <si>
    <t>Servcio de gestion, servicios profesionales de empresas y servicios administrativos</t>
  </si>
  <si>
    <t>47917</t>
  </si>
  <si>
    <t>JUAN CAMILO QUINTERO AVELLA</t>
  </si>
  <si>
    <t xml:space="preserve">LEIDY ANDREA MARTINEZ </t>
  </si>
  <si>
    <t>2017623140300042E</t>
  </si>
  <si>
    <t>094</t>
  </si>
  <si>
    <t>Extensión de la garantía para las unidades de enrolamiento (Booking)</t>
  </si>
  <si>
    <t>48817</t>
  </si>
  <si>
    <t>GEMALTO COLOMBIA SA</t>
  </si>
  <si>
    <t>830079892-4</t>
  </si>
  <si>
    <t>2A-3A-18M</t>
  </si>
  <si>
    <t>GREGORIO ANDRES VELASQUEZ MORENO</t>
  </si>
  <si>
    <t xml:space="preserve">2017623140100020E </t>
  </si>
  <si>
    <t>096</t>
  </si>
  <si>
    <r>
      <t>El arrendamiento de un inmueble, ubicado en la Isla de Providencia, perteneciente al departamento Archipiélago de San Andres Islas identificado con matricula inmobiliaria No. 450-21070 de propiedad del ARRENDADOR</t>
    </r>
    <r>
      <rPr>
        <sz val="11"/>
        <color theme="1"/>
        <rFont val="Arial Narrow"/>
        <family val="2"/>
      </rPr>
      <t>”.</t>
    </r>
  </si>
  <si>
    <t>52317</t>
  </si>
  <si>
    <t>2017623140300044E</t>
  </si>
  <si>
    <t>097</t>
  </si>
  <si>
    <t>Adquisición de insumos para el proceso de expedición y personalización de la Tarjeta de Movilidad Fronteriza en la impresora HDP5600, de conformidad con las especificaciones técnicas requeridas por la Unidad Administrativa Especial Migración Colombia.</t>
  </si>
  <si>
    <t>52617</t>
  </si>
  <si>
    <t>2017623140500137E</t>
  </si>
  <si>
    <t>095</t>
  </si>
  <si>
    <t>Prestar los servicios profesionales para la formulación, implementación y seguimiento de estrategias en temas de anticorrupción, de acuerdo con las condiciones señaladas y especificaciones técnicas descritas en los Estudios Previos y la Propuesta presentada por EL CONTRATISTA.</t>
  </si>
  <si>
    <t>44217</t>
  </si>
  <si>
    <t>2017623140700035E</t>
  </si>
  <si>
    <t>ADQUISICION, INSTALACION Y PUESTA EN FUNCIONAMIENTO DE DOS (02) TORNIQUETES MOVILES TOTALEMNETE MECANICOS, UNIDIRECCIONALES CON SUS ACCESORIOS (SOPORTE EN PLACA DE METAL PARA PISO) Y DOS (02) CARPAS, PARA EL CONTROL DE FLUJO MIGRATORIO EN LA FRONTERA CON VENEZUELA, ESPECIFICAMENTE EN EL PUENTE INTERNACIONAL SIMON BOLIVAR Y FRANCISCO DE PAULA SANTANDER</t>
  </si>
  <si>
    <t>52217</t>
  </si>
  <si>
    <t xml:space="preserve">NORMA PATRICIA SANCHEZ </t>
  </si>
  <si>
    <t>ENERGIA Y MOVILIDAD SAS</t>
  </si>
  <si>
    <t>900553715-5</t>
  </si>
  <si>
    <t>CUMPLIMIENTO/SALARIOS Y PRESTACIONES SOCIALES/CALIDAD DE LOS BIENES/PROVISION DE REPUESTOS</t>
  </si>
  <si>
    <t>40%/10%/30%/20%</t>
  </si>
  <si>
    <t>ZURICH COLOMBIA SEGUROS S.A</t>
  </si>
  <si>
    <t>DIDIER ALEXANDER CHINCHILLA GARZON</t>
  </si>
  <si>
    <t>050-2017_2</t>
  </si>
  <si>
    <t>2017623140700036E</t>
  </si>
  <si>
    <t>Servicio de Limpieza descontaminacion y tratamiento de residuos</t>
  </si>
  <si>
    <t>GENESI NETWORKS COLOMBIA LTDA</t>
  </si>
  <si>
    <t>900376279-6</t>
  </si>
  <si>
    <t>COMPAÑIA INTEGRADORA DE TECNOLOGIA Y SERVICIOS CTS S.A.S.</t>
  </si>
  <si>
    <t>830108222-5</t>
  </si>
  <si>
    <t>JONATHAN TRIVIÑO</t>
  </si>
  <si>
    <t>ANA MARIA DOMINGUEZ GUZMAN/AMAZONAS EXTREMO</t>
  </si>
  <si>
    <t>2017623140700019E</t>
  </si>
  <si>
    <t>CENCOSUD COLOMBIA SA</t>
  </si>
  <si>
    <t>CARLOS USECHE</t>
  </si>
  <si>
    <t>2017623140500142E</t>
  </si>
  <si>
    <t>099</t>
  </si>
  <si>
    <t>Prestar los servicios de apoyo  a la gestión en el grupo de formación y capacitación de la Subdirección de Talento Humano, consistente en la programación del proceso logístico para llevar a cabo la inducción y el entrenamiento de los funcionarios que ingresan cada mes a la entidad, en el marco de la convocatoria No. 331 de 2015, de acuerdo con las condiciones señaladas en los estudios previos y en la propuesta presentada por EL CONTRATISTA.</t>
  </si>
  <si>
    <t>51517</t>
  </si>
  <si>
    <t>NYDIA ZORRO MENDOZA</t>
  </si>
  <si>
    <t>2017623140500141E</t>
  </si>
  <si>
    <t>Contratar los servicios profesionales para la realización de una acción de formación en liderazgo para los directivos de Migración Colombia.</t>
  </si>
  <si>
    <t>54717</t>
  </si>
  <si>
    <t>PEOPLES VOICE SAS</t>
  </si>
  <si>
    <t>830104010-2</t>
  </si>
  <si>
    <t>2017623140500145E</t>
  </si>
  <si>
    <t>55817</t>
  </si>
  <si>
    <t>2017623140500143E</t>
  </si>
  <si>
    <t>Adquirir la suscripción de licenciamiento del Software Adobe Creative Cloud, incluido soporte, de conformidad con las especificaciones técnicas de la Unidad Administrativa Especial Migración Colombia.</t>
  </si>
  <si>
    <t>54817</t>
  </si>
  <si>
    <t>SOFTWARE IT SAS</t>
  </si>
  <si>
    <t>900818708-2</t>
  </si>
  <si>
    <t>JERSON LEONEL HERNENDEZ MOLANO</t>
  </si>
  <si>
    <t>2017623140500144E</t>
  </si>
  <si>
    <t>098</t>
  </si>
  <si>
    <t>Prestar sus servicios de apoyo a la gestión para articular los recursos destinados a la producción del evento denominado “Cierre de la II semana Internacional de las Migraciones</t>
  </si>
  <si>
    <t>53817</t>
  </si>
  <si>
    <t>PRESTACION DE SERVICIO DE APOYO A LA GESTION</t>
  </si>
  <si>
    <t>P&amp;S SOLUTIONS SAS</t>
  </si>
  <si>
    <t>900631 380-6</t>
  </si>
  <si>
    <t>LEONOR ARIAS BARRETO</t>
  </si>
  <si>
    <t>2017623140100021E</t>
  </si>
  <si>
    <t>Contratar el arrendamiento del inmueble ubicado en el Municipio de Puerto Santander (Norte de Santander) en la Cra. 4 # 5-58 Barrio La Punta, con matrícula inmobiliaria  Nº 260-164025  y código catastral 010000160011000 de la Oficina de Registro de Instrumentos Públicos de Cúcuta</t>
  </si>
  <si>
    <t>55417</t>
  </si>
  <si>
    <t>2017623140500130E</t>
  </si>
  <si>
    <t>Prestar los servicios de apoyo a la gestión, con autonomía técnica y administrativa, consistentes en apoyar al Grupo de Nomina en lo referente a los procesos que involucre la aplicación de novedades en nómina  que esto genere como es la liquidación de prestaciones sociales para los funcionarios que se retiren por ocasión del Concurso, de acuerdo con las condiciones señaladas en los estudios previos y en la propuesta presentada por el CONTRATISTA</t>
  </si>
  <si>
    <t>51917</t>
  </si>
  <si>
    <t>JULIAN MAURICIO ROJAS</t>
  </si>
  <si>
    <t>45917</t>
  </si>
  <si>
    <t>UNION TEMPORAL CONTROL FROTERIZO INCOLOMEC-GEMALTO</t>
  </si>
  <si>
    <t>CUMPLIMIENTO/SALARIO Y PRESTACIONES SOCIALES/CALIDAD DEL SERVICIO/CALIDAD DE LOS BIENES/PROVISION DE REPUESTOS/RESPONSABILIDAD CIVIL EXTRACONTRACTUAL</t>
  </si>
  <si>
    <t>35%/5%/25%*/25%/10%/</t>
  </si>
  <si>
    <t>3A-3A-3A-3A-5A</t>
  </si>
  <si>
    <t>CUMPLIMIENTO/CALIDAD DEL SERVICIO</t>
  </si>
  <si>
    <t>20%/20%</t>
  </si>
  <si>
    <t>3A-3A</t>
  </si>
  <si>
    <t>SANDRA PAOLA MORENO</t>
  </si>
  <si>
    <t>830074045-1</t>
  </si>
  <si>
    <t>COGNOSONLINE SOLUTIONS COLOMBIA S.A</t>
  </si>
  <si>
    <t>CLAUDIA OSPINA BARREIRO</t>
  </si>
  <si>
    <t>UNION TEMPORAL SAFEID - SVAIT</t>
  </si>
  <si>
    <t>901116130-7</t>
  </si>
  <si>
    <t>2A-3A-1A</t>
  </si>
  <si>
    <t>SEGUROS GENERALES SURAMERICANA S.A</t>
  </si>
  <si>
    <t>OBRA</t>
  </si>
  <si>
    <t>UNION TEMPORAL AYC MIGRACION</t>
  </si>
  <si>
    <t>901116692-4</t>
  </si>
  <si>
    <t>CUMPLIMIENTO/SALARIO Y PRESTACIONES SOCIALES/ESTABILIDAD Y CALIDAD DE LA OBRA/CALIDAD DEL SERVICIO/CALIDAD DE LOS BIENES/RESPONSABILIDAD CIVIL EXTRACONTRACTUAL</t>
  </si>
  <si>
    <t>20%/10%/10%/30%/20%/20%</t>
  </si>
  <si>
    <t>2A-3A-5A-2A-2A</t>
  </si>
  <si>
    <t>FRANK RAMOS CHAPARRO</t>
  </si>
  <si>
    <t>INTERVENTORIA</t>
  </si>
  <si>
    <t>GRG INGENIERIA SAS</t>
  </si>
  <si>
    <t>900922890-1</t>
  </si>
  <si>
    <t>CUMPLIMIENTO/CALIDAD DEL SERVICIO/SALARIOS Y PRESTACIONES SOCIALES/RESPONSABILIDAD CIVIL EXTRACONTRACTUAL</t>
  </si>
  <si>
    <t>4A-5A-3A</t>
  </si>
  <si>
    <t>EL CONTRATISTA, en virtud de sus condiciones académicas, se obliga para con MIGRACION COLOMBIA a prestar los servicios profesionales, con autonomía técnica y administrativa, consistentes en brindar capacitación en Seguridad de la Información.</t>
  </si>
  <si>
    <t>55617</t>
  </si>
  <si>
    <t>Mejoramiento de la Infraestructura Tecnológica y de Comunicaciones a Nivel Nacional</t>
  </si>
  <si>
    <t>NORTE SANTANDER</t>
  </si>
  <si>
    <t>JULIAN ARMANDO POVEDA DIAZ</t>
  </si>
  <si>
    <t>CUMPLIMIENTO/CALIDAD DE LOS BIENES</t>
  </si>
  <si>
    <t>2A-3A</t>
  </si>
  <si>
    <t xml:space="preserve">ASEGURADORA SOLIDARIA DE COLOMBIA </t>
  </si>
  <si>
    <t>CAMILO ANDRES FORERO RIOS/ECOVAX</t>
  </si>
  <si>
    <t>TURBO CAPURGANA</t>
  </si>
  <si>
    <t>ANTIOQUIA  CHOCO</t>
  </si>
  <si>
    <t>LUZ NATALIA GOMEZ ZULUAGA/BOMBA CODI EL PUEBLO</t>
  </si>
  <si>
    <t xml:space="preserve">FREDY ALONSO MESA SANCHEZ </t>
  </si>
  <si>
    <t>900155107-1</t>
  </si>
  <si>
    <t>2017623140500148E</t>
  </si>
  <si>
    <t>El CONTRATISTA en virtud de sus condiciones se obliga para con MIGRACION COLOMBIA, a prestar los servicios de Auditoria de Certificación en la Norma Técnica ISO 9001:2015, con autonomía técnica y administrativa, a fin de verificar el cumplimiento de la norma y expedir el respectivo certificado a la Organización</t>
  </si>
  <si>
    <t>servicios de auditorias internas</t>
  </si>
  <si>
    <t>57117</t>
  </si>
  <si>
    <t>INSTITUTO COLOMBIANO DE NORMAS TECNICAS Y CERTIFICACION - ICONTEC</t>
  </si>
  <si>
    <t>860012336-1</t>
  </si>
  <si>
    <t>2017623140500147E</t>
  </si>
  <si>
    <r>
      <t xml:space="preserve">Prestación de servicios profesionales para apoyar y orientar a la Subdirección Administrativa y Financiera de la entidad, en asuntos relacionados con la implementación y puesta en marcha de las </t>
    </r>
    <r>
      <rPr>
        <b/>
        <sz val="11"/>
        <color theme="1"/>
        <rFont val="Arial Narrow"/>
        <family val="2"/>
      </rPr>
      <t>NORMAS INTERNACIONALES DE CONTABILIDAD DEL SECTOR PÚBLICO,</t>
    </r>
    <r>
      <rPr>
        <sz val="11"/>
        <color theme="1"/>
        <rFont val="Arial Narrow"/>
        <family val="2"/>
      </rPr>
      <t xml:space="preserve"> según Resolución 533, Instructivo 002 del 8 de octubre de 2015 de la Contaduría General de la Nación y Resolución 693 de diciembre 6 de 2016 de la Contaduría General de la Nación,</t>
    </r>
    <r>
      <rPr>
        <b/>
        <sz val="11"/>
        <color theme="1"/>
        <rFont val="Arial Narrow"/>
        <family val="2"/>
      </rPr>
      <t xml:space="preserve"> </t>
    </r>
    <r>
      <rPr>
        <sz val="11"/>
        <color theme="1"/>
        <rFont val="Arial Narrow"/>
        <family val="2"/>
      </rPr>
      <t xml:space="preserve">de acuerdo con las condiciones señaladas y especificaciones técnicas descritas en los Estudios Previos y la Propuesta presentada por </t>
    </r>
    <r>
      <rPr>
        <b/>
        <sz val="11"/>
        <color theme="1"/>
        <rFont val="Arial Narrow"/>
        <family val="2"/>
      </rPr>
      <t>EL CONTRATISTA</t>
    </r>
  </si>
  <si>
    <t>desarrollo de politica u objetivos empresariales</t>
  </si>
  <si>
    <t>56917</t>
  </si>
  <si>
    <t>JESUS ANDRES PORRAS GARCIA</t>
  </si>
  <si>
    <t>2017623140100032E</t>
  </si>
  <si>
    <r>
      <t xml:space="preserve">El arrendamiento </t>
    </r>
    <r>
      <rPr>
        <sz val="11"/>
        <color rgb="FF000000"/>
        <rFont val="Arial Narrow"/>
        <family val="2"/>
      </rPr>
      <t xml:space="preserve">de </t>
    </r>
    <r>
      <rPr>
        <sz val="11"/>
        <color theme="1"/>
        <rFont val="Arial Narrow"/>
        <family val="2"/>
      </rPr>
      <t xml:space="preserve">un inmueble ubicado en la Isla de Providencia, perteneciente al Departamento Archipiélago de San Andrés Islas, en el sector el Valle Primer Lote identificado con matricula inmobiliaria No. 450-21069 de propiedad del </t>
    </r>
    <r>
      <rPr>
        <b/>
        <sz val="11"/>
        <color theme="1"/>
        <rFont val="Arial Narrow"/>
        <family val="2"/>
      </rPr>
      <t>ARRENDADOR</t>
    </r>
  </si>
  <si>
    <t>alquiler y arrendamiento de propiedades o edificaciones</t>
  </si>
  <si>
    <t>LAURA MARIA ROBINSON DE BRETT</t>
  </si>
  <si>
    <t xml:space="preserve">VALOR CONTRATO </t>
  </si>
  <si>
    <t>TAMARA CABEZA</t>
  </si>
  <si>
    <t>2017623140100033E</t>
  </si>
  <si>
    <t>Contratar el arrendamiento de cupos de parqueadero ubicados en la Calle 14 No.6-32, denominado Estación de Servicio Johana S.A.S., para el parque automotor del Centro Facilitador de Servicios Migratorios ubicado en la ciudad de Riohacha, perteneciente a la Regional Guajira</t>
  </si>
  <si>
    <t>47217</t>
  </si>
  <si>
    <t>2017623140500152E</t>
  </si>
  <si>
    <t>Contratar el servicio de mantenimiento preventivo y correctivo con suministro de repuestos originales, para el ascensor marca ORONA ubicado en el Edificio del CFSM de Bogotá, ubicado en la Calle 100 No. 11B - 27 en la ciudad de Bogotá D.C, donde funciona la Sede principal de la Regional Andina</t>
  </si>
  <si>
    <t>servicios de apoyo para la construccion</t>
  </si>
  <si>
    <t>49817</t>
  </si>
  <si>
    <t>SCALA ASCENSORES SAS</t>
  </si>
  <si>
    <t>CUMPLIMIENTO/SALARIOS Y PRESTACIONES SOCIALES/CALIDAD DE LOS ELEMENTOS</t>
  </si>
  <si>
    <t>2A-3A-18MESES</t>
  </si>
  <si>
    <t>2017623140100027E</t>
  </si>
  <si>
    <t>el arrendamiento de un local comercial en la ciudad de Armenia en el Departamento del Quindío, ubicado en la carrera 12 No. 19-00, local 18 del Centro Comercial Alta Vista, identificado con la matrícula inmobiliaria Nº 280-180362 de la Oficina de Registro de Instrumentos Públicos de Armenia, cuyos linderos y características se encuentran descritos en la Escritura Pública Nº 3047 del 19 de noviembre de 2009, según certificado expedido por la Oficina de Registro de Instrumentos Públicos de Armenia</t>
  </si>
  <si>
    <t>47117</t>
  </si>
  <si>
    <t xml:space="preserve"> 2017623140500150E</t>
  </si>
  <si>
    <t>Contratar la prestación de servicio de recolección, curso y entrega de correo en sus diferentes modalidades a nivel nacional e internacional y el suministro de personal para la gestión documental</t>
  </si>
  <si>
    <t>servicios de transporte almacenamiento y correo</t>
  </si>
  <si>
    <t>52517</t>
  </si>
  <si>
    <t>Adquisición e instalación de barreras de seguridad para el Puesto de Control Migratorio, y atención al público, del Puente Internacional Simón Bolívar de la Ciudad de Cúcuta, de acuerdo a las especificaciones técnicas requeridas</t>
  </si>
  <si>
    <t>Adquirir  la actualización del licenciamiento del software especializado IBM i2 - Analyst’s Notebook Concurrent User License (llave link), con soporte, de acuerdo con los requerimientos técnicos de la Entidad</t>
  </si>
  <si>
    <t>2017623140300047E</t>
  </si>
  <si>
    <t>2017623140300046E</t>
  </si>
  <si>
    <t>organizadores industriales</t>
  </si>
  <si>
    <t>58117</t>
  </si>
  <si>
    <t>A-0-4-1-25</t>
  </si>
  <si>
    <t>CARLO ANDRES VELAZQUES PADILLA</t>
  </si>
  <si>
    <t xml:space="preserve">software de manejo de base de datos orientada al objeto </t>
  </si>
  <si>
    <t>57017</t>
  </si>
  <si>
    <t>INFORMESE S.A</t>
  </si>
  <si>
    <t>80017758-8</t>
  </si>
  <si>
    <t>JUAN ALEJANDRO OLAYA</t>
  </si>
  <si>
    <t>2017623140100039E</t>
  </si>
  <si>
    <t xml:space="preserve">Contratar el arrendamiento de un local comercial en el municipio de Magdalena en la ciudad de Santa Marta, ubicado en la Avenida del Ferrocarril Calle 19 No. 8 – 68 esquina, identificado con matrícula inmobiliaria Nº 080-13356 y código catastral No. 47001010101930027000 de la Oficina de Registro de Instrumentos Públicos de Santa Marta. </t>
  </si>
  <si>
    <t>47317</t>
  </si>
  <si>
    <t xml:space="preserve">Prestar los servicios de apoyo técnico a la gestión para ejecutar todas las tareas técnicas que se requieran en la Subdirección de Talento Humano con ocasión al Concurso Abierto de Méritos y demás situaciones administrativas que se deriven de este, de acuerdo con las condiciones señaladas en los estudios previos y en la propuesta presentada por el CONTRATISTA. </t>
  </si>
  <si>
    <t>2017623140500146E</t>
  </si>
  <si>
    <t>2017623140100036E</t>
  </si>
  <si>
    <t>Contratar el arrendamiento de cinco (05) cupos de parqueaderos ubicados en la calle 17 No. 21-33, para los vehículos que conforman el parque automotor asignado al Centro Facilitador de Servicios Migratorios y el Puesto de Control Migratorio en la ciudad de Arauca</t>
  </si>
  <si>
    <t>46217</t>
  </si>
  <si>
    <t>2017623140100034E</t>
  </si>
  <si>
    <t>Contratar el arrendamiento de un cupo de parqueadero para el parque automotor del Centro Facilitador de Servicios Migratorios de la ciudad de Quibdó, ubicado en la carrera 5 entre calles 24 y 25.</t>
  </si>
  <si>
    <t>46017</t>
  </si>
  <si>
    <t>2017623140100035E</t>
  </si>
  <si>
    <t>Contratar el arrendamiento de un inmueble ubicado en el municipio de Bahía Solano Chocó, identificado con matrícula inmobiliaria No. 186- 520, ubicado en la Calle 3ª entre carreras 1ª y 2ª del barrio Ciudad Mutis.</t>
  </si>
  <si>
    <t>46117</t>
  </si>
  <si>
    <t>2017623140100038E</t>
  </si>
  <si>
    <t xml:space="preserve">El arrendamiento del bien inmueble ubicado en el municipio de Turbo - Antioquia, identificado con las nomenclaturas calle 100 No 14-57/63, apartamento 101 y Calle 100 No 14-57/03, apartamento 202 esquina, con una superficie total de 220 metros cuadrados.
</t>
  </si>
  <si>
    <t>49617</t>
  </si>
  <si>
    <t xml:space="preserve">EVA MARIA GARCIA GARCIA </t>
  </si>
  <si>
    <t>2017623140100030E</t>
  </si>
  <si>
    <t>El arrendamiento del bien inmueble ubicado en el municipio de Turbo - Antioquia, identificado con las nomenclaturas calle 100 No 14-57/63, apartamento 101 y Calle 100 No 14-57/03, apartamento 202 esquina, con una superficie total de 220 metros cuadrados.</t>
  </si>
  <si>
    <t>47017</t>
  </si>
  <si>
    <t>2017623140100028E</t>
  </si>
  <si>
    <t>Contratar el arrendamiento de nueve (09) cupos de parqueadero, para el parque automotor asignado a la sede Regional Eje Cafetero. Los cupos forman parte del parqueadero AGA, inmueble ubicado en el área urbana de la ciudad de Pereira, identificado con la nomenclatura: calle 22 No 10-45.</t>
  </si>
  <si>
    <t>46817</t>
  </si>
  <si>
    <t>2017623140100023E</t>
  </si>
  <si>
    <t>Contratar el arrendamiento de cupo de parqueadero, ubicado en la Manzana B Casa 4 Calle 21 No. 7-50, Barrio Berlín de la ciudad de Inírida en el Departamento del Guainía, para el vehículo asignado al Puesto de Control  Migratorio Fluvial.</t>
  </si>
  <si>
    <t>49717</t>
  </si>
  <si>
    <t>2017623140100024E</t>
  </si>
  <si>
    <t xml:space="preserve">Contratar el Arrendamiento de un inmueble ubicado en el municipio de Cumbal, corregimiento de Chiles,  departamento de Nariño, para el funcionamiento del Puesto de Control Migratorio Terrestre PCMT Chiles – Tufiño de Migración Colombia, identificado con matrícula 244-46983, código catastral No.00-01-008-0071, cuyos linderos se encuentran descritos en la escritura publico No. 36 del 11 de febrero de 1964-Notaria de Cumbal / Nariño.
</t>
  </si>
  <si>
    <t>46417</t>
  </si>
  <si>
    <t>2017623140100026E</t>
  </si>
  <si>
    <t>Contratar el arrendamiento de un local comercial en la ciudad de Valledupar - Departamento del Cesar, ubicado en la Carrera 8 # 15-19, identificado con matricula catastral No. 190-34093/19092757/19038245, para el funcionamiento del Centro Facilitador de Servicios Migratorios.</t>
  </si>
  <si>
    <t>46717</t>
  </si>
  <si>
    <t>ASESORES FINANCIEROS VILLAZON GUTIERREZ</t>
  </si>
  <si>
    <t>2017623140100025E</t>
  </si>
  <si>
    <t xml:space="preserve">Contratar el arrendamiento de  las Oficinas y Parqueaderos descritos a continuación, que hacen parte de la torre número 3 del Edificio Argos, el cual se encuentra ubicado en la calle 26 No. 59-51 de la ciudad de Bogotá D.C.:
</t>
  </si>
  <si>
    <t>46617</t>
  </si>
  <si>
    <t>JIMMY GAITAN</t>
  </si>
  <si>
    <t>2017623140500157E</t>
  </si>
  <si>
    <t>Contratar los servicios profesionales para el fortalecimiento estratégico en la gestión de talento humano de los funcionarios de Migración Colombia.</t>
  </si>
  <si>
    <t>servicios de formacion profesional en ejecucion de la ley</t>
  </si>
  <si>
    <t>59817</t>
  </si>
  <si>
    <t>IOFFICE COLOMBIA SAS</t>
  </si>
  <si>
    <t>900982114-9</t>
  </si>
  <si>
    <t>2017623140100029E</t>
  </si>
  <si>
    <t>Contratar el arrendamiento de tres (03) cupos de parqueadero para el parque automotor asignado al Centro Facilitador de Servicios Migratorios de la ciudad de Yopal, ubicado en la Carrera 22 No.6-71, denominado Parqueadero: La 22/7.</t>
  </si>
  <si>
    <t>46917</t>
  </si>
  <si>
    <t>46517</t>
  </si>
  <si>
    <t>El CONTRATISTA, en virtud de sus condiciones académicas, se obliga para con MIGRACION COLOMBIA a prestar los servicios profesionales, con autonomía técnica y administrativa, consistentes en apoyar las funciones de la Oficina Asesora de Comunicaciones.</t>
  </si>
  <si>
    <t>57817</t>
  </si>
  <si>
    <t xml:space="preserve">NANCY ALEJANDRA PRADA ANAYA </t>
  </si>
  <si>
    <t>2017623140500153E</t>
  </si>
  <si>
    <t>Servicios de oficina</t>
  </si>
  <si>
    <t>58617</t>
  </si>
  <si>
    <t>Prestar los servicios de apoyo a la gestión, con autonomía técnica y administrativa para ejecutar todas las tareas técnicas que se requieran en la Subdirección de Extranjería con respecto a los documentos relacionados con migración y extranjería que sean asignados a la entidad dentro de la política que para tal efecto establezca el Gobierno Nacional y demás situaciones administrativas que se deriven de este, de acuerdo con las condiciones señaladas en los estudios previos</t>
  </si>
  <si>
    <t>JULIAN ORTIZ ACOSTA</t>
  </si>
  <si>
    <t>2017623140500156E</t>
  </si>
  <si>
    <t>servcios educativos y de formacion</t>
  </si>
  <si>
    <t>58917</t>
  </si>
  <si>
    <t>Contratar los servicios profesionales para la realización de una acción de formación en liderazgo para los coordinadores de Migración Colombia</t>
  </si>
  <si>
    <t>ALEJANDRA DE LA CALLE RESTREPO</t>
  </si>
  <si>
    <t>2017623140500155E</t>
  </si>
  <si>
    <t>CONTRATAR LA PRESTACION DE SERVICIOS PROFESIONALES PARA APOYAR A LA OFICINA ASESORA DE PLANEACION EN EL FORTALECIMIENTO DE SISTEMAS DE GESTION DE TALENTO HUMANO DE ACUERDO CON LAS CONDICIONES SEÑALADAS Y ESPECIFICACIONES TECNICAS DESCRITAS EN LOS ESTUDIOS PREVIOS Y EN LA PROPUESTA PRESENTADA POR EL CONTRATISTA</t>
  </si>
  <si>
    <t>59217</t>
  </si>
  <si>
    <t>2017623140500154E</t>
  </si>
  <si>
    <t>Contratar la adquisición de insumos que permitan el uso de sellos de Migración Colombia, utilizados por los oficiales de migración que prestan sus servicios de atención ciudadana en los puestos de control migratorio aéreos, terrestres, marítimos y fluviales, como también en los CFSM.</t>
  </si>
  <si>
    <t xml:space="preserve"> suministro para seguridad y proteccion</t>
  </si>
  <si>
    <t>58017</t>
  </si>
  <si>
    <t>2017623140300048E</t>
  </si>
  <si>
    <t>CONTRATAR LOS SERVICIOS PARA EL APOYO EN EL AREA ELECTRICA Y MECANICA QUE REQUIERA LA UNIDAD ADMINISTRATIVA MIGRACION COLOMBIA DE ACUERDO CON LAS CONDICIONES SEÑALADAS EN LOS ESTUDIOS PREVIOS EN LA PROPUESTA PRESENTADA POR EL CONTRATISTA</t>
  </si>
  <si>
    <t>servcios basados en ingenieria investigacion y tecnologia</t>
  </si>
  <si>
    <t>60317</t>
  </si>
  <si>
    <t xml:space="preserve">DIDIER ALEXANDER CHINCHILLA </t>
  </si>
  <si>
    <t>CARLOS EDUARDO USECHE</t>
  </si>
  <si>
    <t>2017623140500159E</t>
  </si>
  <si>
    <t>PRESTACION DE SERVICIOS PROFESIONALES PARA APOYAR A A OFICINA ASESORA JURIDICA N EL ANALISIS DE LOS PROCESOS CONTENCIOSOS QUE ADELANTA MIGRACION COLOMBIA ESPECIFICAMENTE EN LO RELACIONADO CON EL TRAMITE PROCESAL DE LOS MISMOS EN LOS TERMINOS DE LA LEY Y LA JURISPRUDENCIA DE ACUERDO CON LAS CONDICIONES SEÑALADAS Y ESPECIFICACIONES TECNICAS DESCRITAS EN LOS ESTUDIOS PREVIOS Y LA PROPUESTA PRESENTADA POR EL CONTRATISTA</t>
  </si>
  <si>
    <t>60117</t>
  </si>
  <si>
    <t>AG CONSULTORES SAS</t>
  </si>
  <si>
    <t>900479312-4</t>
  </si>
  <si>
    <t>2017623140500158E</t>
  </si>
  <si>
    <t>115_2</t>
  </si>
  <si>
    <t>Adquisición de 15 Chalecos Antibala nivel IIIA con sus respectivos forros exteriores y 30 forros exteriores adicionales todos con los respectivos logos de Migración Colombia</t>
  </si>
  <si>
    <t>59417</t>
  </si>
  <si>
    <t>A-1-0-2-4-1-25</t>
  </si>
  <si>
    <t>C.I.A MIGUEL CABALLERO SAS</t>
  </si>
  <si>
    <t>900127140-4</t>
  </si>
  <si>
    <t>JOSE IGNACIO CASTILLO</t>
  </si>
  <si>
    <t>2017623140700037E</t>
  </si>
  <si>
    <t>EJECUCICON</t>
  </si>
  <si>
    <t>JUAN MANUEL ROJAS RODRIGUEZ</t>
  </si>
  <si>
    <t>CLAUDIA MILENA MENDOZA</t>
  </si>
  <si>
    <t>2017623141000060E</t>
  </si>
  <si>
    <t>59717</t>
  </si>
  <si>
    <t>Controles Empresariales Ltda.</t>
  </si>
  <si>
    <t>2017623141000056E</t>
  </si>
  <si>
    <t>Adquisición de dotación personalizada, única y exclusivamente para la dotación de vestuario y calzado, para los funcionarios de la Unidad Administrativa Especial Migración Colombia a nivel Nacional.</t>
  </si>
  <si>
    <t>200 201 202 203</t>
  </si>
  <si>
    <t>58217</t>
  </si>
  <si>
    <t>INTRADECO S.A.S</t>
  </si>
  <si>
    <t>2017623141000055E</t>
  </si>
  <si>
    <t>CONTRATAR HOSTING PARA EL SITIO WEB</t>
  </si>
  <si>
    <t>51817</t>
  </si>
  <si>
    <t>2017/1101</t>
  </si>
  <si>
    <t>Telefónica</t>
  </si>
  <si>
    <t>2017623141000059E</t>
  </si>
  <si>
    <t>58417</t>
  </si>
  <si>
    <t>Unión Temporal Charleston-Papi</t>
  </si>
  <si>
    <t>2017623141000057E</t>
  </si>
  <si>
    <t>58517</t>
  </si>
  <si>
    <t>Confecciones Páez S.A</t>
  </si>
  <si>
    <t>2017623141000058E</t>
  </si>
  <si>
    <t>58317</t>
  </si>
  <si>
    <t>20%-20%</t>
  </si>
  <si>
    <t>2A-5A</t>
  </si>
  <si>
    <t>LILIANA RODRIGUEZ OROZCO/INMOBILIARIA ARD ASESORES</t>
  </si>
  <si>
    <t>SERVICIOS POSTALES NACIONALES S.A</t>
  </si>
  <si>
    <t>JUAN CARLOS GIRALDO RESTREPO/PARQUEADERO AGA</t>
  </si>
  <si>
    <t>CUMBAL/CHILES</t>
  </si>
  <si>
    <t>PARMENEDIS IBARRA CORDOBA</t>
  </si>
  <si>
    <t xml:space="preserve">SANTA MARTA </t>
  </si>
  <si>
    <t>FABIO GUTIERREZ MORALES</t>
  </si>
  <si>
    <t>GUAJIRA</t>
  </si>
  <si>
    <t>ESTACION DE SERVICIO JOHANA S.A.S</t>
  </si>
  <si>
    <t>LEONIDAS PONE CALVO</t>
  </si>
  <si>
    <t>INIRIDA</t>
  </si>
  <si>
    <t xml:space="preserve">YOPAL </t>
  </si>
  <si>
    <t>LUZ MIRIAM GARZON RIOS/PARQUEADERO LA 22/7</t>
  </si>
  <si>
    <t>EJECUTADO</t>
  </si>
  <si>
    <t>LAVADERO Y PARQUEADERO NACIONAL/LUIS ANIBAL FLOREZ MOSCOSO</t>
  </si>
  <si>
    <t>2017623140100031E</t>
  </si>
  <si>
    <t>2017623140500162E</t>
  </si>
  <si>
    <t>Contratar la prestación de servicios profesionales para apoyar a la Oficina Asesora de Planeación, en el fortalecimiento del Sistema de talento humano, específicamente en el diseño de estrategias para la implementación de gestión del conocimiento en la organización y apoyo del Sistema Integrado Gestión, de acuerdo con las condiciones señaladas y especificaciones técnicas descritas en los estudios previos y en la propuesta presentada por EL CONTRATISTA.</t>
  </si>
  <si>
    <t>60917</t>
  </si>
  <si>
    <t>RONALD OSWALDO DUARTE RODRIGUEZ</t>
  </si>
  <si>
    <t>2017623140500164E</t>
  </si>
  <si>
    <t xml:space="preserve">Prestar los servicios de apoyo a la gestión, con autonomía técnica y administrativa, consistentes en apoyar al Grupo de Estudios Institucionales en lo referente a fortalecer los procesos de certificación de calidad del dato estadístico, de acuerdo con las condiciones señaladas en los estudios previos y en la propuesta presentada por el CONTRATISTA. </t>
  </si>
  <si>
    <t>61017</t>
  </si>
  <si>
    <t>2017623140500169E</t>
  </si>
  <si>
    <t>63717</t>
  </si>
  <si>
    <t>LAURA MIRANDA PULIDO</t>
  </si>
  <si>
    <t>MAIRA YADIRA ORJUELA</t>
  </si>
  <si>
    <t>2017623140500163E</t>
  </si>
  <si>
    <t>Servicio de soporte y actualización de las licencias para los sistemas KACTUS y SEVEN y soporte técnico especializado presencial, de conformidad con las especificaciones de la Unidad Administrativa Migración Colombia</t>
  </si>
  <si>
    <t>51617</t>
  </si>
  <si>
    <t>2017623140500165E</t>
  </si>
  <si>
    <t>Contratar los servicios profesionales con autonomía técnica y administrativa, específicamente para apoyar en la gestión y orientación de las actividades de soporte y desarrollo dirigidas a la implementación e implantación de los aplicativos KACTUS HR y SEVEN ERP de acuerdo con las necesidades de la Subdirección Administrativa y Financiera, la Subdirección del Talento Humano y las especificaciones técnicas descritas en los estudios previos y la propuesta presentada por EL CONTRATISTA</t>
  </si>
  <si>
    <t>62017</t>
  </si>
  <si>
    <t>JOSE LEONARDO PUERTO CORREDOR</t>
  </si>
  <si>
    <t>LUZ ELENA MORALES</t>
  </si>
  <si>
    <t>2017623140500149E</t>
  </si>
  <si>
    <t>51417</t>
  </si>
  <si>
    <t>2017623140500161E</t>
  </si>
  <si>
    <r>
      <t>Contratar la prestación de servicios profesionales especializados para la validación o autenticación de información de identidad, relacionada con usuarios que requieren certificados de movimientos migratorios o prorrogas de permanencia, de acuerdo con las condiciones señaladas y especificaciones técnicas descritas en los Estudios Previos y la Propuesta presentada por el</t>
    </r>
    <r>
      <rPr>
        <b/>
        <sz val="8"/>
        <color theme="1"/>
        <rFont val="Arial Narrow"/>
        <family val="2"/>
      </rPr>
      <t xml:space="preserve"> CONTRATISTA.</t>
    </r>
  </si>
  <si>
    <t>53917</t>
  </si>
  <si>
    <t>2017623140500167E</t>
  </si>
  <si>
    <t>Adquirir certificados de firma digital de conformidad con las especificaciones de la Unidad Administrativa Especial Migración Colombia.</t>
  </si>
  <si>
    <t>63517</t>
  </si>
  <si>
    <t>Con el fin de brindar las condiciones necesarias que permitan garantizar la alta disponibilidad, operatividad, rendimiento y cumplimiento de los objetivos de la Entidad a nivel Nacional, se requiere la compra de equipos (equipo de cómputo, TV y Video Beam).</t>
  </si>
  <si>
    <t>61317</t>
  </si>
  <si>
    <t>61417</t>
  </si>
  <si>
    <t>Oracle Colombia Ltda</t>
  </si>
  <si>
    <t>2017623141000062E</t>
  </si>
  <si>
    <t>Licencias y Soporte para Oracle Database Enterprise Edition.</t>
  </si>
  <si>
    <t>2017623141000047E</t>
  </si>
  <si>
    <t>2017623141000017E</t>
  </si>
  <si>
    <t>6317</t>
  </si>
  <si>
    <t>A-2-0-4-11-1</t>
  </si>
  <si>
    <t>2017623141000063E</t>
  </si>
  <si>
    <t>COMISIOM</t>
  </si>
  <si>
    <t>LEONOR RUIZ DE RIVEROS</t>
  </si>
  <si>
    <t>SPARTA SHOES SAS</t>
  </si>
  <si>
    <t>2017623141000061E</t>
  </si>
  <si>
    <r>
      <t>Adquisición de soat para parque automotopr de Migración Colombia.</t>
    </r>
    <r>
      <rPr>
        <b/>
        <sz val="8"/>
        <color rgb="FF000000"/>
        <rFont val="Arial"/>
        <family val="2"/>
      </rPr>
      <t xml:space="preserve"> </t>
    </r>
  </si>
  <si>
    <t>59317</t>
  </si>
  <si>
    <r>
      <t>LA PREVISORA S.A.</t>
    </r>
    <r>
      <rPr>
        <b/>
        <sz val="8"/>
        <color rgb="FF000000"/>
        <rFont val="Arial"/>
        <family val="2"/>
      </rPr>
      <t xml:space="preserve"> </t>
    </r>
  </si>
  <si>
    <t>2017623141000066E</t>
  </si>
  <si>
    <t>Adquisición de elementos de protección personal para los funcionarios de la Unidad Administrativa Especial Migración Colombia que llevan a cabo labores misionales a nivel nacional.</t>
  </si>
  <si>
    <t>64517</t>
  </si>
  <si>
    <t>PANAMERICANA LIBRERÍA Y PAPELERIA</t>
  </si>
  <si>
    <t>2017623141000064E</t>
  </si>
  <si>
    <t>Adquisición de aires acondicionados para las Sedes Regionales de la Unidad Administrativa Especial Migración Colombia.</t>
  </si>
  <si>
    <t>64317</t>
  </si>
  <si>
    <t>2017623141000065E</t>
  </si>
  <si>
    <t xml:space="preserve">Adquisición de cámaras fotográficas profesionales, con recurso de grabación de vídeo para la Oficina de Comunicaciones y para las sedes Regionales de la Unidad Administrativa Especial Migración Colombia. </t>
  </si>
  <si>
    <t>64417</t>
  </si>
  <si>
    <t>CUMPLIMIENTO/SALARIOS Y PRESTACIONES SOCIALES/CALIDAD DEL SERVICIO/</t>
  </si>
  <si>
    <t>WILSON RICARDO MORA</t>
  </si>
  <si>
    <t>SOLIDARIA DE COLOMBIA</t>
  </si>
  <si>
    <t>900731006-5</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</si>
</sst>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 #,##0_);[Red]\(&quot;$&quot;\ #,##0\)"/>
    <numFmt numFmtId="8" formatCode="&quot;$&quot;\ #,##0.00_);[Red]\(&quot;$&quot;\ #,##0.00\)"/>
    <numFmt numFmtId="41" formatCode="_(* #,##0_);_(* \(#,##0\);_(* &quot;-&quot;_);_(@_)"/>
    <numFmt numFmtId="43" formatCode="_(* #,##0.00_);_(* \(#,##0.00\);_(* &quot;-&quot;??_);_(@_)"/>
    <numFmt numFmtId="164" formatCode="_-&quot;$&quot;\ * #,##0_-;\-&quot;$&quot;\ * #,##0_-;_-&quot;$&quot;\ * &quot;-&quot;_-;_-@_-"/>
    <numFmt numFmtId="165" formatCode="_(* #,##0_);_(* \(#,##0\);_(* &quot;-&quot;??_);_(@_)"/>
    <numFmt numFmtId="166" formatCode="0.000%"/>
    <numFmt numFmtId="167" formatCode="_(* #,##0.0000_);_(* \(#,##0.0000\);_(* &quot;-&quot;??_);_(@_)"/>
    <numFmt numFmtId="168" formatCode="0_);\(0\)"/>
    <numFmt numFmtId="169" formatCode="yyyy/mm/dd"/>
    <numFmt numFmtId="170" formatCode="0.0"/>
  </numFmts>
  <fonts count="48" x14ac:knownFonts="1">
    <font>
      <sz val="11"/>
      <color theme="1"/>
      <name val="Calibri"/>
      <family val="2"/>
      <scheme val="minor"/>
    </font>
    <font>
      <sz val="11"/>
      <color theme="1"/>
      <name val="Calibri"/>
      <family val="2"/>
      <scheme val="minor"/>
    </font>
    <font>
      <sz val="10"/>
      <name val="Arial"/>
      <family val="2"/>
    </font>
    <font>
      <sz val="10"/>
      <color theme="1"/>
      <name val="Arial Narrow"/>
      <family val="2"/>
    </font>
    <font>
      <sz val="10"/>
      <name val="Arial Narrow"/>
      <family val="2"/>
    </font>
    <font>
      <b/>
      <sz val="10"/>
      <color theme="1"/>
      <name val="Arial Narrow"/>
      <family val="2"/>
    </font>
    <font>
      <b/>
      <sz val="10"/>
      <name val="Arial Narrow"/>
      <family val="2"/>
    </font>
    <font>
      <u/>
      <sz val="11"/>
      <color theme="10"/>
      <name val="Calibri"/>
      <family val="2"/>
      <scheme val="minor"/>
    </font>
    <font>
      <sz val="10"/>
      <color rgb="FF000000"/>
      <name val="Arial Narrow"/>
      <family val="2"/>
    </font>
    <font>
      <sz val="9"/>
      <color indexed="81"/>
      <name val="Tahoma"/>
      <family val="2"/>
    </font>
    <font>
      <sz val="11"/>
      <color theme="0"/>
      <name val="Calibri"/>
      <family val="2"/>
      <scheme val="minor"/>
    </font>
    <font>
      <sz val="11"/>
      <color theme="1"/>
      <name val="Arial Narrow"/>
      <family val="2"/>
    </font>
    <font>
      <sz val="14"/>
      <color theme="1"/>
      <name val="Arial Narrow"/>
      <family val="2"/>
    </font>
    <font>
      <sz val="12"/>
      <color theme="1"/>
      <name val="Arial Narrow"/>
      <family val="2"/>
    </font>
    <font>
      <sz val="10"/>
      <name val="Verdana"/>
      <family val="2"/>
    </font>
    <font>
      <i/>
      <sz val="10"/>
      <name val="Arial Narrow"/>
      <family val="2"/>
    </font>
    <font>
      <u/>
      <sz val="10"/>
      <name val="Arial Narrow"/>
      <family val="2"/>
    </font>
    <font>
      <b/>
      <sz val="10"/>
      <name val="Arial"/>
      <family val="2"/>
    </font>
    <font>
      <u/>
      <sz val="10"/>
      <name val="Calibri"/>
      <family val="2"/>
      <scheme val="minor"/>
    </font>
    <font>
      <u/>
      <sz val="11"/>
      <name val="Calibri"/>
      <family val="2"/>
      <scheme val="minor"/>
    </font>
    <font>
      <sz val="11"/>
      <name val="Calibri"/>
      <family val="2"/>
      <scheme val="minor"/>
    </font>
    <font>
      <sz val="10"/>
      <color rgb="FF000000"/>
      <name val="Arial"/>
      <family val="2"/>
    </font>
    <font>
      <sz val="10"/>
      <color rgb="FF3333FF"/>
      <name val="Arial Narrow"/>
      <family val="2"/>
    </font>
    <font>
      <sz val="11"/>
      <color rgb="FF000000"/>
      <name val="Arial"/>
      <family val="2"/>
    </font>
    <font>
      <b/>
      <sz val="11"/>
      <color rgb="FFFFFFFF"/>
      <name val="Arial"/>
      <family val="2"/>
    </font>
    <font>
      <sz val="11"/>
      <color rgb="FF222222"/>
      <name val="Arial"/>
      <family val="2"/>
    </font>
    <font>
      <b/>
      <sz val="14"/>
      <name val="Arial Narrow"/>
      <family val="2"/>
    </font>
    <font>
      <sz val="11"/>
      <name val="Arial Narrow"/>
      <family val="2"/>
    </font>
    <font>
      <sz val="12"/>
      <name val="Arial Narrow"/>
      <family val="2"/>
    </font>
    <font>
      <sz val="9"/>
      <name val="Arial Narrow"/>
      <family val="2"/>
    </font>
    <font>
      <b/>
      <sz val="8"/>
      <name val="Arial Narrow"/>
      <family val="2"/>
    </font>
    <font>
      <sz val="8"/>
      <name val="Arial Narrow"/>
      <family val="2"/>
    </font>
    <font>
      <b/>
      <sz val="11"/>
      <color theme="1"/>
      <name val="Arial Narrow"/>
      <family val="2"/>
    </font>
    <font>
      <b/>
      <sz val="9"/>
      <color indexed="81"/>
      <name val="Tahoma"/>
      <family val="2"/>
    </font>
    <font>
      <u/>
      <sz val="11"/>
      <color theme="10"/>
      <name val="Arial Narrow"/>
      <family val="2"/>
    </font>
    <font>
      <b/>
      <sz val="10"/>
      <color rgb="FF000000"/>
      <name val="Arial Narrow"/>
      <family val="2"/>
    </font>
    <font>
      <i/>
      <sz val="10"/>
      <color theme="1"/>
      <name val="Arial Narrow"/>
      <family val="2"/>
    </font>
    <font>
      <strike/>
      <sz val="10"/>
      <color rgb="FFFF0000"/>
      <name val="Arial Narrow"/>
      <family val="2"/>
    </font>
    <font>
      <b/>
      <sz val="14"/>
      <color theme="1"/>
      <name val="Arial Narrow"/>
      <family val="2"/>
    </font>
    <font>
      <sz val="9"/>
      <color theme="1"/>
      <name val="Arial Narrow"/>
      <family val="2"/>
    </font>
    <font>
      <b/>
      <sz val="9"/>
      <color theme="1"/>
      <name val="Arial Narrow"/>
      <family val="2"/>
    </font>
    <font>
      <sz val="8"/>
      <color theme="1"/>
      <name val="Arial Narrow"/>
      <family val="2"/>
    </font>
    <font>
      <i/>
      <sz val="8"/>
      <color theme="1"/>
      <name val="Arial Narrow"/>
      <family val="2"/>
    </font>
    <font>
      <b/>
      <sz val="8"/>
      <color theme="1"/>
      <name val="Arial Narrow"/>
      <family val="2"/>
    </font>
    <font>
      <b/>
      <sz val="8"/>
      <color rgb="FF000000"/>
      <name val="Arial"/>
      <family val="2"/>
    </font>
    <font>
      <sz val="9"/>
      <name val="Arial"/>
      <family val="2"/>
    </font>
    <font>
      <sz val="11"/>
      <color rgb="FF000000"/>
      <name val="Arial Narrow"/>
      <family val="2"/>
    </font>
    <font>
      <sz val="10"/>
      <color rgb="FFFF0000"/>
      <name val="Arial Narrow"/>
      <family val="2"/>
    </font>
  </fonts>
  <fills count="34">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6" tint="0.39997558519241921"/>
        <bgColor indexed="64"/>
      </patternFill>
    </fill>
    <fill>
      <patternFill patternType="solid">
        <fgColor rgb="FF92D05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FF9999"/>
        <bgColor indexed="64"/>
      </patternFill>
    </fill>
    <fill>
      <patternFill patternType="solid">
        <fgColor rgb="FFFF0000"/>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rgb="FFFF0066"/>
        <bgColor indexed="64"/>
      </patternFill>
    </fill>
    <fill>
      <patternFill patternType="solid">
        <fgColor rgb="FFFFFFFF"/>
        <bgColor indexed="64"/>
      </patternFill>
    </fill>
    <fill>
      <patternFill patternType="solid">
        <fgColor theme="4"/>
      </patternFill>
    </fill>
    <fill>
      <patternFill patternType="solid">
        <fgColor rgb="FF6D6E70"/>
        <bgColor indexed="64"/>
      </patternFill>
    </fill>
    <fill>
      <patternFill patternType="solid">
        <fgColor rgb="FFDDDDDD"/>
        <bgColor indexed="64"/>
      </patternFill>
    </fill>
    <fill>
      <patternFill patternType="solid">
        <fgColor rgb="FFE5E5E5"/>
        <bgColor indexed="64"/>
      </patternFill>
    </fill>
    <fill>
      <patternFill patternType="solid">
        <fgColor rgb="FFFFFF99"/>
        <bgColor indexed="64"/>
      </patternFill>
    </fill>
    <fill>
      <patternFill patternType="solid">
        <fgColor rgb="FF00FF00"/>
        <bgColor indexed="64"/>
      </patternFill>
    </fill>
    <fill>
      <patternFill patternType="solid">
        <fgColor rgb="FFFFC000"/>
        <bgColor indexed="64"/>
      </patternFill>
    </fill>
    <fill>
      <patternFill patternType="solid">
        <fgColor rgb="FFFF6600"/>
        <bgColor indexed="64"/>
      </patternFill>
    </fill>
    <fill>
      <patternFill patternType="solid">
        <fgColor rgb="FFFF9933"/>
        <bgColor indexed="64"/>
      </patternFill>
    </fill>
    <fill>
      <patternFill patternType="solid">
        <fgColor rgb="FF0070C0"/>
        <bgColor indexed="64"/>
      </patternFill>
    </fill>
    <fill>
      <patternFill patternType="solid">
        <fgColor rgb="FF00B0F0"/>
        <bgColor indexed="64"/>
      </patternFill>
    </fill>
    <fill>
      <patternFill patternType="solid">
        <fgColor rgb="FF0066FF"/>
        <bgColor indexed="64"/>
      </patternFill>
    </fill>
    <fill>
      <patternFill patternType="solid">
        <fgColor rgb="FFC00000"/>
        <bgColor indexed="64"/>
      </patternFill>
    </fill>
    <fill>
      <patternFill patternType="solid">
        <fgColor rgb="FFFFCCCC"/>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ck">
        <color rgb="FFFFFFFF"/>
      </left>
      <right style="thick">
        <color rgb="FFFFFFFF"/>
      </right>
      <top style="thick">
        <color rgb="FFFFFFFF"/>
      </top>
      <bottom style="thick">
        <color rgb="FFFFFFFF"/>
      </bottom>
      <diagonal/>
    </border>
    <border>
      <left style="medium">
        <color rgb="FFDDDDDD"/>
      </left>
      <right style="thick">
        <color rgb="FFFFFFFF"/>
      </right>
      <top style="medium">
        <color rgb="FFDDDDDD"/>
      </top>
      <bottom style="thick">
        <color rgb="FFFFFFFF"/>
      </bottom>
      <diagonal/>
    </border>
    <border>
      <left style="thick">
        <color rgb="FFFFFFFF"/>
      </left>
      <right style="thick">
        <color rgb="FFFFFFFF"/>
      </right>
      <top style="medium">
        <color rgb="FFDDDDDD"/>
      </top>
      <bottom style="thick">
        <color rgb="FFFFFFFF"/>
      </bottom>
      <diagonal/>
    </border>
    <border>
      <left style="thick">
        <color rgb="FFFFFFFF"/>
      </left>
      <right style="medium">
        <color rgb="FFDDDDDD"/>
      </right>
      <top style="medium">
        <color rgb="FFDDDDDD"/>
      </top>
      <bottom style="thick">
        <color rgb="FFFFFFFF"/>
      </bottom>
      <diagonal/>
    </border>
    <border>
      <left style="medium">
        <color rgb="FFDDDDDD"/>
      </left>
      <right style="thick">
        <color rgb="FFFFFFFF"/>
      </right>
      <top style="thick">
        <color rgb="FFFFFFFF"/>
      </top>
      <bottom style="thick">
        <color rgb="FFFFFFFF"/>
      </bottom>
      <diagonal/>
    </border>
    <border>
      <left style="thick">
        <color rgb="FFFFFFFF"/>
      </left>
      <right style="medium">
        <color rgb="FFDDDDDD"/>
      </right>
      <top style="thick">
        <color rgb="FFFFFFFF"/>
      </top>
      <bottom style="thick">
        <color rgb="FFFFFFFF"/>
      </bottom>
      <diagonal/>
    </border>
    <border>
      <left style="medium">
        <color rgb="FFDDDDDD"/>
      </left>
      <right style="thick">
        <color rgb="FFFFFFFF"/>
      </right>
      <top style="thick">
        <color rgb="FFFFFFFF"/>
      </top>
      <bottom style="medium">
        <color rgb="FFDDDDDD"/>
      </bottom>
      <diagonal/>
    </border>
    <border>
      <left style="thick">
        <color rgb="FFFFFFFF"/>
      </left>
      <right style="thick">
        <color rgb="FFFFFFFF"/>
      </right>
      <top style="thick">
        <color rgb="FFFFFFFF"/>
      </top>
      <bottom style="medium">
        <color rgb="FFDDDDDD"/>
      </bottom>
      <diagonal/>
    </border>
    <border>
      <left style="thick">
        <color rgb="FFFFFFFF"/>
      </left>
      <right style="medium">
        <color rgb="FFDDDDDD"/>
      </right>
      <top style="thick">
        <color rgb="FFFFFFFF"/>
      </top>
      <bottom style="medium">
        <color rgb="FFDDDDDD"/>
      </bottom>
      <diagonal/>
    </border>
    <border>
      <left style="medium">
        <color rgb="FFDDDDDD"/>
      </left>
      <right style="thick">
        <color rgb="FFFFFFFF"/>
      </right>
      <top style="medium">
        <color rgb="FFDDDDDD"/>
      </top>
      <bottom style="medium">
        <color rgb="FFDDDDDD"/>
      </bottom>
      <diagonal/>
    </border>
    <border>
      <left style="thick">
        <color rgb="FFFFFFFF"/>
      </left>
      <right style="thick">
        <color rgb="FFFFFFFF"/>
      </right>
      <top style="medium">
        <color rgb="FFDDDDDD"/>
      </top>
      <bottom style="medium">
        <color rgb="FFDDDDDD"/>
      </bottom>
      <diagonal/>
    </border>
    <border>
      <left style="thick">
        <color rgb="FFFFFFFF"/>
      </left>
      <right style="medium">
        <color rgb="FFDDDDDD"/>
      </right>
      <top style="medium">
        <color rgb="FFDDDDDD"/>
      </top>
      <bottom style="medium">
        <color rgb="FFDDDDDD"/>
      </bottom>
      <diagonal/>
    </border>
    <border>
      <left style="thick">
        <color rgb="FFFFFFFF"/>
      </left>
      <right/>
      <top/>
      <bottom/>
      <diagonal/>
    </border>
    <border>
      <left style="thick">
        <color rgb="FFFFFFFF"/>
      </left>
      <right style="thick">
        <color rgb="FFFFFFFF"/>
      </right>
      <top/>
      <bottom/>
      <diagonal/>
    </border>
    <border>
      <left style="thin">
        <color rgb="FF377584"/>
      </left>
      <right style="thin">
        <color rgb="FF377584"/>
      </right>
      <top style="thin">
        <color rgb="FF377584"/>
      </top>
      <bottom style="thin">
        <color rgb="FF377584"/>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10" fillId="19" borderId="0" applyNumberFormat="0" applyBorder="0" applyAlignment="0" applyProtection="0"/>
    <xf numFmtId="49" fontId="14" fillId="0" borderId="0">
      <alignment horizontal="left" vertical="center"/>
    </xf>
    <xf numFmtId="164" fontId="1" fillId="0" borderId="0" applyFont="0" applyFill="0" applyBorder="0" applyAlignment="0" applyProtection="0"/>
  </cellStyleXfs>
  <cellXfs count="948">
    <xf numFmtId="0" fontId="0" fillId="0" borderId="0" xfId="0"/>
    <xf numFmtId="0" fontId="3" fillId="0" borderId="0" xfId="0" applyFont="1"/>
    <xf numFmtId="43" fontId="3" fillId="0" borderId="0" xfId="1" applyFont="1"/>
    <xf numFmtId="0" fontId="3" fillId="0" borderId="0" xfId="0" applyFont="1" applyAlignment="1">
      <alignment horizontal="center" vertical="center" wrapText="1"/>
    </xf>
    <xf numFmtId="0" fontId="3" fillId="0" borderId="0" xfId="0" applyFont="1" applyAlignment="1">
      <alignment horizontal="left"/>
    </xf>
    <xf numFmtId="0" fontId="5" fillId="0" borderId="0" xfId="0" applyFont="1"/>
    <xf numFmtId="43" fontId="5" fillId="5" borderId="8" xfId="1" applyFont="1" applyFill="1" applyBorder="1" applyAlignment="1">
      <alignment horizontal="center" vertical="center" wrapText="1"/>
    </xf>
    <xf numFmtId="43" fontId="4" fillId="0" borderId="9" xfId="1" applyFont="1" applyFill="1" applyBorder="1" applyAlignment="1">
      <alignment horizontal="center" vertical="center" wrapText="1"/>
    </xf>
    <xf numFmtId="3" fontId="4" fillId="0" borderId="1" xfId="1" applyNumberFormat="1" applyFont="1" applyFill="1" applyBorder="1" applyAlignment="1" applyProtection="1">
      <alignment horizontal="right" vertical="center" wrapText="1"/>
    </xf>
    <xf numFmtId="0" fontId="5" fillId="5" borderId="7" xfId="0" applyFont="1" applyFill="1" applyBorder="1" applyAlignment="1"/>
    <xf numFmtId="0" fontId="5" fillId="5" borderId="10" xfId="0" applyFont="1" applyFill="1" applyBorder="1" applyAlignment="1"/>
    <xf numFmtId="0" fontId="5" fillId="5" borderId="11" xfId="0" applyFont="1" applyFill="1" applyBorder="1" applyAlignment="1"/>
    <xf numFmtId="0" fontId="5" fillId="5" borderId="12" xfId="0" applyFont="1" applyFill="1" applyBorder="1" applyAlignment="1"/>
    <xf numFmtId="0" fontId="5" fillId="5" borderId="6" xfId="0" applyFont="1" applyFill="1" applyBorder="1" applyAlignment="1"/>
    <xf numFmtId="14" fontId="3" fillId="0" borderId="0" xfId="0" applyNumberFormat="1" applyFont="1" applyAlignment="1">
      <alignment horizontal="center" vertical="center" wrapText="1"/>
    </xf>
    <xf numFmtId="3" fontId="4" fillId="2" borderId="1" xfId="1" applyNumberFormat="1" applyFont="1" applyFill="1" applyBorder="1" applyAlignment="1" applyProtection="1">
      <alignment horizontal="right" vertical="center" wrapText="1"/>
    </xf>
    <xf numFmtId="3" fontId="4" fillId="15" borderId="1" xfId="1" applyNumberFormat="1" applyFont="1" applyFill="1" applyBorder="1" applyAlignment="1" applyProtection="1">
      <alignment horizontal="right" vertical="center" wrapText="1"/>
    </xf>
    <xf numFmtId="3" fontId="4" fillId="14" borderId="1" xfId="1" applyNumberFormat="1" applyFont="1" applyFill="1" applyBorder="1" applyAlignment="1" applyProtection="1">
      <alignment horizontal="right" vertical="center" wrapText="1"/>
    </xf>
    <xf numFmtId="0" fontId="5" fillId="5" borderId="2" xfId="0" applyFont="1" applyFill="1" applyBorder="1" applyAlignment="1">
      <alignment horizontal="center" vertical="center" wrapText="1"/>
    </xf>
    <xf numFmtId="0" fontId="5" fillId="5" borderId="5" xfId="0" applyFont="1" applyFill="1" applyBorder="1" applyAlignment="1">
      <alignment horizontal="center" vertical="center" wrapText="1"/>
    </xf>
    <xf numFmtId="4" fontId="3" fillId="0" borderId="1" xfId="0" applyNumberFormat="1" applyFont="1" applyBorder="1"/>
    <xf numFmtId="0" fontId="5" fillId="0" borderId="3" xfId="0" applyFont="1" applyBorder="1"/>
    <xf numFmtId="0" fontId="5" fillId="5" borderId="4" xfId="0" applyFont="1" applyFill="1" applyBorder="1" applyAlignment="1">
      <alignment horizontal="left" vertical="center" wrapText="1"/>
    </xf>
    <xf numFmtId="0" fontId="8" fillId="0" borderId="1" xfId="0" applyFont="1" applyBorder="1" applyAlignment="1">
      <alignment vertical="center"/>
    </xf>
    <xf numFmtId="43" fontId="5" fillId="5" borderId="13" xfId="1" applyFont="1" applyFill="1" applyBorder="1" applyAlignment="1">
      <alignment horizontal="center" vertical="center" wrapText="1"/>
    </xf>
    <xf numFmtId="0" fontId="3" fillId="0" borderId="1" xfId="0" applyFont="1" applyBorder="1"/>
    <xf numFmtId="0" fontId="4" fillId="0" borderId="1" xfId="0" applyFont="1" applyFill="1" applyBorder="1" applyAlignment="1">
      <alignment vertical="center" wrapText="1"/>
    </xf>
    <xf numFmtId="14" fontId="3" fillId="0" borderId="0" xfId="0" applyNumberFormat="1" applyFont="1"/>
    <xf numFmtId="0" fontId="4" fillId="0" borderId="1" xfId="0" applyNumberFormat="1" applyFont="1" applyFill="1" applyBorder="1" applyAlignment="1">
      <alignment horizontal="left" vertical="center" wrapText="1"/>
    </xf>
    <xf numFmtId="43" fontId="4" fillId="0" borderId="1" xfId="1" applyFont="1" applyFill="1" applyBorder="1" applyAlignment="1">
      <alignment horizontal="center" vertical="center" wrapText="1"/>
    </xf>
    <xf numFmtId="0" fontId="4" fillId="2" borderId="1" xfId="0" applyFont="1" applyFill="1" applyBorder="1" applyAlignment="1">
      <alignment horizontal="center" vertical="center" wrapText="1"/>
    </xf>
    <xf numFmtId="49" fontId="6" fillId="3" borderId="1" xfId="1" applyNumberFormat="1" applyFont="1" applyFill="1" applyBorder="1" applyAlignment="1">
      <alignment horizontal="center" vertical="center" wrapText="1"/>
    </xf>
    <xf numFmtId="14" fontId="4" fillId="0" borderId="1" xfId="0" applyNumberFormat="1" applyFont="1" applyFill="1" applyBorder="1" applyAlignment="1">
      <alignment vertical="center" wrapText="1"/>
    </xf>
    <xf numFmtId="3" fontId="4" fillId="0" borderId="1" xfId="0" applyNumberFormat="1" applyFont="1" applyBorder="1" applyAlignment="1">
      <alignment vertical="center"/>
    </xf>
    <xf numFmtId="3" fontId="4" fillId="0" borderId="1" xfId="1" applyNumberFormat="1" applyFont="1" applyFill="1" applyBorder="1" applyAlignment="1">
      <alignment vertical="center"/>
    </xf>
    <xf numFmtId="165" fontId="6" fillId="3" borderId="1" xfId="1" applyNumberFormat="1" applyFont="1" applyFill="1" applyBorder="1" applyAlignment="1">
      <alignment horizontal="center" vertical="center" wrapText="1"/>
    </xf>
    <xf numFmtId="14" fontId="6" fillId="3" borderId="1" xfId="3" applyNumberFormat="1" applyFont="1" applyFill="1" applyBorder="1" applyAlignment="1">
      <alignment horizontal="center" vertical="center" wrapText="1"/>
    </xf>
    <xf numFmtId="14" fontId="6" fillId="3" borderId="1" xfId="1" applyNumberFormat="1" applyFont="1" applyFill="1" applyBorder="1" applyAlignment="1">
      <alignment horizontal="center" vertical="center" wrapText="1"/>
    </xf>
    <xf numFmtId="43" fontId="6" fillId="3" borderId="1" xfId="1" applyFont="1" applyFill="1" applyBorder="1" applyAlignment="1">
      <alignment horizontal="center" vertical="center" wrapText="1"/>
    </xf>
    <xf numFmtId="1" fontId="6" fillId="3" borderId="1" xfId="1" applyNumberFormat="1" applyFont="1" applyFill="1" applyBorder="1" applyAlignment="1">
      <alignment horizontal="center" vertical="center" wrapText="1"/>
    </xf>
    <xf numFmtId="49" fontId="6" fillId="3" borderId="1" xfId="2" applyNumberFormat="1" applyFont="1" applyFill="1" applyBorder="1" applyAlignment="1">
      <alignment horizontal="center" vertical="center" wrapText="1"/>
    </xf>
    <xf numFmtId="37" fontId="6" fillId="3" borderId="1" xfId="1" applyNumberFormat="1" applyFont="1" applyFill="1" applyBorder="1" applyAlignment="1">
      <alignment horizontal="center" vertical="center" wrapText="1"/>
    </xf>
    <xf numFmtId="43" fontId="6" fillId="0" borderId="1" xfId="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6"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14" fontId="4" fillId="0" borderId="1"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43" fontId="4" fillId="0" borderId="1" xfId="1" applyFont="1" applyFill="1" applyBorder="1" applyAlignment="1">
      <alignment horizontal="center" vertical="center"/>
    </xf>
    <xf numFmtId="49" fontId="4" fillId="0" borderId="1" xfId="0" applyNumberFormat="1" applyFont="1" applyFill="1" applyBorder="1" applyAlignment="1">
      <alignment horizontal="center" vertical="center"/>
    </xf>
    <xf numFmtId="43" fontId="4" fillId="0" borderId="0" xfId="1" applyFont="1" applyFill="1" applyBorder="1" applyAlignment="1">
      <alignment horizontal="center" vertical="center"/>
    </xf>
    <xf numFmtId="14" fontId="4" fillId="0" borderId="1" xfId="1" applyNumberFormat="1" applyFont="1" applyFill="1" applyBorder="1" applyAlignment="1">
      <alignment horizontal="center" vertical="center"/>
    </xf>
    <xf numFmtId="0" fontId="4" fillId="0" borderId="1" xfId="0" applyFont="1" applyBorder="1" applyAlignment="1">
      <alignment vertical="center"/>
    </xf>
    <xf numFmtId="165" fontId="4" fillId="0" borderId="1" xfId="1" applyNumberFormat="1" applyFont="1" applyFill="1" applyBorder="1" applyAlignment="1">
      <alignment horizontal="center" vertical="center"/>
    </xf>
    <xf numFmtId="37" fontId="4" fillId="0" borderId="1" xfId="1" applyNumberFormat="1" applyFont="1" applyFill="1" applyBorder="1" applyAlignment="1">
      <alignment horizontal="center" vertical="center" wrapText="1"/>
    </xf>
    <xf numFmtId="0" fontId="4" fillId="8" borderId="1" xfId="1" applyNumberFormat="1" applyFont="1" applyFill="1" applyBorder="1" applyAlignment="1">
      <alignment horizontal="center" vertical="center" wrapText="1"/>
    </xf>
    <xf numFmtId="14" fontId="4" fillId="8" borderId="1" xfId="1" applyNumberFormat="1" applyFont="1" applyFill="1" applyBorder="1" applyAlignment="1">
      <alignment horizontal="center" vertical="center" wrapText="1"/>
    </xf>
    <xf numFmtId="43" fontId="4" fillId="8" borderId="1" xfId="1" applyFont="1" applyFill="1" applyBorder="1" applyAlignment="1">
      <alignment horizontal="center" vertical="center" wrapText="1"/>
    </xf>
    <xf numFmtId="0" fontId="4" fillId="9" borderId="1" xfId="0" applyNumberFormat="1" applyFont="1" applyFill="1" applyBorder="1" applyAlignment="1">
      <alignment horizontal="center" vertical="center" wrapText="1"/>
    </xf>
    <xf numFmtId="14" fontId="4" fillId="9" borderId="1" xfId="0" applyNumberFormat="1" applyFont="1" applyFill="1" applyBorder="1" applyAlignment="1">
      <alignment horizontal="center" vertical="center" wrapText="1"/>
    </xf>
    <xf numFmtId="43" fontId="4" fillId="9" borderId="1" xfId="1" applyFont="1" applyFill="1" applyBorder="1" applyAlignment="1">
      <alignment horizontal="center" vertical="center" wrapText="1"/>
    </xf>
    <xf numFmtId="14" fontId="4" fillId="9" borderId="1" xfId="1" applyNumberFormat="1" applyFont="1" applyFill="1" applyBorder="1" applyAlignment="1">
      <alignment horizontal="center" vertical="center" wrapText="1"/>
    </xf>
    <xf numFmtId="0" fontId="4" fillId="10" borderId="1" xfId="0" applyNumberFormat="1" applyFont="1" applyFill="1" applyBorder="1" applyAlignment="1">
      <alignment horizontal="center" vertical="center"/>
    </xf>
    <xf numFmtId="43" fontId="4" fillId="10" borderId="1" xfId="1" applyFont="1" applyFill="1" applyBorder="1" applyAlignment="1">
      <alignment horizontal="center" vertical="center"/>
    </xf>
    <xf numFmtId="43" fontId="4" fillId="10" borderId="1" xfId="1" applyFont="1" applyFill="1" applyBorder="1" applyAlignment="1">
      <alignment horizontal="center" vertical="center" wrapText="1"/>
    </xf>
    <xf numFmtId="14" fontId="4" fillId="10" borderId="1" xfId="1" applyNumberFormat="1" applyFont="1" applyFill="1" applyBorder="1" applyAlignment="1">
      <alignment horizontal="center" vertical="center" wrapText="1"/>
    </xf>
    <xf numFmtId="14" fontId="4" fillId="8" borderId="1" xfId="0" applyNumberFormat="1" applyFont="1" applyFill="1" applyBorder="1" applyAlignment="1">
      <alignment horizontal="center" vertical="center" wrapText="1"/>
    </xf>
    <xf numFmtId="43" fontId="4" fillId="13" borderId="0" xfId="1" applyFont="1" applyFill="1" applyBorder="1" applyAlignment="1">
      <alignment horizontal="center" vertical="center"/>
    </xf>
    <xf numFmtId="49" fontId="4" fillId="8" borderId="1" xfId="1" applyNumberFormat="1" applyFont="1" applyFill="1" applyBorder="1" applyAlignment="1">
      <alignment horizontal="center" vertical="center" wrapText="1"/>
    </xf>
    <xf numFmtId="49" fontId="4" fillId="9" borderId="1" xfId="0" applyNumberFormat="1" applyFont="1" applyFill="1" applyBorder="1" applyAlignment="1">
      <alignment horizontal="center" vertical="center" wrapText="1"/>
    </xf>
    <xf numFmtId="14" fontId="4" fillId="10" borderId="1" xfId="0" applyNumberFormat="1" applyFont="1" applyFill="1" applyBorder="1" applyAlignment="1">
      <alignment horizontal="center" vertical="center"/>
    </xf>
    <xf numFmtId="14" fontId="4" fillId="10" borderId="1" xfId="0" applyNumberFormat="1" applyFont="1" applyFill="1" applyBorder="1" applyAlignment="1">
      <alignment horizontal="center" vertical="center" wrapText="1"/>
    </xf>
    <xf numFmtId="4" fontId="4" fillId="0" borderId="1" xfId="1" applyNumberFormat="1" applyFont="1" applyFill="1" applyBorder="1" applyAlignment="1">
      <alignment horizontal="center" vertical="center"/>
    </xf>
    <xf numFmtId="14" fontId="4" fillId="13" borderId="1" xfId="1" applyNumberFormat="1" applyFont="1" applyFill="1" applyBorder="1" applyAlignment="1">
      <alignment horizontal="center" vertical="center"/>
    </xf>
    <xf numFmtId="49" fontId="4" fillId="0" borderId="1" xfId="1" applyNumberFormat="1" applyFont="1" applyFill="1" applyBorder="1" applyAlignment="1">
      <alignment horizontal="center" vertical="center"/>
    </xf>
    <xf numFmtId="4" fontId="4" fillId="16" borderId="1" xfId="1" applyNumberFormat="1" applyFont="1" applyFill="1" applyBorder="1" applyAlignment="1">
      <alignment horizontal="center" vertical="center"/>
    </xf>
    <xf numFmtId="43" fontId="4" fillId="16" borderId="1" xfId="1" applyFont="1" applyFill="1" applyBorder="1" applyAlignment="1">
      <alignment horizontal="center" vertical="center"/>
    </xf>
    <xf numFmtId="166" fontId="4" fillId="4" borderId="1" xfId="2" applyNumberFormat="1" applyFont="1" applyFill="1" applyBorder="1" applyAlignment="1">
      <alignment horizontal="center" vertical="center"/>
    </xf>
    <xf numFmtId="166" fontId="4" fillId="0" borderId="1" xfId="2" applyNumberFormat="1" applyFont="1" applyFill="1" applyBorder="1" applyAlignment="1">
      <alignment horizontal="center" vertical="center"/>
    </xf>
    <xf numFmtId="14" fontId="6" fillId="6" borderId="1" xfId="1" applyNumberFormat="1" applyFont="1" applyFill="1" applyBorder="1" applyAlignment="1">
      <alignment horizontal="center" vertical="center"/>
    </xf>
    <xf numFmtId="14" fontId="6" fillId="0" borderId="1" xfId="1" applyNumberFormat="1" applyFont="1" applyFill="1" applyBorder="1" applyAlignment="1">
      <alignment horizontal="center" vertical="center"/>
    </xf>
    <xf numFmtId="14" fontId="6" fillId="6" borderId="1" xfId="0" applyNumberFormat="1" applyFont="1" applyFill="1" applyBorder="1" applyAlignment="1">
      <alignment horizontal="center" vertical="center"/>
    </xf>
    <xf numFmtId="43" fontId="6" fillId="6" borderId="1" xfId="1" applyFont="1" applyFill="1" applyBorder="1" applyAlignment="1">
      <alignment horizontal="center" vertical="center"/>
    </xf>
    <xf numFmtId="167" fontId="6" fillId="6" borderId="1" xfId="1" applyNumberFormat="1" applyFont="1" applyFill="1" applyBorder="1" applyAlignment="1">
      <alignment horizontal="center" vertical="center"/>
    </xf>
    <xf numFmtId="166" fontId="6" fillId="6" borderId="1" xfId="2" applyNumberFormat="1" applyFont="1" applyFill="1" applyBorder="1" applyAlignment="1">
      <alignment horizontal="center" vertical="center"/>
    </xf>
    <xf numFmtId="13" fontId="4" fillId="8" borderId="1" xfId="1" applyNumberFormat="1" applyFont="1" applyFill="1" applyBorder="1" applyAlignment="1">
      <alignment horizontal="center" vertical="center" wrapText="1"/>
    </xf>
    <xf numFmtId="43" fontId="4" fillId="0" borderId="1" xfId="1" applyFont="1" applyFill="1" applyBorder="1" applyAlignment="1">
      <alignment horizontal="right" vertical="center" wrapText="1"/>
    </xf>
    <xf numFmtId="9" fontId="4" fillId="0" borderId="1" xfId="2" applyFont="1" applyFill="1" applyBorder="1" applyAlignment="1">
      <alignment horizontal="center" vertical="center" wrapText="1"/>
    </xf>
    <xf numFmtId="49" fontId="4" fillId="0" borderId="1" xfId="2"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xf>
    <xf numFmtId="4" fontId="6" fillId="0" borderId="1" xfId="0" applyNumberFormat="1" applyFont="1" applyFill="1" applyBorder="1" applyAlignment="1">
      <alignment horizontal="center" vertical="center"/>
    </xf>
    <xf numFmtId="9" fontId="4" fillId="0" borderId="1" xfId="2" applyFont="1" applyFill="1" applyBorder="1" applyAlignment="1">
      <alignment horizontal="center" vertical="center"/>
    </xf>
    <xf numFmtId="0" fontId="4" fillId="0" borderId="1" xfId="1"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xf>
    <xf numFmtId="43" fontId="6" fillId="0" borderId="1" xfId="1" applyFont="1" applyFill="1" applyBorder="1" applyAlignment="1">
      <alignment horizontal="center" vertical="center"/>
    </xf>
    <xf numFmtId="167" fontId="6" fillId="0" borderId="1" xfId="1" applyNumberFormat="1" applyFont="1" applyFill="1" applyBorder="1" applyAlignment="1">
      <alignment horizontal="center" vertical="center"/>
    </xf>
    <xf numFmtId="0" fontId="4" fillId="0" borderId="0" xfId="1" applyNumberFormat="1" applyFont="1" applyFill="1" applyAlignment="1">
      <alignment horizontal="center" vertical="center"/>
    </xf>
    <xf numFmtId="14" fontId="4" fillId="0" borderId="0" xfId="1" applyNumberFormat="1" applyFont="1" applyFill="1" applyAlignment="1">
      <alignment horizontal="center" vertical="center"/>
    </xf>
    <xf numFmtId="43" fontId="4" fillId="0" borderId="0" xfId="1" applyFont="1" applyFill="1" applyAlignment="1">
      <alignment horizontal="center" vertical="center"/>
    </xf>
    <xf numFmtId="49" fontId="4" fillId="0" borderId="0" xfId="0" applyNumberFormat="1" applyFont="1" applyFill="1" applyAlignment="1">
      <alignment horizontal="center" vertical="center"/>
    </xf>
    <xf numFmtId="14" fontId="4" fillId="0" borderId="0" xfId="0" applyNumberFormat="1" applyFont="1" applyFill="1" applyAlignment="1">
      <alignment horizontal="center" vertical="center"/>
    </xf>
    <xf numFmtId="4" fontId="4" fillId="0" borderId="0" xfId="0" applyNumberFormat="1" applyFont="1" applyFill="1" applyAlignment="1">
      <alignment horizontal="center" vertical="center"/>
    </xf>
    <xf numFmtId="49" fontId="4" fillId="0" borderId="0" xfId="1" applyNumberFormat="1" applyFont="1" applyFill="1" applyAlignment="1">
      <alignment horizontal="center" vertical="center"/>
    </xf>
    <xf numFmtId="4" fontId="6" fillId="0" borderId="0" xfId="0" applyNumberFormat="1" applyFont="1" applyFill="1" applyAlignment="1">
      <alignment horizontal="center" vertical="center"/>
    </xf>
    <xf numFmtId="9" fontId="4" fillId="0" borderId="0" xfId="2" applyFont="1" applyFill="1" applyAlignment="1">
      <alignment horizontal="center" vertical="center"/>
    </xf>
    <xf numFmtId="0" fontId="4" fillId="0" borderId="0" xfId="0" applyFont="1" applyFill="1" applyAlignment="1">
      <alignment horizontal="center" vertical="center" wrapText="1"/>
    </xf>
    <xf numFmtId="9" fontId="4" fillId="0" borderId="0" xfId="2" applyFont="1" applyFill="1" applyAlignment="1">
      <alignment horizontal="center" vertical="center" wrapText="1"/>
    </xf>
    <xf numFmtId="49" fontId="4" fillId="0" borderId="0" xfId="2" applyNumberFormat="1" applyFont="1" applyFill="1" applyAlignment="1">
      <alignment horizontal="center" vertical="center" wrapText="1"/>
    </xf>
    <xf numFmtId="14" fontId="4" fillId="0" borderId="0" xfId="0" applyNumberFormat="1" applyFont="1" applyFill="1" applyAlignment="1">
      <alignment horizontal="center" vertical="center" wrapText="1"/>
    </xf>
    <xf numFmtId="3" fontId="4" fillId="0" borderId="1" xfId="1" applyNumberFormat="1" applyFont="1" applyFill="1" applyBorder="1" applyAlignment="1">
      <alignment horizontal="right" vertical="center" wrapText="1"/>
    </xf>
    <xf numFmtId="165" fontId="4" fillId="0" borderId="1" xfId="1" applyNumberFormat="1" applyFont="1" applyFill="1" applyBorder="1" applyAlignment="1">
      <alignment horizontal="right" vertical="center"/>
    </xf>
    <xf numFmtId="49" fontId="4" fillId="8" borderId="1" xfId="0" applyNumberFormat="1" applyFont="1" applyFill="1" applyBorder="1" applyAlignment="1">
      <alignment horizontal="center" vertical="center" wrapText="1"/>
    </xf>
    <xf numFmtId="43" fontId="4" fillId="0" borderId="1" xfId="1" applyFont="1" applyFill="1" applyBorder="1" applyAlignment="1">
      <alignment horizontal="right" vertical="center"/>
    </xf>
    <xf numFmtId="16" fontId="4" fillId="0" borderId="1" xfId="0" applyNumberFormat="1" applyFont="1" applyFill="1" applyBorder="1" applyAlignment="1">
      <alignment horizontal="center" vertical="center" wrapText="1"/>
    </xf>
    <xf numFmtId="3" fontId="4" fillId="0" borderId="1" xfId="0" applyNumberFormat="1" applyFont="1" applyBorder="1" applyAlignment="1">
      <alignment horizontal="right" vertical="center"/>
    </xf>
    <xf numFmtId="0" fontId="7" fillId="0" borderId="0" xfId="9" applyAlignment="1">
      <alignment horizontal="center" vertical="center"/>
    </xf>
    <xf numFmtId="0" fontId="4" fillId="0" borderId="1" xfId="10" applyFont="1" applyFill="1" applyBorder="1" applyAlignment="1">
      <alignment horizontal="center" vertical="center" wrapText="1"/>
    </xf>
    <xf numFmtId="0" fontId="7" fillId="0" borderId="1" xfId="9" applyBorder="1" applyAlignment="1">
      <alignment horizontal="center" vertical="center"/>
    </xf>
    <xf numFmtId="0" fontId="4" fillId="14" borderId="1" xfId="0" applyFont="1" applyFill="1" applyBorder="1" applyAlignment="1">
      <alignment horizontal="center" vertical="center" wrapText="1"/>
    </xf>
    <xf numFmtId="43" fontId="4" fillId="14" borderId="1" xfId="1" applyFont="1" applyFill="1" applyBorder="1" applyAlignment="1">
      <alignment horizontal="center" vertical="center"/>
    </xf>
    <xf numFmtId="0" fontId="4" fillId="0" borderId="0" xfId="1" applyNumberFormat="1" applyFont="1" applyFill="1" applyBorder="1" applyAlignment="1">
      <alignment horizontal="center" vertical="center"/>
    </xf>
    <xf numFmtId="0" fontId="7" fillId="0" borderId="1" xfId="9" applyNumberFormat="1" applyFill="1" applyBorder="1" applyAlignment="1">
      <alignment horizontal="center" vertical="center"/>
    </xf>
    <xf numFmtId="14" fontId="4" fillId="23" borderId="1" xfId="1" applyNumberFormat="1" applyFont="1" applyFill="1" applyBorder="1" applyAlignment="1">
      <alignment horizontal="center" vertical="center"/>
    </xf>
    <xf numFmtId="43" fontId="4" fillId="23" borderId="1" xfId="1" applyFont="1" applyFill="1" applyBorder="1" applyAlignment="1">
      <alignment horizontal="center" vertical="center"/>
    </xf>
    <xf numFmtId="49" fontId="4" fillId="23" borderId="1" xfId="1" applyNumberFormat="1" applyFont="1" applyFill="1" applyBorder="1" applyAlignment="1">
      <alignment horizontal="center" vertical="center"/>
    </xf>
    <xf numFmtId="0" fontId="4" fillId="23" borderId="1" xfId="1" applyNumberFormat="1" applyFont="1" applyFill="1" applyBorder="1" applyAlignment="1">
      <alignment horizontal="center" vertical="center"/>
    </xf>
    <xf numFmtId="14" fontId="4" fillId="23" borderId="1" xfId="0" applyNumberFormat="1" applyFont="1" applyFill="1" applyBorder="1" applyAlignment="1">
      <alignment horizontal="center" vertical="center"/>
    </xf>
    <xf numFmtId="49" fontId="4" fillId="23" borderId="1" xfId="0" applyNumberFormat="1" applyFont="1" applyFill="1" applyBorder="1" applyAlignment="1">
      <alignment horizontal="center" vertical="center"/>
    </xf>
    <xf numFmtId="4" fontId="4" fillId="23" borderId="1" xfId="0" applyNumberFormat="1" applyFont="1" applyFill="1" applyBorder="1" applyAlignment="1">
      <alignment horizontal="center" vertical="center"/>
    </xf>
    <xf numFmtId="4" fontId="6" fillId="23" borderId="1" xfId="0" applyNumberFormat="1" applyFont="1" applyFill="1" applyBorder="1" applyAlignment="1">
      <alignment horizontal="center" vertical="center"/>
    </xf>
    <xf numFmtId="9" fontId="4" fillId="23" borderId="1" xfId="2" applyFont="1" applyFill="1" applyBorder="1" applyAlignment="1">
      <alignment horizontal="center" vertical="center"/>
    </xf>
    <xf numFmtId="0" fontId="6" fillId="3" borderId="1" xfId="1" applyNumberFormat="1" applyFont="1" applyFill="1" applyBorder="1" applyAlignment="1">
      <alignment horizontal="center" vertical="center" wrapText="1"/>
    </xf>
    <xf numFmtId="168" fontId="6" fillId="3" borderId="1" xfId="1" applyNumberFormat="1" applyFont="1" applyFill="1" applyBorder="1" applyAlignment="1">
      <alignment horizontal="center" vertical="center" wrapText="1"/>
    </xf>
    <xf numFmtId="1" fontId="4" fillId="23" borderId="1" xfId="1" applyNumberFormat="1" applyFont="1" applyFill="1" applyBorder="1" applyAlignment="1">
      <alignment horizontal="center" vertical="center"/>
    </xf>
    <xf numFmtId="169" fontId="4" fillId="23" borderId="1" xfId="1" applyNumberFormat="1" applyFont="1" applyFill="1" applyBorder="1" applyAlignment="1">
      <alignment horizontal="center" vertical="center" wrapText="1"/>
    </xf>
    <xf numFmtId="0" fontId="4" fillId="23" borderId="1" xfId="0" applyFont="1" applyFill="1" applyBorder="1" applyAlignment="1">
      <alignment horizontal="left" vertical="center" wrapText="1"/>
    </xf>
    <xf numFmtId="0" fontId="4" fillId="23" borderId="1" xfId="0" applyFont="1" applyFill="1" applyBorder="1" applyAlignment="1">
      <alignment horizontal="left" wrapText="1"/>
    </xf>
    <xf numFmtId="0" fontId="4" fillId="23" borderId="1" xfId="0" applyNumberFormat="1" applyFont="1" applyFill="1" applyBorder="1" applyAlignment="1">
      <alignment horizontal="center" vertical="center" wrapText="1"/>
    </xf>
    <xf numFmtId="49" fontId="4" fillId="23" borderId="1" xfId="0" applyNumberFormat="1" applyFont="1" applyFill="1" applyBorder="1" applyAlignment="1">
      <alignment horizontal="center" vertical="center" wrapText="1"/>
    </xf>
    <xf numFmtId="14" fontId="4" fillId="23" borderId="1" xfId="0" applyNumberFormat="1" applyFont="1" applyFill="1" applyBorder="1" applyAlignment="1">
      <alignment vertical="center" wrapText="1"/>
    </xf>
    <xf numFmtId="14" fontId="4" fillId="23" borderId="1" xfId="0" applyNumberFormat="1" applyFont="1" applyFill="1" applyBorder="1" applyAlignment="1">
      <alignment horizontal="center" vertical="center" wrapText="1"/>
    </xf>
    <xf numFmtId="14" fontId="4" fillId="23" borderId="1" xfId="0" applyNumberFormat="1" applyFont="1" applyFill="1" applyBorder="1" applyAlignment="1">
      <alignment horizontal="right" vertical="center" wrapText="1"/>
    </xf>
    <xf numFmtId="43" fontId="4" fillId="23" borderId="1" xfId="1" applyFont="1" applyFill="1" applyBorder="1" applyAlignment="1">
      <alignment horizontal="center" vertical="center" wrapText="1"/>
    </xf>
    <xf numFmtId="14" fontId="4" fillId="23" borderId="1" xfId="1" applyNumberFormat="1" applyFont="1" applyFill="1" applyBorder="1" applyAlignment="1">
      <alignment horizontal="center" vertical="center" wrapText="1"/>
    </xf>
    <xf numFmtId="13" fontId="4" fillId="23" borderId="1" xfId="1" applyNumberFormat="1" applyFont="1" applyFill="1" applyBorder="1" applyAlignment="1">
      <alignment horizontal="center" vertical="center" wrapText="1"/>
    </xf>
    <xf numFmtId="0" fontId="4" fillId="23" borderId="1" xfId="0" applyNumberFormat="1" applyFont="1" applyFill="1" applyBorder="1" applyAlignment="1">
      <alignment horizontal="center" vertical="center"/>
    </xf>
    <xf numFmtId="49" fontId="4" fillId="23" borderId="1" xfId="1" applyNumberFormat="1" applyFont="1" applyFill="1" applyBorder="1" applyAlignment="1">
      <alignment horizontal="center" vertical="center" wrapText="1"/>
    </xf>
    <xf numFmtId="165" fontId="4" fillId="23" borderId="1" xfId="1" applyNumberFormat="1" applyFont="1" applyFill="1" applyBorder="1" applyAlignment="1">
      <alignment horizontal="right" vertical="center"/>
    </xf>
    <xf numFmtId="1" fontId="4" fillId="23" borderId="1" xfId="1" applyNumberFormat="1" applyFont="1" applyFill="1" applyBorder="1" applyAlignment="1">
      <alignment horizontal="center" vertical="center" wrapText="1"/>
    </xf>
    <xf numFmtId="43" fontId="4" fillId="23" borderId="1" xfId="1" applyFont="1" applyFill="1" applyBorder="1" applyAlignment="1">
      <alignment horizontal="right" vertical="center" wrapText="1"/>
    </xf>
    <xf numFmtId="4" fontId="4" fillId="23" borderId="1" xfId="1" applyNumberFormat="1" applyFont="1" applyFill="1" applyBorder="1" applyAlignment="1">
      <alignment horizontal="center" vertical="center"/>
    </xf>
    <xf numFmtId="169" fontId="4" fillId="23" borderId="1" xfId="1" applyNumberFormat="1" applyFont="1" applyFill="1" applyBorder="1" applyAlignment="1">
      <alignment horizontal="left" vertical="center" wrapText="1"/>
    </xf>
    <xf numFmtId="3" fontId="4" fillId="0" borderId="1" xfId="1" applyNumberFormat="1" applyFont="1" applyFill="1" applyBorder="1" applyAlignment="1">
      <alignment horizontal="right" vertical="center"/>
    </xf>
    <xf numFmtId="4" fontId="4" fillId="0" borderId="1" xfId="1" applyNumberFormat="1" applyFont="1" applyFill="1" applyBorder="1" applyAlignment="1">
      <alignment horizontal="center" vertical="center" wrapText="1"/>
    </xf>
    <xf numFmtId="4" fontId="4" fillId="23" borderId="1" xfId="1" applyNumberFormat="1" applyFont="1" applyFill="1" applyBorder="1" applyAlignment="1">
      <alignment horizontal="center" vertical="center" wrapText="1"/>
    </xf>
    <xf numFmtId="14" fontId="4" fillId="14" borderId="1" xfId="1" applyNumberFormat="1" applyFont="1" applyFill="1" applyBorder="1" applyAlignment="1">
      <alignment horizontal="center" vertical="center"/>
    </xf>
    <xf numFmtId="49" fontId="4" fillId="14" borderId="1" xfId="1" applyNumberFormat="1" applyFont="1" applyFill="1" applyBorder="1" applyAlignment="1">
      <alignment horizontal="center" vertical="center"/>
    </xf>
    <xf numFmtId="166" fontId="6" fillId="0" borderId="1" xfId="2" applyNumberFormat="1" applyFont="1" applyFill="1" applyBorder="1" applyAlignment="1">
      <alignment horizontal="center" vertical="center"/>
    </xf>
    <xf numFmtId="4" fontId="4" fillId="0" borderId="1" xfId="1" applyNumberFormat="1" applyFont="1" applyFill="1" applyBorder="1" applyAlignment="1">
      <alignment horizontal="right" vertical="center" wrapText="1"/>
    </xf>
    <xf numFmtId="4" fontId="4" fillId="23" borderId="1" xfId="1" applyNumberFormat="1" applyFont="1" applyFill="1" applyBorder="1" applyAlignment="1">
      <alignment horizontal="right" vertical="center" wrapText="1"/>
    </xf>
    <xf numFmtId="4" fontId="4" fillId="0" borderId="1" xfId="1" applyNumberFormat="1" applyFont="1" applyFill="1" applyBorder="1" applyAlignment="1">
      <alignment horizontal="left" vertical="center" wrapText="1"/>
    </xf>
    <xf numFmtId="13" fontId="4" fillId="0" borderId="1" xfId="1" applyNumberFormat="1" applyFont="1" applyFill="1" applyBorder="1" applyAlignment="1">
      <alignment horizontal="center" vertical="center" wrapText="1"/>
    </xf>
    <xf numFmtId="0" fontId="11" fillId="0" borderId="0" xfId="0" applyFont="1"/>
    <xf numFmtId="0" fontId="12" fillId="0" borderId="0" xfId="0" applyFont="1"/>
    <xf numFmtId="0" fontId="13" fillId="0" borderId="0" xfId="0" applyFont="1"/>
    <xf numFmtId="3" fontId="11" fillId="0" borderId="0" xfId="0" applyNumberFormat="1" applyFont="1"/>
    <xf numFmtId="0" fontId="7" fillId="0" borderId="0" xfId="9" applyAlignment="1">
      <alignment vertical="center" wrapText="1"/>
    </xf>
    <xf numFmtId="168" fontId="4" fillId="0" borderId="1" xfId="1" applyNumberFormat="1" applyFont="1" applyFill="1" applyBorder="1" applyAlignment="1">
      <alignment horizontal="center" vertical="center" wrapText="1"/>
    </xf>
    <xf numFmtId="3" fontId="4" fillId="23" borderId="1" xfId="0" applyNumberFormat="1" applyFont="1" applyFill="1" applyBorder="1" applyAlignment="1">
      <alignment horizontal="right" vertical="center"/>
    </xf>
    <xf numFmtId="166" fontId="4" fillId="23" borderId="1" xfId="2" applyNumberFormat="1" applyFont="1" applyFill="1" applyBorder="1" applyAlignment="1">
      <alignment horizontal="center" vertical="center"/>
    </xf>
    <xf numFmtId="14" fontId="6" fillId="23" borderId="1" xfId="1" applyNumberFormat="1" applyFont="1" applyFill="1" applyBorder="1" applyAlignment="1">
      <alignment horizontal="center" vertical="center"/>
    </xf>
    <xf numFmtId="14" fontId="6" fillId="23" borderId="1" xfId="0" applyNumberFormat="1" applyFont="1" applyFill="1" applyBorder="1" applyAlignment="1">
      <alignment horizontal="center" vertical="center"/>
    </xf>
    <xf numFmtId="43" fontId="6" fillId="23" borderId="1" xfId="1" applyFont="1" applyFill="1" applyBorder="1" applyAlignment="1">
      <alignment horizontal="center" vertical="center"/>
    </xf>
    <xf numFmtId="167" fontId="6" fillId="23" borderId="1" xfId="1" applyNumberFormat="1" applyFont="1" applyFill="1" applyBorder="1" applyAlignment="1">
      <alignment horizontal="center" vertical="center"/>
    </xf>
    <xf numFmtId="166" fontId="6" fillId="23" borderId="1" xfId="2" applyNumberFormat="1" applyFont="1" applyFill="1" applyBorder="1" applyAlignment="1">
      <alignment horizontal="center" vertical="center"/>
    </xf>
    <xf numFmtId="43" fontId="4" fillId="23" borderId="0" xfId="1" applyFont="1" applyFill="1" applyBorder="1" applyAlignment="1">
      <alignment horizontal="center" vertical="center"/>
    </xf>
    <xf numFmtId="0" fontId="2" fillId="18" borderId="1" xfId="0" applyFont="1" applyFill="1" applyBorder="1" applyAlignment="1">
      <alignment vertical="center" wrapText="1"/>
    </xf>
    <xf numFmtId="1" fontId="4" fillId="0" borderId="0" xfId="1" applyNumberFormat="1" applyFont="1" applyFill="1" applyAlignment="1">
      <alignment horizontal="center" vertical="center"/>
    </xf>
    <xf numFmtId="0" fontId="15" fillId="0" borderId="1" xfId="0" applyFont="1" applyBorder="1" applyAlignment="1">
      <alignment vertical="center"/>
    </xf>
    <xf numFmtId="14" fontId="4" fillId="0" borderId="1" xfId="0" applyNumberFormat="1" applyFont="1" applyFill="1"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4" fontId="4" fillId="23" borderId="1" xfId="0" applyNumberFormat="1" applyFont="1" applyFill="1" applyBorder="1" applyAlignment="1">
      <alignment vertical="center"/>
    </xf>
    <xf numFmtId="0" fontId="4" fillId="0" borderId="1" xfId="0" applyFont="1" applyBorder="1" applyAlignment="1">
      <alignment horizontal="right" vertical="center" wrapText="1"/>
    </xf>
    <xf numFmtId="14" fontId="4" fillId="0" borderId="0" xfId="0" applyNumberFormat="1" applyFont="1" applyFill="1" applyAlignment="1">
      <alignment vertical="center"/>
    </xf>
    <xf numFmtId="0" fontId="4" fillId="0" borderId="0" xfId="0" applyFont="1" applyFill="1" applyAlignment="1">
      <alignment horizontal="left" vertical="center"/>
    </xf>
    <xf numFmtId="0" fontId="4" fillId="0" borderId="1" xfId="9" applyNumberFormat="1" applyFont="1" applyFill="1" applyBorder="1" applyAlignment="1">
      <alignment horizontal="center" vertical="center" wrapText="1"/>
    </xf>
    <xf numFmtId="49" fontId="4" fillId="0" borderId="1" xfId="9" applyNumberFormat="1" applyFont="1" applyFill="1" applyBorder="1" applyAlignment="1">
      <alignment horizontal="center" vertical="center"/>
    </xf>
    <xf numFmtId="0" fontId="4" fillId="0" borderId="1" xfId="9" applyFont="1" applyFill="1" applyBorder="1" applyAlignment="1">
      <alignment horizontal="center" vertical="center"/>
    </xf>
    <xf numFmtId="0" fontId="4" fillId="23" borderId="1" xfId="9" applyFont="1" applyFill="1" applyBorder="1" applyAlignment="1">
      <alignment horizontal="center" vertical="center"/>
    </xf>
    <xf numFmtId="168" fontId="4" fillId="0" borderId="1" xfId="1" applyNumberFormat="1" applyFont="1" applyFill="1" applyBorder="1" applyAlignment="1">
      <alignment horizontal="center" vertical="center"/>
    </xf>
    <xf numFmtId="4" fontId="11" fillId="0" borderId="0" xfId="0" applyNumberFormat="1" applyFont="1"/>
    <xf numFmtId="0" fontId="11" fillId="17" borderId="0" xfId="0" applyFont="1" applyFill="1"/>
    <xf numFmtId="4" fontId="11" fillId="17" borderId="0" xfId="0" applyNumberFormat="1" applyFont="1" applyFill="1"/>
    <xf numFmtId="4" fontId="6" fillId="3" borderId="1" xfId="1" applyNumberFormat="1" applyFont="1" applyFill="1" applyBorder="1" applyAlignment="1">
      <alignment horizontal="center" vertical="center" wrapText="1"/>
    </xf>
    <xf numFmtId="43" fontId="6" fillId="16" borderId="1" xfId="1" applyFont="1" applyFill="1" applyBorder="1" applyAlignment="1">
      <alignment horizontal="center" vertical="center" wrapText="1"/>
    </xf>
    <xf numFmtId="0" fontId="4" fillId="0" borderId="1" xfId="0" applyFont="1" applyFill="1" applyBorder="1" applyAlignment="1">
      <alignment vertical="center"/>
    </xf>
    <xf numFmtId="49" fontId="16" fillId="0" borderId="1" xfId="9" applyNumberFormat="1" applyFont="1" applyFill="1" applyBorder="1" applyAlignment="1">
      <alignment horizontal="center" vertical="center"/>
    </xf>
    <xf numFmtId="0" fontId="4" fillId="0" borderId="1" xfId="0" applyFont="1" applyBorder="1" applyAlignment="1">
      <alignment horizontal="left" vertical="center"/>
    </xf>
    <xf numFmtId="43" fontId="4" fillId="7" borderId="1" xfId="1" applyFont="1" applyFill="1" applyBorder="1" applyAlignment="1">
      <alignment horizontal="center" vertical="center"/>
    </xf>
    <xf numFmtId="43" fontId="4" fillId="11" borderId="1" xfId="1" applyFont="1" applyFill="1" applyBorder="1" applyAlignment="1">
      <alignment horizontal="center" vertical="center"/>
    </xf>
    <xf numFmtId="43" fontId="4" fillId="12" borderId="1" xfId="1" applyFont="1" applyFill="1" applyBorder="1" applyAlignment="1">
      <alignment horizontal="center" vertical="center"/>
    </xf>
    <xf numFmtId="0" fontId="4" fillId="0" borderId="1" xfId="0" applyFont="1" applyBorder="1" applyAlignment="1">
      <alignment horizontal="justify" vertical="center"/>
    </xf>
    <xf numFmtId="49" fontId="16" fillId="23" borderId="1" xfId="9" applyNumberFormat="1" applyFont="1" applyFill="1" applyBorder="1" applyAlignment="1">
      <alignment horizontal="center" vertical="center"/>
    </xf>
    <xf numFmtId="0" fontId="4" fillId="23" borderId="1" xfId="0" applyFont="1" applyFill="1" applyBorder="1" applyAlignment="1">
      <alignment horizontal="center" vertical="center" wrapText="1"/>
    </xf>
    <xf numFmtId="0" fontId="4" fillId="0" borderId="1" xfId="0" applyFont="1" applyBorder="1" applyAlignment="1">
      <alignment wrapText="1"/>
    </xf>
    <xf numFmtId="4" fontId="4" fillId="0" borderId="1" xfId="0" applyNumberFormat="1" applyFont="1" applyBorder="1" applyAlignment="1">
      <alignment horizontal="right" vertical="center"/>
    </xf>
    <xf numFmtId="0" fontId="16" fillId="0" borderId="1" xfId="9" applyFont="1" applyFill="1" applyBorder="1" applyAlignment="1">
      <alignment horizontal="center" vertical="center"/>
    </xf>
    <xf numFmtId="3" fontId="2" fillId="0" borderId="1" xfId="0" applyNumberFormat="1" applyFont="1" applyBorder="1" applyAlignment="1">
      <alignment horizontal="right" vertical="center"/>
    </xf>
    <xf numFmtId="0" fontId="4" fillId="0" borderId="1" xfId="0" applyFont="1" applyBorder="1" applyAlignment="1">
      <alignment horizontal="right" vertical="center"/>
    </xf>
    <xf numFmtId="49" fontId="18" fillId="0" borderId="1" xfId="9" applyNumberFormat="1" applyFont="1" applyFill="1" applyBorder="1" applyAlignment="1">
      <alignment horizontal="center" vertical="center"/>
    </xf>
    <xf numFmtId="4" fontId="2" fillId="0" borderId="1" xfId="0" applyNumberFormat="1" applyFont="1" applyBorder="1" applyAlignment="1">
      <alignment horizontal="right" vertical="center"/>
    </xf>
    <xf numFmtId="0" fontId="16" fillId="0" borderId="1" xfId="9" applyNumberFormat="1" applyFont="1" applyFill="1" applyBorder="1" applyAlignment="1">
      <alignment horizontal="center" vertical="center"/>
    </xf>
    <xf numFmtId="4" fontId="4" fillId="0" borderId="1" xfId="1" applyNumberFormat="1" applyFont="1" applyFill="1" applyBorder="1" applyAlignment="1">
      <alignment horizontal="right" vertical="center"/>
    </xf>
    <xf numFmtId="0" fontId="4" fillId="0" borderId="1" xfId="0" applyFont="1" applyFill="1" applyBorder="1" applyAlignment="1">
      <alignment horizontal="center" vertical="center"/>
    </xf>
    <xf numFmtId="167" fontId="4" fillId="0" borderId="1" xfId="1" applyNumberFormat="1" applyFont="1" applyFill="1" applyBorder="1" applyAlignment="1">
      <alignment horizontal="center" vertical="center"/>
    </xf>
    <xf numFmtId="166" fontId="4" fillId="0" borderId="1"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1" xfId="0" applyNumberFormat="1" applyFont="1" applyFill="1" applyBorder="1" applyAlignment="1">
      <alignment horizontal="justify" vertical="top" wrapText="1"/>
    </xf>
    <xf numFmtId="0" fontId="4" fillId="0" borderId="0" xfId="0" applyFont="1" applyFill="1" applyAlignment="1">
      <alignment horizontal="center" vertical="center"/>
    </xf>
    <xf numFmtId="0" fontId="4" fillId="0" borderId="1" xfId="0" applyNumberFormat="1" applyFont="1" applyFill="1" applyBorder="1" applyAlignment="1">
      <alignment horizontal="justify" vertical="center" wrapText="1"/>
    </xf>
    <xf numFmtId="0" fontId="18" fillId="0" borderId="1" xfId="9" applyNumberFormat="1" applyFont="1" applyFill="1" applyBorder="1" applyAlignment="1">
      <alignment horizontal="center" vertical="center"/>
    </xf>
    <xf numFmtId="0" fontId="18" fillId="23" borderId="1" xfId="9" applyNumberFormat="1" applyFont="1" applyFill="1" applyBorder="1" applyAlignment="1">
      <alignment horizontal="center" vertical="center"/>
    </xf>
    <xf numFmtId="0" fontId="4" fillId="23" borderId="1" xfId="0" applyNumberFormat="1" applyFont="1" applyFill="1" applyBorder="1" applyAlignment="1">
      <alignment horizontal="left" vertical="center" wrapText="1"/>
    </xf>
    <xf numFmtId="4" fontId="4" fillId="23" borderId="1" xfId="1" applyNumberFormat="1" applyFont="1" applyFill="1" applyBorder="1" applyAlignment="1">
      <alignment horizontal="right" vertical="center"/>
    </xf>
    <xf numFmtId="165" fontId="4" fillId="23" borderId="1" xfId="1" applyNumberFormat="1" applyFont="1" applyFill="1" applyBorder="1" applyAlignment="1">
      <alignment horizontal="center" vertical="center"/>
    </xf>
    <xf numFmtId="0" fontId="4" fillId="23" borderId="1" xfId="0" applyFont="1" applyFill="1" applyBorder="1" applyAlignment="1">
      <alignment horizontal="center" vertical="center"/>
    </xf>
    <xf numFmtId="167" fontId="4" fillId="23" borderId="1" xfId="1" applyNumberFormat="1" applyFont="1" applyFill="1" applyBorder="1" applyAlignment="1">
      <alignment horizontal="center" vertical="center"/>
    </xf>
    <xf numFmtId="166" fontId="4" fillId="23" borderId="1" xfId="0" applyNumberFormat="1" applyFont="1" applyFill="1" applyBorder="1" applyAlignment="1">
      <alignment horizontal="center" vertical="center"/>
    </xf>
    <xf numFmtId="0" fontId="4" fillId="23" borderId="0" xfId="0" applyFont="1" applyFill="1" applyBorder="1" applyAlignment="1">
      <alignment horizontal="center" vertical="center"/>
    </xf>
    <xf numFmtId="0" fontId="18" fillId="0" borderId="1" xfId="9" applyFont="1" applyFill="1" applyBorder="1" applyAlignment="1">
      <alignment horizontal="center" vertical="center"/>
    </xf>
    <xf numFmtId="14" fontId="4" fillId="0" borderId="1" xfId="1" applyNumberFormat="1" applyFont="1" applyFill="1" applyBorder="1" applyAlignment="1">
      <alignment horizontal="left" vertical="center" wrapText="1"/>
    </xf>
    <xf numFmtId="167" fontId="4" fillId="0" borderId="0" xfId="1" applyNumberFormat="1" applyFont="1" applyFill="1" applyAlignment="1">
      <alignment horizontal="center" vertical="center"/>
    </xf>
    <xf numFmtId="0" fontId="18" fillId="23" borderId="1" xfId="9" applyFont="1" applyFill="1" applyBorder="1" applyAlignment="1">
      <alignment horizontal="center" vertical="center"/>
    </xf>
    <xf numFmtId="0" fontId="19" fillId="0" borderId="1" xfId="9" applyNumberFormat="1" applyFont="1" applyFill="1" applyBorder="1" applyAlignment="1">
      <alignment horizontal="center" vertical="center"/>
    </xf>
    <xf numFmtId="1" fontId="4" fillId="0" borderId="0" xfId="0" applyNumberFormat="1" applyFont="1" applyFill="1" applyBorder="1" applyAlignment="1">
      <alignment horizontal="center" vertical="center"/>
    </xf>
    <xf numFmtId="0" fontId="4" fillId="0" borderId="0" xfId="0" applyFont="1" applyFill="1" applyAlignment="1">
      <alignment horizontal="right" vertical="center"/>
    </xf>
    <xf numFmtId="14" fontId="6" fillId="0" borderId="0" xfId="0" applyNumberFormat="1" applyFont="1" applyFill="1" applyAlignment="1">
      <alignment horizontal="center" vertical="center"/>
    </xf>
    <xf numFmtId="0" fontId="4" fillId="0" borderId="0" xfId="0" applyFont="1" applyFill="1" applyAlignment="1">
      <alignment horizontal="left" vertical="center" wrapText="1"/>
    </xf>
    <xf numFmtId="0" fontId="4" fillId="0" borderId="0" xfId="0" applyNumberFormat="1" applyFont="1" applyFill="1" applyAlignment="1">
      <alignment horizontal="justify" vertical="top" wrapText="1"/>
    </xf>
    <xf numFmtId="1" fontId="4" fillId="0" borderId="0" xfId="1" applyNumberFormat="1" applyFont="1" applyFill="1" applyAlignment="1">
      <alignment horizontal="center" vertical="center" wrapText="1"/>
    </xf>
    <xf numFmtId="0" fontId="4" fillId="0" borderId="0" xfId="0" applyNumberFormat="1" applyFont="1" applyFill="1" applyAlignment="1">
      <alignment horizontal="center" vertical="center" wrapText="1"/>
    </xf>
    <xf numFmtId="4" fontId="4" fillId="0" borderId="0" xfId="1" applyNumberFormat="1" applyFont="1" applyFill="1" applyAlignment="1">
      <alignment horizontal="right" vertical="center"/>
    </xf>
    <xf numFmtId="3" fontId="4" fillId="0" borderId="0" xfId="1" applyNumberFormat="1" applyFont="1" applyFill="1" applyAlignment="1">
      <alignment vertical="center"/>
    </xf>
    <xf numFmtId="4" fontId="4" fillId="0" borderId="0" xfId="1" applyNumberFormat="1" applyFont="1" applyFill="1" applyAlignment="1">
      <alignment horizontal="center" vertical="center"/>
    </xf>
    <xf numFmtId="37" fontId="4" fillId="0" borderId="0" xfId="1" applyNumberFormat="1" applyFont="1" applyFill="1" applyAlignment="1">
      <alignment horizontal="center" vertical="center"/>
    </xf>
    <xf numFmtId="165" fontId="4" fillId="0" borderId="0" xfId="1" applyNumberFormat="1" applyFont="1" applyFill="1" applyAlignment="1">
      <alignment horizontal="center" vertical="center" wrapText="1"/>
    </xf>
    <xf numFmtId="0" fontId="4" fillId="23" borderId="1" xfId="0" applyFont="1" applyFill="1" applyBorder="1" applyAlignment="1">
      <alignment vertical="center" wrapText="1"/>
    </xf>
    <xf numFmtId="0" fontId="4" fillId="0" borderId="0" xfId="0" applyFont="1" applyFill="1" applyAlignment="1">
      <alignment vertical="center" wrapText="1"/>
    </xf>
    <xf numFmtId="9" fontId="4" fillId="0" borderId="1" xfId="1" applyNumberFormat="1" applyFont="1" applyFill="1" applyBorder="1" applyAlignment="1">
      <alignment horizontal="center" vertical="center" wrapText="1"/>
    </xf>
    <xf numFmtId="0" fontId="19" fillId="0" borderId="1" xfId="9" applyFont="1" applyFill="1" applyBorder="1" applyAlignment="1">
      <alignment horizontal="center" vertical="center"/>
    </xf>
    <xf numFmtId="0" fontId="20" fillId="0" borderId="1" xfId="0" applyFont="1" applyFill="1" applyBorder="1" applyAlignment="1">
      <alignment horizontal="center" vertical="center"/>
    </xf>
    <xf numFmtId="0" fontId="16" fillId="23" borderId="1" xfId="9" applyNumberFormat="1" applyFont="1" applyFill="1" applyBorder="1" applyAlignment="1">
      <alignment horizontal="center" vertical="center"/>
    </xf>
    <xf numFmtId="0" fontId="4" fillId="23" borderId="1" xfId="0" applyFont="1" applyFill="1" applyBorder="1" applyAlignment="1">
      <alignment horizontal="justify" vertical="center"/>
    </xf>
    <xf numFmtId="3" fontId="4" fillId="23" borderId="1" xfId="1" applyNumberFormat="1" applyFont="1" applyFill="1" applyBorder="1" applyAlignment="1">
      <alignment vertical="center"/>
    </xf>
    <xf numFmtId="0" fontId="4" fillId="23" borderId="1" xfId="1" applyNumberFormat="1" applyFont="1" applyFill="1" applyBorder="1" applyAlignment="1">
      <alignment horizontal="center" vertical="center" wrapText="1"/>
    </xf>
    <xf numFmtId="0" fontId="19" fillId="23" borderId="1" xfId="9" applyFont="1" applyFill="1" applyBorder="1" applyAlignment="1">
      <alignment horizontal="center" vertical="center"/>
    </xf>
    <xf numFmtId="3" fontId="4" fillId="23" borderId="1" xfId="1" applyNumberFormat="1" applyFont="1" applyFill="1" applyBorder="1" applyAlignment="1">
      <alignment horizontal="right" vertical="center" wrapText="1"/>
    </xf>
    <xf numFmtId="0" fontId="7" fillId="23" borderId="1" xfId="9" applyFill="1" applyBorder="1" applyAlignment="1">
      <alignment horizontal="center" vertical="center"/>
    </xf>
    <xf numFmtId="0" fontId="7" fillId="0" borderId="1" xfId="9" applyFill="1" applyBorder="1" applyAlignment="1">
      <alignment horizontal="center" vertical="center"/>
    </xf>
    <xf numFmtId="0" fontId="4" fillId="0" borderId="1" xfId="0" applyNumberFormat="1" applyFont="1" applyFill="1" applyBorder="1" applyAlignment="1">
      <alignment vertical="center" wrapText="1"/>
    </xf>
    <xf numFmtId="0" fontId="4" fillId="23" borderId="1" xfId="0" applyNumberFormat="1" applyFont="1" applyFill="1" applyBorder="1" applyAlignment="1">
      <alignment vertical="center" wrapText="1"/>
    </xf>
    <xf numFmtId="0" fontId="4" fillId="0" borderId="0" xfId="0" applyNumberFormat="1" applyFont="1" applyFill="1" applyAlignment="1">
      <alignment vertical="center" wrapText="1"/>
    </xf>
    <xf numFmtId="1" fontId="6" fillId="0" borderId="1" xfId="0" applyNumberFormat="1" applyFont="1" applyFill="1" applyBorder="1" applyAlignment="1">
      <alignment horizontal="center" vertical="center" wrapText="1"/>
    </xf>
    <xf numFmtId="1" fontId="4" fillId="23" borderId="1" xfId="1" applyNumberFormat="1" applyFont="1" applyFill="1" applyBorder="1" applyAlignment="1">
      <alignment horizontal="left" vertical="center"/>
    </xf>
    <xf numFmtId="41" fontId="4" fillId="0" borderId="1" xfId="1"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xf>
    <xf numFmtId="4" fontId="4" fillId="0" borderId="1" xfId="0" applyNumberFormat="1" applyFont="1" applyFill="1" applyBorder="1" applyAlignment="1">
      <alignment horizontal="right" vertical="center"/>
    </xf>
    <xf numFmtId="0" fontId="22" fillId="0" borderId="1" xfId="0" applyFont="1" applyBorder="1" applyAlignment="1">
      <alignment horizontal="right" vertical="center"/>
    </xf>
    <xf numFmtId="1" fontId="6" fillId="3" borderId="1" xfId="3" applyNumberFormat="1" applyFont="1" applyFill="1" applyBorder="1" applyAlignment="1">
      <alignment horizontal="center" vertical="center" wrapText="1"/>
    </xf>
    <xf numFmtId="1" fontId="4" fillId="0" borderId="0" xfId="0" applyNumberFormat="1" applyFont="1" applyFill="1" applyAlignment="1">
      <alignment horizontal="center" vertical="center"/>
    </xf>
    <xf numFmtId="49" fontId="6" fillId="23" borderId="1" xfId="0" applyNumberFormat="1" applyFont="1" applyFill="1" applyBorder="1" applyAlignment="1">
      <alignment horizontal="center" vertical="center" wrapText="1"/>
    </xf>
    <xf numFmtId="0" fontId="6" fillId="23"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23" borderId="1" xfId="0" applyFont="1" applyFill="1" applyBorder="1" applyAlignment="1">
      <alignment horizontal="center" vertical="center" wrapText="1"/>
    </xf>
    <xf numFmtId="49" fontId="6" fillId="2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17" borderId="1" xfId="0" applyFont="1" applyFill="1" applyBorder="1" applyAlignment="1">
      <alignment horizontal="center" vertical="center"/>
    </xf>
    <xf numFmtId="16" fontId="4" fillId="23" borderId="1" xfId="0" applyNumberFormat="1" applyFont="1" applyFill="1" applyBorder="1" applyAlignment="1">
      <alignment horizontal="center" vertical="center" wrapText="1"/>
    </xf>
    <xf numFmtId="0" fontId="4" fillId="23" borderId="1" xfId="10" applyFont="1" applyFill="1" applyBorder="1" applyAlignment="1">
      <alignment horizontal="center" vertical="center" wrapText="1"/>
    </xf>
    <xf numFmtId="0" fontId="3" fillId="2" borderId="1" xfId="0" applyFont="1" applyFill="1" applyBorder="1" applyAlignment="1">
      <alignment horizontal="center" vertical="center" wrapText="1"/>
    </xf>
    <xf numFmtId="4" fontId="6" fillId="3" borderId="1" xfId="3" applyNumberFormat="1" applyFont="1" applyFill="1" applyBorder="1" applyAlignment="1">
      <alignment horizontal="center" vertical="center" wrapText="1"/>
    </xf>
    <xf numFmtId="3" fontId="6" fillId="3" borderId="1" xfId="3" applyNumberFormat="1" applyFont="1" applyFill="1" applyBorder="1" applyAlignment="1">
      <alignment horizontal="center" vertical="center" wrapText="1"/>
    </xf>
    <xf numFmtId="14" fontId="4" fillId="0" borderId="1" xfId="9" applyNumberFormat="1" applyFont="1" applyFill="1" applyBorder="1" applyAlignment="1">
      <alignment horizontal="center" vertical="center" wrapText="1"/>
    </xf>
    <xf numFmtId="14" fontId="4" fillId="23" borderId="1" xfId="9" applyNumberFormat="1" applyFont="1" applyFill="1" applyBorder="1" applyAlignment="1">
      <alignment horizontal="center" vertical="center" wrapText="1"/>
    </xf>
    <xf numFmtId="3" fontId="4" fillId="0" borderId="1" xfId="1" applyNumberFormat="1" applyFont="1" applyFill="1" applyBorder="1" applyAlignment="1" applyProtection="1">
      <alignment horizontal="center" vertical="center" wrapText="1"/>
    </xf>
    <xf numFmtId="37" fontId="4" fillId="23" borderId="1" xfId="1" applyNumberFormat="1" applyFont="1" applyFill="1" applyBorder="1" applyAlignment="1">
      <alignment horizontal="center" vertical="center" wrapText="1"/>
    </xf>
    <xf numFmtId="3" fontId="4" fillId="23" borderId="1" xfId="1" applyNumberFormat="1" applyFont="1" applyFill="1" applyBorder="1" applyAlignment="1" applyProtection="1">
      <alignment horizontal="center" vertical="center" wrapText="1"/>
    </xf>
    <xf numFmtId="37" fontId="4" fillId="14" borderId="1" xfId="1" applyNumberFormat="1" applyFont="1" applyFill="1" applyBorder="1" applyAlignment="1">
      <alignment horizontal="center" vertical="center" wrapText="1"/>
    </xf>
    <xf numFmtId="37" fontId="4" fillId="23" borderId="1" xfId="1" applyNumberFormat="1" applyFont="1" applyFill="1" applyBorder="1" applyAlignment="1">
      <alignment horizontal="center" vertical="center"/>
    </xf>
    <xf numFmtId="37" fontId="4" fillId="0" borderId="1" xfId="1" applyNumberFormat="1" applyFont="1" applyFill="1" applyBorder="1" applyAlignment="1">
      <alignment horizontal="center" vertical="center"/>
    </xf>
    <xf numFmtId="3" fontId="21"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1" fontId="6" fillId="3" borderId="1" xfId="0" applyNumberFormat="1" applyFont="1" applyFill="1" applyBorder="1" applyAlignment="1">
      <alignment horizontal="center" vertical="center" wrapText="1"/>
    </xf>
    <xf numFmtId="169" fontId="6" fillId="3" borderId="1" xfId="1" applyNumberFormat="1" applyFont="1" applyFill="1" applyBorder="1" applyAlignment="1">
      <alignment horizontal="center" vertical="center" wrapText="1"/>
    </xf>
    <xf numFmtId="9" fontId="6" fillId="3" borderId="1" xfId="2"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167" fontId="6" fillId="3" borderId="1" xfId="1" applyNumberFormat="1" applyFont="1" applyFill="1" applyBorder="1" applyAlignment="1">
      <alignment horizontal="center" vertical="center" wrapText="1"/>
    </xf>
    <xf numFmtId="49" fontId="6" fillId="3" borderId="0" xfId="0" applyNumberFormat="1" applyFont="1" applyFill="1" applyBorder="1" applyAlignment="1">
      <alignment horizontal="center" vertical="center" wrapText="1"/>
    </xf>
    <xf numFmtId="168" fontId="4" fillId="24" borderId="1" xfId="1" applyNumberFormat="1" applyFont="1" applyFill="1" applyBorder="1" applyAlignment="1">
      <alignment horizontal="center" vertical="center"/>
    </xf>
    <xf numFmtId="0" fontId="11" fillId="0" borderId="0" xfId="0" applyFont="1" applyAlignment="1">
      <alignment horizontal="right" vertical="center"/>
    </xf>
    <xf numFmtId="0" fontId="4" fillId="24" borderId="1" xfId="9" applyFont="1" applyFill="1" applyBorder="1" applyAlignment="1">
      <alignment horizontal="center" vertical="center"/>
    </xf>
    <xf numFmtId="1" fontId="4" fillId="25" borderId="1" xfId="1" applyNumberFormat="1" applyFont="1" applyFill="1" applyBorder="1" applyAlignment="1">
      <alignment horizontal="center" vertical="center"/>
    </xf>
    <xf numFmtId="14" fontId="4" fillId="25" borderId="1" xfId="0" applyNumberFormat="1" applyFont="1" applyFill="1" applyBorder="1" applyAlignment="1">
      <alignment horizontal="center" vertical="center"/>
    </xf>
    <xf numFmtId="169" fontId="4" fillId="25" borderId="1" xfId="1" applyNumberFormat="1" applyFont="1" applyFill="1" applyBorder="1" applyAlignment="1">
      <alignment horizontal="center" vertical="center" wrapText="1"/>
    </xf>
    <xf numFmtId="4" fontId="4" fillId="25" borderId="1" xfId="1" applyNumberFormat="1" applyFont="1" applyFill="1" applyBorder="1" applyAlignment="1">
      <alignment horizontal="center" vertical="center" wrapText="1"/>
    </xf>
    <xf numFmtId="0" fontId="23" fillId="0" borderId="0" xfId="0" applyFont="1" applyAlignment="1">
      <alignment vertical="top" wrapText="1"/>
    </xf>
    <xf numFmtId="0" fontId="23" fillId="0" borderId="0" xfId="0" applyFont="1" applyAlignment="1">
      <alignment vertical="center" wrapText="1"/>
    </xf>
    <xf numFmtId="0" fontId="24" fillId="20" borderId="24" xfId="0" applyFont="1" applyFill="1" applyBorder="1" applyAlignment="1">
      <alignment horizontal="left" vertical="center" wrapText="1"/>
    </xf>
    <xf numFmtId="0" fontId="7" fillId="20" borderId="25" xfId="9" applyFill="1" applyBorder="1" applyAlignment="1">
      <alignment horizontal="left" vertical="center" wrapText="1"/>
    </xf>
    <xf numFmtId="0" fontId="7" fillId="20" borderId="26" xfId="9" applyFill="1" applyBorder="1" applyAlignment="1">
      <alignment horizontal="left" vertical="center" wrapText="1"/>
    </xf>
    <xf numFmtId="0" fontId="25" fillId="22" borderId="15" xfId="0" applyFont="1" applyFill="1" applyBorder="1" applyAlignment="1">
      <alignment horizontal="left" vertical="center" wrapText="1"/>
    </xf>
    <xf numFmtId="0" fontId="7" fillId="20" borderId="16" xfId="9" applyFill="1" applyBorder="1" applyAlignment="1">
      <alignment horizontal="left" vertical="center" wrapText="1"/>
    </xf>
    <xf numFmtId="0" fontId="7" fillId="20" borderId="17" xfId="9" applyFill="1" applyBorder="1" applyAlignment="1">
      <alignment horizontal="left" vertical="center" wrapText="1"/>
    </xf>
    <xf numFmtId="0" fontId="7" fillId="20" borderId="18" xfId="9" applyFill="1" applyBorder="1" applyAlignment="1">
      <alignment horizontal="left" vertical="center" wrapText="1"/>
    </xf>
    <xf numFmtId="0" fontId="7" fillId="21" borderId="19" xfId="9" applyFill="1" applyBorder="1" applyAlignment="1">
      <alignment horizontal="left" vertical="center" wrapText="1"/>
    </xf>
    <xf numFmtId="0" fontId="7" fillId="21" borderId="21" xfId="9" applyFill="1" applyBorder="1" applyAlignment="1">
      <alignment horizontal="left" vertical="center" wrapText="1"/>
    </xf>
    <xf numFmtId="0" fontId="25" fillId="22" borderId="22" xfId="0" applyFont="1" applyFill="1" applyBorder="1" applyAlignment="1">
      <alignment horizontal="left" vertical="center" wrapText="1"/>
    </xf>
    <xf numFmtId="169" fontId="4" fillId="0" borderId="1" xfId="1" applyNumberFormat="1" applyFont="1" applyFill="1" applyBorder="1" applyAlignment="1">
      <alignment horizontal="center" vertical="center" wrapText="1"/>
    </xf>
    <xf numFmtId="4" fontId="13" fillId="0" borderId="0" xfId="0" applyNumberFormat="1" applyFont="1"/>
    <xf numFmtId="3" fontId="13" fillId="0" borderId="0" xfId="0" applyNumberFormat="1" applyFont="1"/>
    <xf numFmtId="0" fontId="13" fillId="0" borderId="0" xfId="0" applyFont="1" applyFill="1"/>
    <xf numFmtId="4" fontId="13" fillId="0" borderId="0" xfId="0" applyNumberFormat="1" applyFont="1" applyFill="1"/>
    <xf numFmtId="3" fontId="4" fillId="0" borderId="1" xfId="0" applyNumberFormat="1" applyFont="1" applyFill="1" applyBorder="1" applyAlignment="1">
      <alignment horizontal="right" vertical="center"/>
    </xf>
    <xf numFmtId="0" fontId="4" fillId="0" borderId="1" xfId="0" applyFont="1" applyFill="1" applyBorder="1" applyAlignment="1">
      <alignment horizontal="right" vertical="center"/>
    </xf>
    <xf numFmtId="0" fontId="4" fillId="0" borderId="1" xfId="1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0" xfId="0" applyNumberFormat="1" applyFont="1" applyFill="1" applyBorder="1" applyAlignment="1">
      <alignment horizontal="justify" vertical="top" wrapText="1"/>
    </xf>
    <xf numFmtId="168" fontId="4" fillId="0" borderId="0" xfId="1" applyNumberFormat="1" applyFont="1" applyFill="1" applyBorder="1" applyAlignment="1">
      <alignment horizontal="center" vertical="center"/>
    </xf>
    <xf numFmtId="169" fontId="4" fillId="0" borderId="0" xfId="1" applyNumberFormat="1" applyFont="1" applyFill="1" applyBorder="1" applyAlignment="1">
      <alignment horizontal="center" vertical="center" wrapText="1"/>
    </xf>
    <xf numFmtId="0" fontId="6" fillId="0" borderId="0" xfId="1" applyNumberFormat="1"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6" fillId="0" borderId="0" xfId="0" applyNumberFormat="1" applyFont="1" applyFill="1" applyBorder="1" applyAlignment="1">
      <alignment horizontal="justify" vertical="top" wrapText="1"/>
    </xf>
    <xf numFmtId="168" fontId="6" fillId="0" borderId="0" xfId="1" applyNumberFormat="1" applyFont="1" applyFill="1" applyBorder="1" applyAlignment="1">
      <alignment horizontal="center" vertical="center"/>
    </xf>
    <xf numFmtId="169" fontId="6" fillId="0" borderId="0" xfId="1" applyNumberFormat="1" applyFont="1" applyFill="1" applyBorder="1" applyAlignment="1">
      <alignment horizontal="center" vertical="center" wrapText="1"/>
    </xf>
    <xf numFmtId="43" fontId="6" fillId="0" borderId="0" xfId="1" applyFont="1" applyFill="1" applyBorder="1" applyAlignment="1">
      <alignment horizontal="center" vertical="center"/>
    </xf>
    <xf numFmtId="9" fontId="6" fillId="0" borderId="1" xfId="2" applyFont="1" applyFill="1" applyBorder="1" applyAlignment="1">
      <alignment horizontal="center" textRotation="255" wrapText="1"/>
    </xf>
    <xf numFmtId="49" fontId="6" fillId="3" borderId="1" xfId="3"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169"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1" fontId="4" fillId="0" borderId="1" xfId="1" applyNumberFormat="1" applyFont="1" applyFill="1" applyBorder="1" applyAlignment="1">
      <alignment horizontal="center" vertical="center"/>
    </xf>
    <xf numFmtId="0" fontId="4" fillId="18"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0" xfId="1" applyNumberFormat="1" applyFont="1" applyFill="1" applyAlignment="1">
      <alignment horizontal="center" vertical="center"/>
    </xf>
    <xf numFmtId="43" fontId="4" fillId="0" borderId="0" xfId="1" applyFont="1" applyFill="1" applyBorder="1" applyAlignment="1">
      <alignment horizontal="left" vertical="center"/>
    </xf>
    <xf numFmtId="0" fontId="4" fillId="2" borderId="1" xfId="0" applyFont="1" applyFill="1" applyBorder="1" applyAlignment="1">
      <alignment horizontal="left" vertical="center" wrapText="1"/>
    </xf>
    <xf numFmtId="165" fontId="4" fillId="0" borderId="0" xfId="1" applyNumberFormat="1" applyFont="1" applyFill="1" applyAlignment="1">
      <alignment horizontal="center" vertical="center"/>
    </xf>
    <xf numFmtId="49" fontId="30" fillId="3" borderId="1" xfId="0" applyNumberFormat="1" applyFont="1" applyFill="1" applyBorder="1" applyAlignment="1">
      <alignment horizontal="center" vertical="center" wrapText="1"/>
    </xf>
    <xf numFmtId="43" fontId="31" fillId="0" borderId="1" xfId="1" applyFont="1" applyFill="1" applyBorder="1" applyAlignment="1">
      <alignment horizontal="center" vertical="center"/>
    </xf>
    <xf numFmtId="43" fontId="31" fillId="0" borderId="1" xfId="1" applyFont="1" applyFill="1" applyBorder="1" applyAlignment="1">
      <alignment horizontal="left" vertical="center" wrapText="1"/>
    </xf>
    <xf numFmtId="43" fontId="31" fillId="0" borderId="1" xfId="1" applyFont="1" applyFill="1" applyBorder="1" applyAlignment="1">
      <alignment horizontal="left" vertical="center"/>
    </xf>
    <xf numFmtId="0" fontId="31" fillId="0" borderId="1" xfId="0" applyFont="1" applyFill="1" applyBorder="1" applyAlignment="1">
      <alignment horizontal="center" vertical="center"/>
    </xf>
    <xf numFmtId="0" fontId="31" fillId="0" borderId="0" xfId="0" applyFont="1" applyFill="1" applyBorder="1" applyAlignment="1">
      <alignment horizontal="center" vertical="center"/>
    </xf>
    <xf numFmtId="0" fontId="29" fillId="0" borderId="1" xfId="0" applyFont="1" applyFill="1" applyBorder="1" applyAlignment="1">
      <alignment horizontal="left" vertical="center" wrapText="1"/>
    </xf>
    <xf numFmtId="165" fontId="29" fillId="0" borderId="1" xfId="1" applyNumberFormat="1" applyFont="1" applyFill="1" applyBorder="1" applyAlignment="1">
      <alignment horizontal="right" vertical="center" wrapText="1"/>
    </xf>
    <xf numFmtId="165" fontId="29" fillId="0" borderId="1" xfId="1" applyNumberFormat="1" applyFont="1" applyFill="1" applyBorder="1" applyAlignment="1">
      <alignment horizontal="center" vertical="center"/>
    </xf>
    <xf numFmtId="165" fontId="29" fillId="0" borderId="1" xfId="1" applyNumberFormat="1" applyFont="1" applyFill="1" applyBorder="1" applyAlignment="1">
      <alignment horizontal="center" vertical="center" wrapText="1"/>
    </xf>
    <xf numFmtId="0" fontId="29" fillId="24" borderId="1" xfId="0" applyFont="1" applyFill="1" applyBorder="1" applyAlignment="1">
      <alignment horizontal="left" vertical="center" wrapText="1"/>
    </xf>
    <xf numFmtId="0" fontId="13" fillId="17" borderId="0" xfId="0" applyFont="1" applyFill="1"/>
    <xf numFmtId="4" fontId="13" fillId="17" borderId="0" xfId="0" applyNumberFormat="1" applyFont="1" applyFill="1"/>
    <xf numFmtId="0" fontId="13" fillId="24" borderId="0" xfId="0" applyFont="1" applyFill="1"/>
    <xf numFmtId="4" fontId="13" fillId="24" borderId="0" xfId="0" applyNumberFormat="1" applyFont="1" applyFill="1"/>
    <xf numFmtId="0" fontId="13" fillId="26" borderId="0" xfId="0" applyFont="1" applyFill="1"/>
    <xf numFmtId="0" fontId="11" fillId="27" borderId="0" xfId="0" applyFont="1" applyFill="1"/>
    <xf numFmtId="0" fontId="13" fillId="27" borderId="0" xfId="0" applyFont="1" applyFill="1"/>
    <xf numFmtId="4" fontId="13" fillId="27" borderId="0" xfId="0" applyNumberFormat="1" applyFont="1" applyFill="1"/>
    <xf numFmtId="0" fontId="11" fillId="28" borderId="0" xfId="0" applyFont="1" applyFill="1"/>
    <xf numFmtId="0" fontId="13" fillId="28" borderId="0" xfId="0" applyFont="1" applyFill="1"/>
    <xf numFmtId="4" fontId="13" fillId="28" borderId="0" xfId="0" applyNumberFormat="1" applyFont="1" applyFill="1"/>
    <xf numFmtId="0" fontId="11" fillId="29" borderId="0" xfId="0" applyFont="1" applyFill="1"/>
    <xf numFmtId="0" fontId="13" fillId="29" borderId="0" xfId="0" applyFont="1" applyFill="1"/>
    <xf numFmtId="4" fontId="13" fillId="29" borderId="0" xfId="0" applyNumberFormat="1" applyFont="1" applyFill="1"/>
    <xf numFmtId="0" fontId="11" fillId="0" borderId="0" xfId="0" applyFont="1" applyFill="1"/>
    <xf numFmtId="4" fontId="11" fillId="0" borderId="0" xfId="0" applyNumberFormat="1" applyFont="1" applyFill="1"/>
    <xf numFmtId="0" fontId="11" fillId="0" borderId="0" xfId="0" applyFont="1" applyFill="1" applyAlignment="1">
      <alignment horizontal="center" vertical="center"/>
    </xf>
    <xf numFmtId="0" fontId="32" fillId="0" borderId="0" xfId="0" applyFont="1" applyFill="1" applyAlignment="1">
      <alignment horizontal="center" vertical="center"/>
    </xf>
    <xf numFmtId="0" fontId="4" fillId="0" borderId="1" xfId="0" applyFont="1" applyFill="1" applyBorder="1" applyAlignment="1">
      <alignment horizontal="right" vertical="center" wrapText="1"/>
    </xf>
    <xf numFmtId="14" fontId="4" fillId="0" borderId="1" xfId="9" applyNumberFormat="1" applyFont="1" applyFill="1" applyBorder="1" applyAlignment="1">
      <alignment horizontal="left" vertical="center" wrapText="1"/>
    </xf>
    <xf numFmtId="14" fontId="4" fillId="0" borderId="1" xfId="0" applyNumberFormat="1" applyFont="1" applyFill="1" applyBorder="1" applyAlignment="1">
      <alignment horizontal="left" vertical="center" wrapText="1"/>
    </xf>
    <xf numFmtId="14" fontId="4" fillId="0" borderId="1" xfId="0" applyNumberFormat="1" applyFont="1" applyFill="1" applyBorder="1" applyAlignment="1">
      <alignment horizontal="right" vertical="center"/>
    </xf>
    <xf numFmtId="169" fontId="4" fillId="0" borderId="1" xfId="1" applyNumberFormat="1" applyFont="1" applyFill="1" applyBorder="1" applyAlignment="1">
      <alignment horizontal="right" vertical="center" wrapText="1"/>
    </xf>
    <xf numFmtId="49" fontId="4" fillId="0" borderId="1" xfId="0" applyNumberFormat="1" applyFont="1" applyFill="1" applyBorder="1" applyAlignment="1">
      <alignment horizontal="left" vertical="center"/>
    </xf>
    <xf numFmtId="49" fontId="6" fillId="3" borderId="1" xfId="1" applyNumberFormat="1" applyFont="1" applyFill="1" applyBorder="1" applyAlignment="1">
      <alignment horizontal="left" vertical="center" wrapText="1"/>
    </xf>
    <xf numFmtId="43" fontId="4" fillId="30" borderId="1" xfId="1" applyFont="1" applyFill="1" applyBorder="1" applyAlignment="1">
      <alignment horizontal="center" vertical="center"/>
    </xf>
    <xf numFmtId="43" fontId="4" fillId="30" borderId="1" xfId="1" applyFont="1" applyFill="1" applyBorder="1" applyAlignment="1">
      <alignment horizontal="right" vertical="center"/>
    </xf>
    <xf numFmtId="43" fontId="4" fillId="30" borderId="1" xfId="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9" fontId="6" fillId="0" borderId="14" xfId="2" applyFont="1" applyFill="1" applyBorder="1" applyAlignment="1">
      <alignment textRotation="255" wrapText="1"/>
    </xf>
    <xf numFmtId="9" fontId="6" fillId="0" borderId="9" xfId="2" applyFont="1" applyFill="1" applyBorder="1" applyAlignment="1">
      <alignment textRotation="255" wrapText="1"/>
    </xf>
    <xf numFmtId="0" fontId="4" fillId="0" borderId="1" xfId="0" applyFont="1" applyFill="1" applyBorder="1" applyAlignment="1">
      <alignment horizontal="left" wrapText="1"/>
    </xf>
    <xf numFmtId="43" fontId="4" fillId="0" borderId="0" xfId="1" applyFont="1" applyFill="1" applyBorder="1" applyAlignment="1">
      <alignment horizontal="right" vertical="center" wrapText="1"/>
    </xf>
    <xf numFmtId="14" fontId="4" fillId="31" borderId="1" xfId="1"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xf>
    <xf numFmtId="0" fontId="4" fillId="31" borderId="1" xfId="1" applyNumberFormat="1" applyFont="1" applyFill="1" applyBorder="1" applyAlignment="1">
      <alignment horizontal="center" vertical="center" wrapText="1"/>
    </xf>
    <xf numFmtId="49" fontId="4" fillId="32" borderId="1" xfId="0" applyNumberFormat="1" applyFont="1" applyFill="1" applyBorder="1" applyAlignment="1">
      <alignment horizontal="center" vertical="center"/>
    </xf>
    <xf numFmtId="43" fontId="4" fillId="0" borderId="0" xfId="1" applyFont="1" applyFill="1" applyBorder="1" applyAlignment="1">
      <alignment horizontal="center" vertical="center" wrapText="1"/>
    </xf>
    <xf numFmtId="1" fontId="4" fillId="0" borderId="9" xfId="1" applyNumberFormat="1" applyFont="1" applyFill="1" applyBorder="1" applyAlignment="1">
      <alignment horizontal="center" vertical="center"/>
    </xf>
    <xf numFmtId="169" fontId="4" fillId="0" borderId="9" xfId="1"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xf>
    <xf numFmtId="1" fontId="4" fillId="0" borderId="9" xfId="1"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14" fontId="4" fillId="0" borderId="9" xfId="0" applyNumberFormat="1" applyFont="1" applyFill="1" applyBorder="1" applyAlignment="1">
      <alignment horizontal="right" vertical="center" wrapText="1"/>
    </xf>
    <xf numFmtId="0" fontId="4" fillId="0" borderId="9" xfId="0" applyFont="1" applyFill="1" applyBorder="1" applyAlignment="1">
      <alignment horizontal="left" vertical="center" wrapText="1"/>
    </xf>
    <xf numFmtId="49" fontId="6" fillId="3" borderId="1" xfId="3" applyNumberFormat="1" applyFont="1" applyFill="1" applyBorder="1" applyAlignment="1">
      <alignment horizontal="center" vertical="center" wrapText="1"/>
    </xf>
    <xf numFmtId="9" fontId="6" fillId="0" borderId="1" xfId="2" applyFont="1" applyFill="1" applyBorder="1" applyAlignment="1">
      <alignment horizontal="center" textRotation="255"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9"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1" fontId="4" fillId="0" borderId="1" xfId="1" applyNumberFormat="1" applyFont="1" applyFill="1" applyBorder="1" applyAlignment="1">
      <alignment horizontal="center" vertical="center"/>
    </xf>
    <xf numFmtId="0" fontId="4" fillId="0" borderId="1" xfId="0" applyFont="1" applyBorder="1" applyAlignment="1">
      <alignment horizontal="left" vertical="center" wrapText="1"/>
    </xf>
    <xf numFmtId="43" fontId="4" fillId="0" borderId="9" xfId="1" applyFont="1" applyFill="1" applyBorder="1" applyAlignment="1">
      <alignment horizontal="center" vertical="center"/>
    </xf>
    <xf numFmtId="0" fontId="4" fillId="0" borderId="9" xfId="0" applyFont="1" applyFill="1" applyBorder="1" applyAlignment="1">
      <alignment horizontal="right" vertical="center" wrapText="1"/>
    </xf>
    <xf numFmtId="16" fontId="4" fillId="0" borderId="9" xfId="0" applyNumberFormat="1"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0" borderId="9" xfId="0" applyFont="1" applyBorder="1" applyAlignment="1">
      <alignment horizontal="left" vertical="center" wrapText="1"/>
    </xf>
    <xf numFmtId="0"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left" vertical="center" wrapText="1"/>
    </xf>
    <xf numFmtId="43" fontId="4" fillId="0" borderId="9" xfId="1" applyFont="1" applyFill="1" applyBorder="1" applyAlignment="1">
      <alignment horizontal="right" vertical="center" wrapText="1"/>
    </xf>
    <xf numFmtId="14" fontId="4" fillId="0" borderId="9" xfId="9" applyNumberFormat="1" applyFont="1" applyFill="1" applyBorder="1" applyAlignment="1">
      <alignment horizontal="left" vertical="center" wrapText="1"/>
    </xf>
    <xf numFmtId="14" fontId="4" fillId="0" borderId="9" xfId="0" applyNumberFormat="1" applyFont="1" applyFill="1" applyBorder="1" applyAlignment="1">
      <alignment horizontal="left" vertical="center" wrapText="1"/>
    </xf>
    <xf numFmtId="0" fontId="4" fillId="0" borderId="9" xfId="9" applyNumberFormat="1" applyFont="1" applyFill="1" applyBorder="1" applyAlignment="1">
      <alignment horizontal="center" vertical="center" wrapText="1"/>
    </xf>
    <xf numFmtId="43" fontId="4" fillId="30" borderId="9" xfId="1" applyFont="1" applyFill="1" applyBorder="1" applyAlignment="1">
      <alignment horizontal="center" vertical="center"/>
    </xf>
    <xf numFmtId="165" fontId="4" fillId="0" borderId="9" xfId="1" applyNumberFormat="1" applyFont="1" applyFill="1" applyBorder="1" applyAlignment="1">
      <alignment horizontal="right" vertical="center"/>
    </xf>
    <xf numFmtId="43" fontId="4" fillId="0" borderId="9" xfId="1" applyFont="1" applyFill="1" applyBorder="1" applyAlignment="1">
      <alignment horizontal="right" vertical="center"/>
    </xf>
    <xf numFmtId="43" fontId="4" fillId="30" borderId="9" xfId="1" applyFont="1" applyFill="1" applyBorder="1" applyAlignment="1">
      <alignment horizontal="right" vertical="center"/>
    </xf>
    <xf numFmtId="4" fontId="4" fillId="0" borderId="9" xfId="1" applyNumberFormat="1" applyFont="1" applyFill="1" applyBorder="1" applyAlignment="1">
      <alignment horizontal="center" vertical="center" wrapText="1"/>
    </xf>
    <xf numFmtId="43" fontId="4" fillId="30" borderId="9" xfId="1" applyFont="1" applyFill="1" applyBorder="1" applyAlignment="1">
      <alignment horizontal="center" vertical="center" wrapText="1"/>
    </xf>
    <xf numFmtId="3" fontId="4" fillId="0" borderId="9" xfId="1" applyNumberFormat="1" applyFont="1" applyFill="1" applyBorder="1" applyAlignment="1" applyProtection="1">
      <alignment horizontal="center" vertical="center" wrapText="1"/>
    </xf>
    <xf numFmtId="14" fontId="4" fillId="31" borderId="9" xfId="1" applyNumberFormat="1" applyFont="1" applyFill="1" applyBorder="1" applyAlignment="1">
      <alignment horizontal="center" vertical="center" wrapText="1"/>
    </xf>
    <xf numFmtId="14" fontId="4" fillId="8" borderId="9" xfId="1" applyNumberFormat="1" applyFont="1" applyFill="1" applyBorder="1" applyAlignment="1">
      <alignment horizontal="center" vertical="center" wrapText="1"/>
    </xf>
    <xf numFmtId="43" fontId="4" fillId="8" borderId="9" xfId="1" applyFont="1" applyFill="1" applyBorder="1" applyAlignment="1">
      <alignment horizontal="center" vertical="center" wrapText="1"/>
    </xf>
    <xf numFmtId="13" fontId="4" fillId="8" borderId="9" xfId="1" applyNumberFormat="1" applyFont="1" applyFill="1" applyBorder="1" applyAlignment="1">
      <alignment horizontal="center" vertical="center" wrapText="1"/>
    </xf>
    <xf numFmtId="0" fontId="4" fillId="9" borderId="9" xfId="0" applyNumberFormat="1" applyFont="1" applyFill="1" applyBorder="1" applyAlignment="1">
      <alignment horizontal="center" vertical="center" wrapText="1"/>
    </xf>
    <xf numFmtId="14" fontId="4" fillId="9" borderId="9" xfId="0" applyNumberFormat="1" applyFont="1" applyFill="1" applyBorder="1" applyAlignment="1">
      <alignment horizontal="center" vertical="center" wrapText="1"/>
    </xf>
    <xf numFmtId="43" fontId="4" fillId="9" borderId="9" xfId="1" applyFont="1" applyFill="1" applyBorder="1" applyAlignment="1">
      <alignment horizontal="center" vertical="center" wrapText="1"/>
    </xf>
    <xf numFmtId="14" fontId="4" fillId="9" borderId="9" xfId="1" applyNumberFormat="1" applyFont="1" applyFill="1" applyBorder="1" applyAlignment="1">
      <alignment horizontal="center" vertical="center" wrapText="1"/>
    </xf>
    <xf numFmtId="0" fontId="4" fillId="10" borderId="9" xfId="0" applyNumberFormat="1" applyFont="1" applyFill="1" applyBorder="1" applyAlignment="1">
      <alignment horizontal="center" vertical="center"/>
    </xf>
    <xf numFmtId="43" fontId="4" fillId="10" borderId="9" xfId="1" applyFont="1" applyFill="1" applyBorder="1" applyAlignment="1">
      <alignment horizontal="center" vertical="center"/>
    </xf>
    <xf numFmtId="43" fontId="4" fillId="10" borderId="9" xfId="1" applyFont="1" applyFill="1" applyBorder="1" applyAlignment="1">
      <alignment horizontal="center" vertical="center" wrapText="1"/>
    </xf>
    <xf numFmtId="14" fontId="4" fillId="10" borderId="9" xfId="1" applyNumberFormat="1" applyFont="1" applyFill="1" applyBorder="1" applyAlignment="1">
      <alignment horizontal="center" vertical="center" wrapText="1"/>
    </xf>
    <xf numFmtId="43" fontId="4" fillId="7" borderId="9" xfId="1" applyFont="1" applyFill="1" applyBorder="1" applyAlignment="1">
      <alignment horizontal="center" vertical="center"/>
    </xf>
    <xf numFmtId="43" fontId="4" fillId="11" borderId="9" xfId="1" applyFont="1" applyFill="1" applyBorder="1" applyAlignment="1">
      <alignment horizontal="center" vertical="center"/>
    </xf>
    <xf numFmtId="43" fontId="4" fillId="12" borderId="9" xfId="1" applyFont="1" applyFill="1" applyBorder="1" applyAlignment="1">
      <alignment horizontal="center" vertical="center"/>
    </xf>
    <xf numFmtId="14" fontId="4" fillId="8" borderId="9" xfId="0" applyNumberFormat="1" applyFont="1" applyFill="1" applyBorder="1" applyAlignment="1">
      <alignment horizontal="center" vertical="center" wrapText="1"/>
    </xf>
    <xf numFmtId="49" fontId="4" fillId="8" borderId="9" xfId="0" applyNumberFormat="1" applyFont="1" applyFill="1" applyBorder="1" applyAlignment="1">
      <alignment horizontal="center" vertical="center" wrapText="1"/>
    </xf>
    <xf numFmtId="14" fontId="4" fillId="10" borderId="9" xfId="0" applyNumberFormat="1" applyFont="1" applyFill="1" applyBorder="1" applyAlignment="1">
      <alignment horizontal="center" vertical="center"/>
    </xf>
    <xf numFmtId="14" fontId="4" fillId="10" borderId="9" xfId="0" applyNumberFormat="1" applyFont="1" applyFill="1" applyBorder="1" applyAlignment="1">
      <alignment horizontal="center" vertical="center" wrapText="1"/>
    </xf>
    <xf numFmtId="4" fontId="4" fillId="0" borderId="9" xfId="1" applyNumberFormat="1" applyFont="1" applyFill="1" applyBorder="1" applyAlignment="1">
      <alignment horizontal="center" vertical="center"/>
    </xf>
    <xf numFmtId="14" fontId="4" fillId="13" borderId="9" xfId="1" applyNumberFormat="1" applyFont="1" applyFill="1" applyBorder="1" applyAlignment="1">
      <alignment horizontal="center" vertical="center"/>
    </xf>
    <xf numFmtId="49" fontId="4" fillId="0" borderId="9" xfId="1" applyNumberFormat="1" applyFont="1" applyFill="1" applyBorder="1" applyAlignment="1">
      <alignment horizontal="center" vertical="center"/>
    </xf>
    <xf numFmtId="4" fontId="4" fillId="16" borderId="9" xfId="1" applyNumberFormat="1" applyFont="1" applyFill="1" applyBorder="1" applyAlignment="1">
      <alignment horizontal="center" vertical="center"/>
    </xf>
    <xf numFmtId="43" fontId="4" fillId="16" borderId="9" xfId="1" applyFont="1" applyFill="1" applyBorder="1" applyAlignment="1">
      <alignment horizontal="center" vertical="center"/>
    </xf>
    <xf numFmtId="166" fontId="4" fillId="4" borderId="9" xfId="2" applyNumberFormat="1" applyFont="1" applyFill="1" applyBorder="1" applyAlignment="1">
      <alignment horizontal="center" vertical="center"/>
    </xf>
    <xf numFmtId="166" fontId="4" fillId="0" borderId="9" xfId="2" applyNumberFormat="1" applyFont="1" applyFill="1" applyBorder="1" applyAlignment="1">
      <alignment horizontal="center" vertical="center"/>
    </xf>
    <xf numFmtId="14" fontId="6" fillId="6" borderId="9" xfId="1" applyNumberFormat="1" applyFont="1" applyFill="1" applyBorder="1" applyAlignment="1">
      <alignment horizontal="center" vertical="center"/>
    </xf>
    <xf numFmtId="14" fontId="6" fillId="0" borderId="9" xfId="1" applyNumberFormat="1" applyFont="1" applyFill="1" applyBorder="1" applyAlignment="1">
      <alignment horizontal="center" vertical="center"/>
    </xf>
    <xf numFmtId="14" fontId="6" fillId="6" borderId="9" xfId="0" applyNumberFormat="1" applyFont="1" applyFill="1" applyBorder="1" applyAlignment="1">
      <alignment horizontal="center" vertical="center"/>
    </xf>
    <xf numFmtId="43" fontId="6" fillId="6" borderId="9" xfId="1" applyFont="1" applyFill="1" applyBorder="1" applyAlignment="1">
      <alignment horizontal="center" vertical="center"/>
    </xf>
    <xf numFmtId="167" fontId="6" fillId="6" borderId="9" xfId="1" applyNumberFormat="1" applyFont="1" applyFill="1" applyBorder="1" applyAlignment="1">
      <alignment horizontal="center" vertical="center"/>
    </xf>
    <xf numFmtId="166" fontId="6" fillId="6" borderId="9" xfId="2" applyNumberFormat="1" applyFont="1" applyFill="1" applyBorder="1" applyAlignment="1">
      <alignment horizontal="center" vertical="center"/>
    </xf>
    <xf numFmtId="4" fontId="4" fillId="0" borderId="9" xfId="1" applyNumberFormat="1" applyFont="1" applyFill="1" applyBorder="1" applyAlignment="1">
      <alignment horizontal="right" vertical="center" wrapText="1"/>
    </xf>
    <xf numFmtId="0" fontId="4" fillId="0" borderId="9" xfId="0" applyFont="1" applyBorder="1" applyAlignment="1">
      <alignment horizontal="justify" vertical="center"/>
    </xf>
    <xf numFmtId="169" fontId="4" fillId="32" borderId="9" xfId="1" applyNumberFormat="1" applyFont="1" applyFill="1" applyBorder="1" applyAlignment="1">
      <alignment horizontal="center" vertical="center" wrapText="1"/>
    </xf>
    <xf numFmtId="37" fontId="4" fillId="0" borderId="9" xfId="1" applyNumberFormat="1" applyFont="1" applyFill="1" applyBorder="1" applyAlignment="1">
      <alignment horizontal="center" vertical="center" wrapText="1"/>
    </xf>
    <xf numFmtId="0" fontId="4" fillId="0" borderId="9" xfId="9" applyFont="1" applyFill="1" applyBorder="1" applyAlignment="1">
      <alignment horizontal="center" vertical="center"/>
    </xf>
    <xf numFmtId="14" fontId="4" fillId="0" borderId="9" xfId="1" applyNumberFormat="1" applyFont="1" applyFill="1" applyBorder="1" applyAlignment="1">
      <alignment horizontal="center" vertical="center" wrapText="1"/>
    </xf>
    <xf numFmtId="13" fontId="4" fillId="0" borderId="9" xfId="1" applyNumberFormat="1" applyFont="1" applyFill="1" applyBorder="1" applyAlignment="1">
      <alignment horizontal="center" vertical="center" wrapText="1"/>
    </xf>
    <xf numFmtId="14"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xf>
    <xf numFmtId="14" fontId="4" fillId="0" borderId="9" xfId="0" applyNumberFormat="1" applyFont="1" applyFill="1" applyBorder="1" applyAlignment="1">
      <alignment horizontal="center" vertical="center"/>
    </xf>
    <xf numFmtId="14" fontId="4" fillId="0" borderId="9" xfId="1" applyNumberFormat="1" applyFont="1" applyFill="1" applyBorder="1" applyAlignment="1">
      <alignment horizontal="center" vertical="center"/>
    </xf>
    <xf numFmtId="14" fontId="6" fillId="0" borderId="9" xfId="0" applyNumberFormat="1" applyFont="1" applyFill="1" applyBorder="1" applyAlignment="1">
      <alignment horizontal="center" vertical="center"/>
    </xf>
    <xf numFmtId="43" fontId="6" fillId="0" borderId="9" xfId="1" applyFont="1" applyFill="1" applyBorder="1" applyAlignment="1">
      <alignment horizontal="center" vertical="center"/>
    </xf>
    <xf numFmtId="167" fontId="6" fillId="0" borderId="9" xfId="1" applyNumberFormat="1" applyFont="1" applyFill="1" applyBorder="1" applyAlignment="1">
      <alignment horizontal="center" vertical="center"/>
    </xf>
    <xf numFmtId="166" fontId="6" fillId="0" borderId="9" xfId="2" applyNumberFormat="1" applyFont="1" applyFill="1" applyBorder="1" applyAlignment="1">
      <alignment horizontal="center" vertical="center"/>
    </xf>
    <xf numFmtId="0" fontId="3" fillId="0" borderId="1" xfId="0" applyFont="1" applyBorder="1" applyAlignment="1">
      <alignment horizontal="justify" vertical="center"/>
    </xf>
    <xf numFmtId="0" fontId="3"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1" fontId="4" fillId="0" borderId="1" xfId="0" applyNumberFormat="1" applyFont="1" applyFill="1" applyBorder="1" applyAlignment="1">
      <alignment horizontal="center" vertical="center"/>
    </xf>
    <xf numFmtId="165" fontId="4" fillId="0" borderId="1" xfId="1" applyNumberFormat="1" applyFont="1" applyFill="1" applyBorder="1" applyAlignment="1">
      <alignment horizontal="center" vertical="center" wrapText="1"/>
    </xf>
    <xf numFmtId="49" fontId="34" fillId="0" borderId="9" xfId="9" applyNumberFormat="1" applyFont="1" applyFill="1" applyBorder="1" applyAlignment="1">
      <alignment horizontal="center" vertical="center"/>
    </xf>
    <xf numFmtId="49" fontId="34" fillId="0" borderId="1" xfId="9" applyNumberFormat="1" applyFont="1" applyFill="1" applyBorder="1" applyAlignment="1">
      <alignment horizontal="center" vertical="center"/>
    </xf>
    <xf numFmtId="0" fontId="34" fillId="0" borderId="1" xfId="9" applyFont="1" applyFill="1" applyBorder="1" applyAlignment="1">
      <alignment horizontal="center" vertical="center"/>
    </xf>
    <xf numFmtId="0" fontId="34" fillId="0" borderId="1" xfId="9" applyNumberFormat="1" applyFont="1" applyFill="1" applyBorder="1" applyAlignment="1">
      <alignment horizontal="center" vertical="center"/>
    </xf>
    <xf numFmtId="49" fontId="7" fillId="0" borderId="1" xfId="9" applyNumberFormat="1" applyFill="1" applyBorder="1" applyAlignment="1">
      <alignment horizontal="center" vertical="center"/>
    </xf>
    <xf numFmtId="49" fontId="6" fillId="3" borderId="1" xfId="3"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169"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69"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69"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9"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169"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9"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3" fillId="0" borderId="0" xfId="0" applyFont="1" applyAlignment="1">
      <alignment horizontal="left" vertical="center"/>
    </xf>
    <xf numFmtId="0" fontId="4" fillId="0" borderId="1" xfId="0" applyFont="1" applyFill="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169" fontId="4" fillId="0" borderId="1" xfId="1" applyNumberFormat="1" applyFont="1" applyFill="1" applyBorder="1" applyAlignment="1">
      <alignment horizontal="center" vertical="center" wrapText="1"/>
    </xf>
    <xf numFmtId="0" fontId="4" fillId="0" borderId="1" xfId="0" applyFont="1" applyBorder="1" applyAlignment="1">
      <alignment horizontal="left"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169"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3" fillId="23" borderId="0" xfId="0" applyFont="1" applyFill="1" applyAlignment="1">
      <alignment horizontal="left" vertical="center"/>
    </xf>
    <xf numFmtId="49" fontId="7" fillId="23" borderId="1" xfId="9" applyNumberFormat="1" applyFill="1" applyBorder="1" applyAlignment="1">
      <alignment horizontal="center" vertical="center"/>
    </xf>
    <xf numFmtId="16" fontId="4" fillId="23" borderId="1" xfId="0" applyNumberFormat="1" applyFont="1" applyFill="1" applyBorder="1" applyAlignment="1">
      <alignment horizontal="left" vertical="center" wrapText="1"/>
    </xf>
    <xf numFmtId="14" fontId="4" fillId="23" borderId="1" xfId="9" applyNumberFormat="1" applyFont="1" applyFill="1" applyBorder="1" applyAlignment="1">
      <alignment horizontal="left" vertical="center" wrapText="1"/>
    </xf>
    <xf numFmtId="14" fontId="4" fillId="23" borderId="1" xfId="0" applyNumberFormat="1" applyFont="1" applyFill="1" applyBorder="1" applyAlignment="1">
      <alignment horizontal="left" vertical="center" wrapText="1"/>
    </xf>
    <xf numFmtId="43" fontId="4" fillId="23" borderId="1" xfId="1" applyFont="1" applyFill="1" applyBorder="1" applyAlignment="1">
      <alignment horizontal="right" vertical="center"/>
    </xf>
    <xf numFmtId="41" fontId="4" fillId="23" borderId="1" xfId="1" applyNumberFormat="1" applyFont="1" applyFill="1" applyBorder="1" applyAlignment="1">
      <alignment horizontal="center" vertical="center" wrapText="1"/>
    </xf>
    <xf numFmtId="0" fontId="4" fillId="23" borderId="1" xfId="0" applyFont="1" applyFill="1" applyBorder="1" applyAlignment="1">
      <alignment horizontal="right" vertical="center" wrapText="1"/>
    </xf>
    <xf numFmtId="49" fontId="34" fillId="23" borderId="1" xfId="9" applyNumberFormat="1" applyFont="1" applyFill="1" applyBorder="1" applyAlignment="1">
      <alignment horizontal="center" vertical="center"/>
    </xf>
    <xf numFmtId="4" fontId="4" fillId="23" borderId="1" xfId="0" applyNumberFormat="1" applyFont="1" applyFill="1" applyBorder="1" applyAlignment="1">
      <alignment horizontal="right" vertical="center"/>
    </xf>
    <xf numFmtId="1" fontId="4" fillId="0" borderId="1" xfId="1"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xf>
    <xf numFmtId="169" fontId="4" fillId="0" borderId="1" xfId="1" applyNumberFormat="1" applyFont="1" applyFill="1" applyBorder="1" applyAlignment="1">
      <alignment vertical="center" wrapText="1"/>
    </xf>
    <xf numFmtId="0" fontId="4" fillId="0" borderId="9" xfId="0" applyFont="1" applyFill="1" applyBorder="1" applyAlignment="1">
      <alignment vertical="center" wrapText="1"/>
    </xf>
    <xf numFmtId="49" fontId="4" fillId="0" borderId="1" xfId="0" applyNumberFormat="1" applyFont="1" applyFill="1" applyBorder="1" applyAlignment="1">
      <alignment vertical="center" wrapText="1"/>
    </xf>
    <xf numFmtId="169" fontId="4" fillId="0" borderId="1" xfId="1" applyNumberFormat="1" applyFont="1" applyFill="1" applyBorder="1" applyAlignment="1">
      <alignment horizontal="center" vertical="center" wrapText="1"/>
    </xf>
    <xf numFmtId="8" fontId="25" fillId="22" borderId="20" xfId="0" applyNumberFormat="1" applyFont="1" applyFill="1" applyBorder="1" applyAlignment="1">
      <alignment horizontal="left" vertical="center" wrapText="1"/>
    </xf>
    <xf numFmtId="6" fontId="25" fillId="22" borderId="20" xfId="0" applyNumberFormat="1" applyFont="1" applyFill="1" applyBorder="1" applyAlignment="1">
      <alignment horizontal="left" vertical="center" wrapText="1"/>
    </xf>
    <xf numFmtId="6" fontId="25" fillId="22" borderId="23" xfId="0" applyNumberFormat="1" applyFont="1" applyFill="1" applyBorder="1" applyAlignment="1">
      <alignment horizontal="left" vertical="center" wrapText="1"/>
    </xf>
    <xf numFmtId="0" fontId="25" fillId="22" borderId="27" xfId="0" applyFont="1" applyFill="1" applyBorder="1" applyAlignment="1">
      <alignment horizontal="left" vertical="center" wrapText="1"/>
    </xf>
    <xf numFmtId="0" fontId="25" fillId="22" borderId="28" xfId="0" applyFont="1" applyFill="1" applyBorder="1" applyAlignment="1">
      <alignment horizontal="left" vertical="center" wrapText="1"/>
    </xf>
    <xf numFmtId="6" fontId="25" fillId="22" borderId="27" xfId="0" applyNumberFormat="1" applyFont="1" applyFill="1" applyBorder="1" applyAlignment="1">
      <alignment horizontal="left" vertical="center" wrapText="1"/>
    </xf>
    <xf numFmtId="0" fontId="3" fillId="0" borderId="1" xfId="0" applyFont="1" applyBorder="1" applyAlignment="1">
      <alignment horizontal="left" vertical="center"/>
    </xf>
    <xf numFmtId="1" fontId="4" fillId="0" borderId="1" xfId="1" applyNumberFormat="1" applyFont="1" applyFill="1" applyBorder="1" applyAlignment="1">
      <alignment horizontal="center" vertical="center" wrapText="1"/>
    </xf>
    <xf numFmtId="49" fontId="6" fillId="3" borderId="1" xfId="3" applyNumberFormat="1" applyFont="1" applyFill="1" applyBorder="1" applyAlignment="1">
      <alignment horizontal="center" vertical="center" wrapText="1"/>
    </xf>
    <xf numFmtId="9" fontId="6" fillId="0" borderId="14" xfId="2" applyFont="1" applyFill="1" applyBorder="1" applyAlignment="1">
      <alignment horizontal="center" textRotation="255"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169"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3" fillId="23" borderId="1" xfId="0" applyFont="1" applyFill="1" applyBorder="1" applyAlignment="1">
      <alignment horizontal="left" vertical="center"/>
    </xf>
    <xf numFmtId="3" fontId="4" fillId="23" borderId="1" xfId="1" applyNumberFormat="1" applyFont="1" applyFill="1" applyBorder="1" applyAlignment="1">
      <alignment horizontal="right" vertical="center"/>
    </xf>
    <xf numFmtId="4" fontId="4" fillId="24" borderId="1" xfId="1"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43" fontId="4" fillId="0" borderId="1" xfId="1" applyFont="1" applyFill="1" applyBorder="1" applyAlignment="1">
      <alignment horizontal="center" vertical="center" wrapText="1"/>
    </xf>
    <xf numFmtId="0" fontId="4" fillId="0" borderId="1" xfId="0" applyFont="1" applyFill="1" applyBorder="1" applyAlignment="1">
      <alignment horizontal="center" vertical="center" wrapText="1"/>
    </xf>
    <xf numFmtId="49" fontId="6" fillId="3"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49" fontId="6" fillId="3" borderId="1" xfId="3" applyNumberFormat="1" applyFont="1" applyFill="1" applyBorder="1" applyAlignment="1">
      <alignment horizontal="center" vertical="center" wrapText="1"/>
    </xf>
    <xf numFmtId="165" fontId="6" fillId="3" borderId="1" xfId="1" applyNumberFormat="1" applyFont="1" applyFill="1" applyBorder="1" applyAlignment="1">
      <alignment horizontal="center" vertical="center" wrapText="1"/>
    </xf>
    <xf numFmtId="169" fontId="4" fillId="0" borderId="1" xfId="1" applyNumberFormat="1" applyFont="1" applyFill="1" applyBorder="1" applyAlignment="1">
      <alignment horizontal="center" vertical="center" wrapText="1"/>
    </xf>
    <xf numFmtId="14" fontId="6" fillId="3" borderId="1" xfId="1" applyNumberFormat="1" applyFont="1" applyFill="1" applyBorder="1" applyAlignment="1">
      <alignment horizontal="center" vertical="center" wrapText="1"/>
    </xf>
    <xf numFmtId="43" fontId="6" fillId="3" borderId="1" xfId="1" applyFont="1" applyFill="1" applyBorder="1" applyAlignment="1">
      <alignment horizontal="center" vertical="center" wrapText="1"/>
    </xf>
    <xf numFmtId="1" fontId="6" fillId="3" borderId="1" xfId="1" applyNumberFormat="1" applyFont="1" applyFill="1" applyBorder="1" applyAlignment="1">
      <alignment horizontal="center" vertical="center" wrapText="1"/>
    </xf>
    <xf numFmtId="49" fontId="6" fillId="3" borderId="1" xfId="2" applyNumberFormat="1" applyFont="1" applyFill="1" applyBorder="1" applyAlignment="1">
      <alignment horizontal="center" vertical="center" wrapText="1"/>
    </xf>
    <xf numFmtId="37" fontId="6" fillId="3" borderId="1" xfId="1" applyNumberFormat="1" applyFont="1" applyFill="1" applyBorder="1" applyAlignment="1">
      <alignment horizontal="center" vertical="center" wrapText="1"/>
    </xf>
    <xf numFmtId="16"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43" fontId="4" fillId="0" borderId="1" xfId="1" applyFont="1" applyFill="1" applyBorder="1" applyAlignment="1">
      <alignment horizontal="center" vertical="center"/>
    </xf>
    <xf numFmtId="49" fontId="4" fillId="0" borderId="1" xfId="0" applyNumberFormat="1" applyFont="1" applyFill="1" applyBorder="1" applyAlignment="1">
      <alignment horizontal="center" vertical="center"/>
    </xf>
    <xf numFmtId="1" fontId="4" fillId="0" borderId="1" xfId="1" applyNumberFormat="1" applyFont="1" applyFill="1" applyBorder="1" applyAlignment="1">
      <alignment horizontal="center" vertical="center" wrapText="1"/>
    </xf>
    <xf numFmtId="43" fontId="4" fillId="0" borderId="0" xfId="1" applyFont="1" applyFill="1" applyBorder="1" applyAlignment="1">
      <alignment horizontal="center" vertical="center"/>
    </xf>
    <xf numFmtId="37" fontId="4" fillId="0" borderId="1"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xf>
    <xf numFmtId="43" fontId="4" fillId="0" borderId="1" xfId="1" applyFont="1" applyFill="1" applyBorder="1" applyAlignment="1">
      <alignment horizontal="right" vertical="center" wrapText="1"/>
    </xf>
    <xf numFmtId="9" fontId="4" fillId="0" borderId="1" xfId="2" applyFont="1" applyFill="1" applyBorder="1" applyAlignment="1">
      <alignment horizontal="center" vertical="center" wrapText="1"/>
    </xf>
    <xf numFmtId="49" fontId="4" fillId="0" borderId="1" xfId="2" applyNumberFormat="1" applyFont="1" applyFill="1" applyBorder="1" applyAlignment="1">
      <alignment horizontal="center" vertical="center" wrapText="1"/>
    </xf>
    <xf numFmtId="3" fontId="4" fillId="0" borderId="1" xfId="1" applyNumberFormat="1" applyFont="1" applyFill="1" applyBorder="1" applyAlignment="1">
      <alignment horizontal="right" vertical="center" wrapText="1"/>
    </xf>
    <xf numFmtId="165" fontId="4" fillId="0" borderId="1" xfId="1" applyNumberFormat="1" applyFont="1" applyFill="1" applyBorder="1" applyAlignment="1">
      <alignment horizontal="right" vertical="center"/>
    </xf>
    <xf numFmtId="43" fontId="4" fillId="0" borderId="1" xfId="1" applyFont="1" applyFill="1" applyBorder="1" applyAlignment="1">
      <alignment horizontal="right" vertical="center"/>
    </xf>
    <xf numFmtId="0" fontId="4" fillId="0" borderId="1" xfId="0" applyFont="1" applyBorder="1" applyAlignment="1">
      <alignment horizontal="left" vertical="center" wrapText="1"/>
    </xf>
    <xf numFmtId="0" fontId="7" fillId="0" borderId="0" xfId="9" applyAlignment="1">
      <alignment horizontal="center" vertical="center"/>
    </xf>
    <xf numFmtId="43" fontId="4" fillId="14" borderId="1" xfId="1" applyFont="1" applyFill="1" applyBorder="1" applyAlignment="1">
      <alignment horizontal="center" vertical="center"/>
    </xf>
    <xf numFmtId="0" fontId="6" fillId="3" borderId="1" xfId="1" applyNumberFormat="1" applyFont="1" applyFill="1" applyBorder="1" applyAlignment="1">
      <alignment horizontal="center" vertical="center" wrapText="1"/>
    </xf>
    <xf numFmtId="168" fontId="6" fillId="3" borderId="1" xfId="1" applyNumberFormat="1" applyFont="1" applyFill="1" applyBorder="1" applyAlignment="1">
      <alignment horizontal="center" vertical="center" wrapText="1"/>
    </xf>
    <xf numFmtId="169" fontId="4" fillId="23" borderId="1" xfId="1" applyNumberFormat="1" applyFont="1" applyFill="1" applyBorder="1" applyAlignment="1">
      <alignment horizontal="center" vertical="center" wrapText="1"/>
    </xf>
    <xf numFmtId="4" fontId="4" fillId="0" borderId="1" xfId="1" applyNumberFormat="1" applyFont="1" applyFill="1" applyBorder="1" applyAlignment="1">
      <alignment horizontal="center" vertical="center" wrapText="1"/>
    </xf>
    <xf numFmtId="4" fontId="4" fillId="0" borderId="1" xfId="1" applyNumberFormat="1" applyFont="1" applyFill="1" applyBorder="1" applyAlignment="1">
      <alignment horizontal="right" vertical="center" wrapText="1"/>
    </xf>
    <xf numFmtId="49" fontId="4" fillId="0" borderId="1" xfId="9" applyNumberFormat="1" applyFont="1" applyFill="1" applyBorder="1" applyAlignment="1">
      <alignment horizontal="center" vertical="center"/>
    </xf>
    <xf numFmtId="0" fontId="4" fillId="0" borderId="1" xfId="9" applyFont="1" applyFill="1" applyBorder="1" applyAlignment="1">
      <alignment horizontal="center" vertical="center"/>
    </xf>
    <xf numFmtId="4" fontId="6" fillId="3" borderId="1" xfId="1" applyNumberFormat="1" applyFont="1" applyFill="1" applyBorder="1" applyAlignment="1">
      <alignment horizontal="center" vertical="center" wrapText="1"/>
    </xf>
    <xf numFmtId="0" fontId="4" fillId="0" borderId="1" xfId="0" applyFont="1" applyBorder="1" applyAlignment="1">
      <alignment horizontal="justify" vertical="center"/>
    </xf>
    <xf numFmtId="4" fontId="4" fillId="0" borderId="1" xfId="1" applyNumberFormat="1" applyFont="1" applyFill="1" applyBorder="1" applyAlignment="1">
      <alignment horizontal="right" vertical="center"/>
    </xf>
    <xf numFmtId="0" fontId="4" fillId="0" borderId="1" xfId="0" applyFont="1" applyFill="1" applyBorder="1" applyAlignment="1">
      <alignment horizontal="center" vertical="center"/>
    </xf>
    <xf numFmtId="41" fontId="4" fillId="0" borderId="1" xfId="1" applyNumberFormat="1" applyFont="1" applyFill="1" applyBorder="1" applyAlignment="1">
      <alignment horizontal="center" vertical="center" wrapText="1"/>
    </xf>
    <xf numFmtId="4" fontId="6" fillId="3" borderId="1" xfId="3" applyNumberFormat="1" applyFont="1" applyFill="1" applyBorder="1" applyAlignment="1">
      <alignment horizontal="center" vertical="center" wrapText="1"/>
    </xf>
    <xf numFmtId="3" fontId="6" fillId="3" borderId="1" xfId="3" applyNumberFormat="1" applyFont="1" applyFill="1" applyBorder="1" applyAlignment="1">
      <alignment horizontal="center" vertical="center" wrapText="1"/>
    </xf>
    <xf numFmtId="3" fontId="4" fillId="0" borderId="1" xfId="1" applyNumberFormat="1" applyFont="1" applyFill="1" applyBorder="1" applyAlignment="1" applyProtection="1">
      <alignment horizontal="center" vertical="center" wrapText="1"/>
    </xf>
    <xf numFmtId="1" fontId="6" fillId="3" borderId="1" xfId="0" applyNumberFormat="1" applyFont="1" applyFill="1" applyBorder="1" applyAlignment="1">
      <alignment horizontal="center" vertical="center" wrapText="1"/>
    </xf>
    <xf numFmtId="169" fontId="6" fillId="3" borderId="1" xfId="1" applyNumberFormat="1" applyFont="1" applyFill="1" applyBorder="1" applyAlignment="1">
      <alignment horizontal="center" vertical="center" wrapText="1"/>
    </xf>
    <xf numFmtId="0" fontId="7" fillId="21" borderId="21" xfId="9" applyFill="1" applyBorder="1" applyAlignment="1">
      <alignment horizontal="left" vertical="center" wrapText="1"/>
    </xf>
    <xf numFmtId="0" fontId="25" fillId="22" borderId="22" xfId="0" applyFont="1" applyFill="1" applyBorder="1" applyAlignment="1">
      <alignment horizontal="left" vertical="center" wrapText="1"/>
    </xf>
    <xf numFmtId="3" fontId="4" fillId="0" borderId="1" xfId="0" applyNumberFormat="1" applyFont="1" applyFill="1" applyBorder="1" applyAlignment="1">
      <alignment horizontal="right" vertical="center"/>
    </xf>
    <xf numFmtId="0" fontId="4" fillId="0" borderId="1" xfId="0" applyFont="1" applyFill="1" applyBorder="1" applyAlignment="1">
      <alignment horizontal="right" vertical="center"/>
    </xf>
    <xf numFmtId="0" fontId="4" fillId="0" borderId="1" xfId="10" applyFont="1" applyFill="1" applyBorder="1" applyAlignment="1">
      <alignment horizontal="left" vertical="center" wrapText="1"/>
    </xf>
    <xf numFmtId="0" fontId="4" fillId="2" borderId="1" xfId="0" applyFont="1" applyFill="1" applyBorder="1" applyAlignment="1">
      <alignment horizontal="left" vertical="center" wrapText="1"/>
    </xf>
    <xf numFmtId="169" fontId="4" fillId="0" borderId="9" xfId="1"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Fill="1" applyBorder="1" applyAlignment="1">
      <alignment horizontal="right" vertical="center" wrapText="1"/>
    </xf>
    <xf numFmtId="14" fontId="4" fillId="0" borderId="1" xfId="9" applyNumberFormat="1" applyFont="1" applyFill="1" applyBorder="1" applyAlignment="1">
      <alignment horizontal="left" vertical="center" wrapText="1"/>
    </xf>
    <xf numFmtId="14" fontId="4" fillId="0" borderId="1" xfId="0" applyNumberFormat="1" applyFont="1" applyFill="1" applyBorder="1" applyAlignment="1">
      <alignment horizontal="left" vertical="center" wrapText="1"/>
    </xf>
    <xf numFmtId="14" fontId="4" fillId="0" borderId="1" xfId="0" applyNumberFormat="1" applyFont="1" applyFill="1" applyBorder="1" applyAlignment="1">
      <alignment horizontal="right" vertical="center" wrapText="1"/>
    </xf>
    <xf numFmtId="14" fontId="4" fillId="0" borderId="1" xfId="0" applyNumberFormat="1" applyFont="1" applyFill="1" applyBorder="1" applyAlignment="1">
      <alignment horizontal="right" vertical="center"/>
    </xf>
    <xf numFmtId="49" fontId="6" fillId="3" borderId="1" xfId="1" applyNumberFormat="1" applyFont="1" applyFill="1" applyBorder="1" applyAlignment="1">
      <alignment horizontal="left" vertical="center" wrapText="1"/>
    </xf>
    <xf numFmtId="1" fontId="4" fillId="0" borderId="9" xfId="1" applyNumberFormat="1" applyFont="1" applyFill="1" applyBorder="1" applyAlignment="1">
      <alignment horizontal="center" vertical="center"/>
    </xf>
    <xf numFmtId="0" fontId="3" fillId="0" borderId="0" xfId="1" applyNumberFormat="1" applyFont="1" applyFill="1" applyBorder="1" applyAlignment="1">
      <alignment horizontal="center" vertical="center"/>
    </xf>
    <xf numFmtId="14" fontId="5" fillId="0" borderId="0" xfId="0" applyNumberFormat="1" applyFont="1" applyFill="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NumberFormat="1" applyFont="1" applyFill="1" applyBorder="1" applyAlignment="1">
      <alignment horizontal="justify" vertical="top" wrapText="1"/>
    </xf>
    <xf numFmtId="165" fontId="3" fillId="0" borderId="0" xfId="1" applyNumberFormat="1" applyFont="1" applyFill="1" applyAlignment="1">
      <alignment horizontal="center" vertical="center" wrapText="1"/>
    </xf>
    <xf numFmtId="0" fontId="3" fillId="0" borderId="0" xfId="0" applyNumberFormat="1" applyFont="1" applyFill="1" applyAlignment="1">
      <alignment horizontal="center" vertical="center" wrapText="1"/>
    </xf>
    <xf numFmtId="0" fontId="3" fillId="0" borderId="0" xfId="0" applyNumberFormat="1" applyFont="1" applyFill="1" applyAlignment="1">
      <alignment vertical="center" wrapText="1"/>
    </xf>
    <xf numFmtId="4" fontId="3" fillId="0" borderId="0" xfId="1" applyNumberFormat="1" applyFont="1" applyFill="1" applyAlignment="1">
      <alignment horizontal="right" vertical="center"/>
    </xf>
    <xf numFmtId="49" fontId="3" fillId="0" borderId="0" xfId="1" applyNumberFormat="1" applyFont="1" applyFill="1" applyAlignment="1">
      <alignment horizontal="center" vertical="center"/>
    </xf>
    <xf numFmtId="14" fontId="3" fillId="0" borderId="0" xfId="0" applyNumberFormat="1" applyFont="1" applyFill="1" applyAlignment="1">
      <alignment vertical="center"/>
    </xf>
    <xf numFmtId="0" fontId="3" fillId="0" borderId="0" xfId="0" applyFont="1" applyFill="1" applyAlignment="1">
      <alignment horizontal="left" vertical="center"/>
    </xf>
    <xf numFmtId="14" fontId="3" fillId="0" borderId="0" xfId="1" applyNumberFormat="1" applyFont="1" applyFill="1" applyAlignment="1">
      <alignment horizontal="center" vertical="center"/>
    </xf>
    <xf numFmtId="168" fontId="3" fillId="0" borderId="0" xfId="1" applyNumberFormat="1" applyFont="1" applyFill="1" applyBorder="1" applyAlignment="1">
      <alignment horizontal="center" vertical="center"/>
    </xf>
    <xf numFmtId="169" fontId="3" fillId="0" borderId="0" xfId="1" applyNumberFormat="1" applyFont="1" applyFill="1" applyBorder="1" applyAlignment="1">
      <alignment horizontal="center" vertical="center" wrapText="1"/>
    </xf>
    <xf numFmtId="43" fontId="3" fillId="0" borderId="0" xfId="1"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3" fontId="3" fillId="0" borderId="0" xfId="1" applyNumberFormat="1" applyFont="1" applyFill="1" applyAlignment="1">
      <alignment vertical="center"/>
    </xf>
    <xf numFmtId="49" fontId="3" fillId="0" borderId="0" xfId="0" applyNumberFormat="1" applyFont="1" applyFill="1" applyAlignment="1">
      <alignment horizontal="center" vertical="center"/>
    </xf>
    <xf numFmtId="1" fontId="3" fillId="0" borderId="0" xfId="1" applyNumberFormat="1" applyFont="1" applyFill="1" applyAlignment="1">
      <alignment horizontal="center" vertical="center"/>
    </xf>
    <xf numFmtId="14" fontId="3" fillId="0" borderId="0" xfId="0" applyNumberFormat="1" applyFont="1" applyFill="1" applyAlignment="1">
      <alignment horizontal="center" vertical="center"/>
    </xf>
    <xf numFmtId="43" fontId="3" fillId="0" borderId="0" xfId="1" applyFont="1" applyFill="1" applyBorder="1" applyAlignment="1">
      <alignment horizontal="center" vertical="center"/>
    </xf>
    <xf numFmtId="4" fontId="3" fillId="0" borderId="0" xfId="1" applyNumberFormat="1" applyFont="1" applyFill="1" applyAlignment="1">
      <alignment horizontal="center" vertical="center"/>
    </xf>
    <xf numFmtId="0" fontId="5" fillId="0" borderId="0" xfId="1" applyNumberFormat="1" applyFont="1" applyFill="1" applyBorder="1" applyAlignment="1">
      <alignment horizontal="center" vertical="center"/>
    </xf>
    <xf numFmtId="0" fontId="1" fillId="0" borderId="0" xfId="0" applyFont="1"/>
    <xf numFmtId="0" fontId="5"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NumberFormat="1" applyFont="1" applyFill="1" applyBorder="1" applyAlignment="1">
      <alignment horizontal="justify" vertical="top" wrapText="1"/>
    </xf>
    <xf numFmtId="168" fontId="5" fillId="0" borderId="0" xfId="1" applyNumberFormat="1" applyFont="1" applyFill="1" applyBorder="1" applyAlignment="1">
      <alignment horizontal="center" vertical="center"/>
    </xf>
    <xf numFmtId="169" fontId="5" fillId="0" borderId="0" xfId="1" applyNumberFormat="1" applyFont="1" applyFill="1" applyBorder="1" applyAlignment="1">
      <alignment horizontal="center" vertical="center" wrapText="1"/>
    </xf>
    <xf numFmtId="43" fontId="5" fillId="0" borderId="0" xfId="1" applyFont="1" applyFill="1" applyBorder="1" applyAlignment="1">
      <alignment horizontal="center" vertical="center"/>
    </xf>
    <xf numFmtId="0" fontId="3" fillId="0" borderId="0" xfId="1" applyNumberFormat="1" applyFont="1" applyFill="1" applyAlignment="1">
      <alignment horizontal="center" vertical="center"/>
    </xf>
    <xf numFmtId="0" fontId="3" fillId="0" borderId="0" xfId="0" applyFont="1" applyFill="1" applyAlignment="1">
      <alignment vertical="center" wrapText="1"/>
    </xf>
    <xf numFmtId="0" fontId="3" fillId="0" borderId="0" xfId="0" applyNumberFormat="1" applyFont="1" applyFill="1" applyAlignment="1">
      <alignment horizontal="justify" vertical="top" wrapText="1"/>
    </xf>
    <xf numFmtId="1" fontId="3" fillId="0" borderId="0" xfId="1" applyNumberFormat="1" applyFont="1" applyFill="1" applyAlignment="1">
      <alignment horizontal="center" vertical="center" wrapText="1"/>
    </xf>
    <xf numFmtId="168" fontId="3" fillId="0" borderId="1" xfId="1" applyNumberFormat="1" applyFont="1" applyFill="1" applyBorder="1" applyAlignment="1">
      <alignment horizontal="center" vertical="center"/>
    </xf>
    <xf numFmtId="169" fontId="3" fillId="0" borderId="1" xfId="1" applyNumberFormat="1" applyFont="1" applyFill="1" applyBorder="1" applyAlignment="1">
      <alignment horizontal="center" vertical="center" wrapText="1"/>
    </xf>
    <xf numFmtId="169"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vertical="center" wrapText="1"/>
    </xf>
    <xf numFmtId="169" fontId="4" fillId="0" borderId="1" xfId="1" applyNumberFormat="1" applyFont="1" applyFill="1" applyBorder="1" applyAlignment="1">
      <alignment horizontal="center" vertical="center" wrapText="1"/>
    </xf>
    <xf numFmtId="9" fontId="6" fillId="0" borderId="1" xfId="2" applyFont="1" applyFill="1" applyBorder="1" applyAlignment="1">
      <alignment horizontal="center" textRotation="255" wrapText="1"/>
    </xf>
    <xf numFmtId="169" fontId="4" fillId="0" borderId="1" xfId="1" applyNumberFormat="1" applyFont="1" applyFill="1" applyBorder="1" applyAlignment="1">
      <alignment horizontal="center" vertical="center" wrapText="1"/>
    </xf>
    <xf numFmtId="169" fontId="4" fillId="0" borderId="1" xfId="1" applyNumberFormat="1" applyFont="1" applyFill="1" applyBorder="1" applyAlignment="1">
      <alignment horizontal="center" vertical="center" wrapText="1"/>
    </xf>
    <xf numFmtId="169" fontId="4" fillId="0" borderId="1" xfId="1" applyNumberFormat="1" applyFont="1" applyFill="1" applyBorder="1" applyAlignment="1">
      <alignment horizontal="center" vertical="center" wrapText="1"/>
    </xf>
    <xf numFmtId="169" fontId="4" fillId="0" borderId="1" xfId="1" applyNumberFormat="1" applyFont="1" applyFill="1" applyBorder="1" applyAlignment="1">
      <alignment horizontal="center" vertical="center" wrapText="1"/>
    </xf>
    <xf numFmtId="169" fontId="4" fillId="0" borderId="1" xfId="1" applyNumberFormat="1" applyFont="1" applyFill="1" applyBorder="1" applyAlignment="1">
      <alignment horizontal="center" vertical="center" wrapText="1"/>
    </xf>
    <xf numFmtId="169" fontId="4" fillId="0" borderId="1" xfId="1" applyNumberFormat="1" applyFont="1" applyFill="1" applyBorder="1" applyAlignment="1">
      <alignment horizontal="center" vertical="center" wrapText="1"/>
    </xf>
    <xf numFmtId="43" fontId="4" fillId="2" borderId="1" xfId="1" applyFont="1" applyFill="1" applyBorder="1" applyAlignment="1">
      <alignment horizontal="center" vertical="center" wrapText="1"/>
    </xf>
    <xf numFmtId="43" fontId="4" fillId="23" borderId="9" xfId="1" applyFont="1" applyFill="1" applyBorder="1" applyAlignment="1">
      <alignment horizontal="center" vertical="center" wrapText="1"/>
    </xf>
    <xf numFmtId="0" fontId="4" fillId="23" borderId="2" xfId="0" applyFont="1" applyFill="1" applyBorder="1" applyAlignment="1">
      <alignment horizontal="right" vertical="center"/>
    </xf>
    <xf numFmtId="0" fontId="4" fillId="23" borderId="1" xfId="0" applyFont="1" applyFill="1" applyBorder="1" applyAlignment="1">
      <alignment horizontal="right" vertical="center"/>
    </xf>
    <xf numFmtId="169" fontId="4" fillId="0" borderId="1" xfId="1" applyNumberFormat="1" applyFont="1" applyFill="1" applyBorder="1" applyAlignment="1">
      <alignment horizontal="center" vertical="center" wrapText="1"/>
    </xf>
    <xf numFmtId="169"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1" fontId="4" fillId="0" borderId="1" xfId="1" applyNumberFormat="1" applyFont="1" applyFill="1" applyBorder="1" applyAlignment="1">
      <alignment horizontal="center" vertical="center"/>
    </xf>
    <xf numFmtId="169" fontId="4" fillId="0" borderId="1" xfId="1" applyNumberFormat="1" applyFont="1" applyFill="1" applyBorder="1" applyAlignment="1">
      <alignment horizontal="center" vertical="center" wrapText="1"/>
    </xf>
    <xf numFmtId="169"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169" fontId="4" fillId="0" borderId="1" xfId="1" applyNumberFormat="1" applyFont="1" applyFill="1" applyBorder="1" applyAlignment="1">
      <alignment horizontal="center" vertical="center" wrapText="1"/>
    </xf>
    <xf numFmtId="14" fontId="4" fillId="23" borderId="1" xfId="0" applyNumberFormat="1" applyFont="1" applyFill="1" applyBorder="1" applyAlignment="1">
      <alignment horizontal="right" vertical="center"/>
    </xf>
    <xf numFmtId="169" fontId="4" fillId="2" borderId="1" xfId="1" applyNumberFormat="1" applyFont="1" applyFill="1" applyBorder="1" applyAlignment="1">
      <alignment horizontal="center" vertical="center" wrapText="1"/>
    </xf>
    <xf numFmtId="169" fontId="4" fillId="0" borderId="1" xfId="1" applyNumberFormat="1" applyFont="1" applyFill="1" applyBorder="1" applyAlignment="1">
      <alignment horizontal="center" vertical="center" wrapText="1"/>
    </xf>
    <xf numFmtId="169" fontId="4" fillId="0" borderId="1" xfId="1" applyNumberFormat="1" applyFont="1" applyFill="1" applyBorder="1" applyAlignment="1">
      <alignment horizontal="center" vertical="center" wrapText="1"/>
    </xf>
    <xf numFmtId="169"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169" fontId="4" fillId="0" borderId="1" xfId="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69"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xf>
    <xf numFmtId="169"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169" fontId="4" fillId="0" borderId="1" xfId="1" applyNumberFormat="1" applyFont="1" applyFill="1" applyBorder="1" applyAlignment="1">
      <alignment horizontal="center" vertical="center" wrapText="1"/>
    </xf>
    <xf numFmtId="14" fontId="6" fillId="3" borderId="14" xfId="1" applyNumberFormat="1" applyFont="1" applyFill="1" applyBorder="1" applyAlignment="1">
      <alignment horizontal="center" vertical="center" wrapText="1"/>
    </xf>
    <xf numFmtId="170" fontId="4" fillId="8" borderId="9" xfId="1" applyNumberFormat="1" applyFont="1" applyFill="1" applyBorder="1" applyAlignment="1">
      <alignment horizontal="center" vertical="center" wrapText="1"/>
    </xf>
    <xf numFmtId="169" fontId="4" fillId="0" borderId="1" xfId="1" applyNumberFormat="1" applyFont="1" applyFill="1" applyBorder="1" applyAlignment="1">
      <alignment horizontal="center" vertical="center" wrapText="1"/>
    </xf>
    <xf numFmtId="169"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169" fontId="4" fillId="0" borderId="1" xfId="1"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xf>
    <xf numFmtId="169" fontId="4" fillId="0" borderId="1" xfId="1" applyNumberFormat="1" applyFont="1" applyFill="1" applyBorder="1" applyAlignment="1">
      <alignment horizontal="center" vertical="center" wrapText="1"/>
    </xf>
    <xf numFmtId="16"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69"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6" fontId="4" fillId="0" borderId="9" xfId="0"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23" borderId="9" xfId="0" applyFont="1" applyFill="1" applyBorder="1" applyAlignment="1">
      <alignment horizontal="center" vertical="center" wrapText="1"/>
    </xf>
    <xf numFmtId="14" fontId="4" fillId="0" borderId="9" xfId="9" applyNumberFormat="1" applyFont="1" applyFill="1" applyBorder="1" applyAlignment="1">
      <alignment horizontal="center" vertical="center" wrapText="1"/>
    </xf>
    <xf numFmtId="16" fontId="4" fillId="0" borderId="1" xfId="0" applyNumberFormat="1" applyFont="1" applyFill="1" applyBorder="1" applyAlignment="1">
      <alignment horizontal="center" vertical="center" wrapText="1"/>
    </xf>
    <xf numFmtId="169"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0" xfId="0" applyFont="1" applyAlignment="1">
      <alignment vertical="top" wrapText="1"/>
    </xf>
    <xf numFmtId="1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69"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5" fillId="0" borderId="0" xfId="0" applyFont="1" applyAlignment="1">
      <alignment wrapText="1"/>
    </xf>
    <xf numFmtId="3" fontId="4" fillId="0" borderId="9" xfId="1" applyNumberFormat="1"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3" fontId="4" fillId="0" borderId="1" xfId="1" applyNumberFormat="1" applyFont="1" applyFill="1" applyBorder="1" applyAlignment="1">
      <alignment horizontal="center" vertical="center"/>
    </xf>
    <xf numFmtId="3" fontId="4" fillId="23" borderId="1" xfId="1" applyNumberFormat="1" applyFont="1" applyFill="1" applyBorder="1" applyAlignment="1">
      <alignment horizontal="center" vertical="center"/>
    </xf>
    <xf numFmtId="0" fontId="4" fillId="0" borderId="1" xfId="0" applyFont="1" applyFill="1" applyBorder="1" applyAlignment="1">
      <alignment horizontal="center" vertical="center" wrapText="1"/>
    </xf>
    <xf numFmtId="169"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wrapText="1"/>
    </xf>
    <xf numFmtId="169" fontId="4" fillId="0" borderId="1" xfId="1" applyNumberFormat="1" applyFont="1" applyFill="1" applyBorder="1" applyAlignment="1">
      <alignment horizontal="center" vertical="center" wrapText="1"/>
    </xf>
    <xf numFmtId="0" fontId="3" fillId="0" borderId="1" xfId="0" applyFont="1" applyBorder="1" applyAlignment="1">
      <alignment horizontal="center" vertical="center"/>
    </xf>
    <xf numFmtId="16" fontId="4" fillId="0" borderId="1" xfId="0" applyNumberFormat="1" applyFont="1" applyFill="1" applyBorder="1" applyAlignment="1">
      <alignment horizontal="center" vertical="center" wrapText="1"/>
    </xf>
    <xf numFmtId="169"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 fontId="4" fillId="23" borderId="9" xfId="1" applyNumberFormat="1" applyFont="1" applyFill="1" applyBorder="1" applyAlignment="1">
      <alignment horizontal="center" vertical="center"/>
    </xf>
    <xf numFmtId="3" fontId="4" fillId="23" borderId="1" xfId="1" applyNumberFormat="1" applyFont="1" applyFill="1" applyBorder="1" applyAlignment="1">
      <alignment horizontal="center" vertical="center" wrapText="1"/>
    </xf>
    <xf numFmtId="169" fontId="4" fillId="0" borderId="1" xfId="1" applyNumberFormat="1" applyFont="1" applyFill="1" applyBorder="1" applyAlignment="1">
      <alignment horizontal="center" vertical="center" wrapText="1"/>
    </xf>
    <xf numFmtId="0" fontId="4" fillId="2" borderId="1" xfId="9"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2" borderId="1" xfId="9" applyFont="1" applyFill="1" applyBorder="1" applyAlignment="1">
      <alignment horizontal="center" vertical="center"/>
    </xf>
    <xf numFmtId="168" fontId="4" fillId="2" borderId="1" xfId="1" applyNumberFormat="1" applyFont="1" applyFill="1" applyBorder="1" applyAlignment="1">
      <alignment horizontal="center" vertical="center"/>
    </xf>
    <xf numFmtId="1" fontId="4" fillId="0" borderId="1" xfId="1" applyNumberFormat="1" applyFont="1" applyFill="1" applyBorder="1" applyAlignment="1">
      <alignment horizontal="center" vertical="center"/>
    </xf>
    <xf numFmtId="169" fontId="4" fillId="0" borderId="1" xfId="1" applyNumberFormat="1" applyFont="1" applyFill="1" applyBorder="1" applyAlignment="1">
      <alignment horizontal="center" vertical="center" wrapText="1"/>
    </xf>
    <xf numFmtId="16"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169"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4" fillId="23" borderId="1" xfId="0" applyFont="1" applyFill="1" applyBorder="1" applyAlignment="1">
      <alignment horizontal="left" vertical="center"/>
    </xf>
    <xf numFmtId="0" fontId="3" fillId="23" borderId="1" xfId="0" applyFont="1" applyFill="1" applyBorder="1" applyAlignment="1">
      <alignment horizontal="center" vertical="center"/>
    </xf>
    <xf numFmtId="0" fontId="7" fillId="23" borderId="1" xfId="9" applyNumberFormat="1" applyFill="1" applyBorder="1" applyAlignment="1">
      <alignment horizontal="center" vertical="center"/>
    </xf>
    <xf numFmtId="0" fontId="3" fillId="23" borderId="0" xfId="0" applyFont="1" applyFill="1" applyAlignment="1">
      <alignment wrapText="1"/>
    </xf>
    <xf numFmtId="4" fontId="4" fillId="2" borderId="1" xfId="1"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right" vertical="center"/>
    </xf>
    <xf numFmtId="0" fontId="4" fillId="2" borderId="1" xfId="0" applyNumberFormat="1" applyFont="1" applyFill="1" applyBorder="1" applyAlignment="1">
      <alignment horizontal="center" vertical="center" wrapText="1"/>
    </xf>
    <xf numFmtId="3" fontId="4" fillId="2" borderId="1" xfId="1" applyNumberFormat="1" applyFont="1" applyFill="1" applyBorder="1" applyAlignment="1">
      <alignment horizontal="right" vertical="center" wrapText="1"/>
    </xf>
    <xf numFmtId="49" fontId="4" fillId="2" borderId="1" xfId="0" applyNumberFormat="1" applyFont="1" applyFill="1" applyBorder="1" applyAlignment="1">
      <alignment horizontal="center" vertical="center" wrapText="1"/>
    </xf>
    <xf numFmtId="14" fontId="4" fillId="2" borderId="1" xfId="9" applyNumberFormat="1" applyFont="1" applyFill="1" applyBorder="1" applyAlignment="1">
      <alignment horizontal="left" vertical="center" wrapText="1"/>
    </xf>
    <xf numFmtId="43" fontId="4" fillId="2" borderId="1" xfId="1" applyFont="1" applyFill="1" applyBorder="1" applyAlignment="1">
      <alignment horizontal="center" vertical="center"/>
    </xf>
    <xf numFmtId="165" fontId="4" fillId="2" borderId="1" xfId="1" applyNumberFormat="1" applyFont="1" applyFill="1" applyBorder="1" applyAlignment="1">
      <alignment horizontal="right" vertical="center"/>
    </xf>
    <xf numFmtId="1" fontId="4" fillId="2" borderId="1" xfId="1" applyNumberFormat="1" applyFont="1" applyFill="1" applyBorder="1" applyAlignment="1">
      <alignment horizontal="center" vertical="center" wrapText="1"/>
    </xf>
    <xf numFmtId="43" fontId="4" fillId="2" borderId="1" xfId="1" applyFont="1" applyFill="1" applyBorder="1" applyAlignment="1">
      <alignment horizontal="right" vertical="center"/>
    </xf>
    <xf numFmtId="4" fontId="4" fillId="2" borderId="1" xfId="1" applyNumberFormat="1" applyFont="1" applyFill="1" applyBorder="1" applyAlignment="1">
      <alignment horizontal="right" vertical="center" wrapText="1"/>
    </xf>
    <xf numFmtId="0" fontId="4" fillId="2" borderId="1" xfId="1" applyNumberFormat="1" applyFont="1" applyFill="1" applyBorder="1" applyAlignment="1">
      <alignment horizontal="center" vertical="center" wrapText="1"/>
    </xf>
    <xf numFmtId="14" fontId="4" fillId="2" borderId="1" xfId="1"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14" fontId="4" fillId="2" borderId="1" xfId="0" applyNumberFormat="1" applyFont="1" applyFill="1" applyBorder="1" applyAlignment="1">
      <alignment horizontal="center" vertical="center"/>
    </xf>
    <xf numFmtId="4" fontId="4" fillId="2" borderId="1" xfId="1" applyNumberFormat="1" applyFont="1" applyFill="1" applyBorder="1" applyAlignment="1">
      <alignment horizontal="center" vertical="center"/>
    </xf>
    <xf numFmtId="14" fontId="4" fillId="2" borderId="1" xfId="1" applyNumberFormat="1" applyFont="1" applyFill="1" applyBorder="1" applyAlignment="1">
      <alignment horizontal="center" vertical="center"/>
    </xf>
    <xf numFmtId="49" fontId="4" fillId="2" borderId="1" xfId="1" applyNumberFormat="1" applyFont="1" applyFill="1" applyBorder="1" applyAlignment="1">
      <alignment horizontal="center" vertical="center"/>
    </xf>
    <xf numFmtId="4" fontId="4" fillId="2" borderId="1" xfId="0" applyNumberFormat="1" applyFont="1" applyFill="1" applyBorder="1" applyAlignment="1">
      <alignment horizontal="center" vertical="center"/>
    </xf>
    <xf numFmtId="4" fontId="6" fillId="2" borderId="1" xfId="0" applyNumberFormat="1" applyFont="1" applyFill="1" applyBorder="1" applyAlignment="1">
      <alignment horizontal="center" vertical="center"/>
    </xf>
    <xf numFmtId="9" fontId="4" fillId="2" borderId="1" xfId="2" applyFont="1" applyFill="1" applyBorder="1" applyAlignment="1">
      <alignment horizontal="center" vertical="center"/>
    </xf>
    <xf numFmtId="167" fontId="4" fillId="2" borderId="1" xfId="1" applyNumberFormat="1" applyFont="1" applyFill="1" applyBorder="1" applyAlignment="1">
      <alignment horizontal="center" vertical="center"/>
    </xf>
    <xf numFmtId="0" fontId="4" fillId="23" borderId="1" xfId="0" applyFont="1" applyFill="1" applyBorder="1" applyAlignment="1">
      <alignment vertical="center"/>
    </xf>
    <xf numFmtId="169" fontId="4" fillId="23" borderId="1" xfId="1" applyNumberFormat="1" applyFont="1" applyFill="1" applyBorder="1" applyAlignment="1">
      <alignment vertical="center" wrapText="1"/>
    </xf>
    <xf numFmtId="0" fontId="3" fillId="23" borderId="1" xfId="0" applyFont="1" applyFill="1" applyBorder="1" applyAlignment="1">
      <alignment vertical="center" wrapText="1"/>
    </xf>
    <xf numFmtId="16" fontId="4" fillId="23" borderId="1" xfId="0" applyNumberFormat="1" applyFont="1" applyFill="1" applyBorder="1" applyAlignment="1">
      <alignment vertical="center" wrapText="1"/>
    </xf>
    <xf numFmtId="0" fontId="4" fillId="2" borderId="1" xfId="0" applyFont="1" applyFill="1" applyBorder="1" applyAlignment="1">
      <alignment horizontal="left" vertical="top" wrapText="1"/>
    </xf>
    <xf numFmtId="0" fontId="4" fillId="2" borderId="1" xfId="0" applyFont="1" applyFill="1" applyBorder="1" applyAlignment="1">
      <alignment vertical="center"/>
    </xf>
    <xf numFmtId="0" fontId="7" fillId="2" borderId="1" xfId="9" applyFill="1" applyBorder="1" applyAlignment="1">
      <alignment horizontal="center" vertical="center"/>
    </xf>
    <xf numFmtId="169" fontId="4" fillId="2" borderId="1" xfId="1" applyNumberFormat="1" applyFont="1" applyFill="1" applyBorder="1" applyAlignment="1">
      <alignment vertical="center" wrapText="1"/>
    </xf>
    <xf numFmtId="16" fontId="4" fillId="2" borderId="1" xfId="0" applyNumberFormat="1" applyFont="1" applyFill="1" applyBorder="1" applyAlignment="1">
      <alignment vertical="center" wrapText="1"/>
    </xf>
    <xf numFmtId="0" fontId="3" fillId="2" borderId="1" xfId="0" applyFont="1" applyFill="1" applyBorder="1" applyAlignment="1">
      <alignment vertical="center" wrapText="1"/>
    </xf>
    <xf numFmtId="14" fontId="4" fillId="2" borderId="1" xfId="0" applyNumberFormat="1" applyFont="1" applyFill="1" applyBorder="1" applyAlignment="1">
      <alignment horizontal="right" vertical="center" wrapText="1"/>
    </xf>
    <xf numFmtId="0" fontId="4" fillId="0" borderId="9" xfId="1" applyNumberFormat="1" applyFont="1" applyFill="1" applyBorder="1" applyAlignment="1">
      <alignment horizontal="center" vertical="center" wrapText="1"/>
    </xf>
    <xf numFmtId="169"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23" borderId="0" xfId="0" applyFont="1" applyFill="1" applyAlignment="1">
      <alignment horizontal="center" vertical="center"/>
    </xf>
    <xf numFmtId="0" fontId="4" fillId="23" borderId="0" xfId="0" applyFont="1" applyFill="1" applyAlignment="1">
      <alignment horizontal="left" vertical="center" wrapText="1"/>
    </xf>
    <xf numFmtId="9" fontId="4" fillId="23" borderId="1" xfId="2" applyFont="1" applyFill="1" applyBorder="1" applyAlignment="1">
      <alignment horizontal="center" vertical="center" wrapText="1"/>
    </xf>
    <xf numFmtId="49" fontId="4" fillId="23" borderId="1" xfId="2" applyNumberFormat="1" applyFont="1" applyFill="1" applyBorder="1" applyAlignment="1">
      <alignment horizontal="center" vertical="center" wrapText="1"/>
    </xf>
    <xf numFmtId="168" fontId="4" fillId="23" borderId="1" xfId="1" applyNumberFormat="1" applyFont="1" applyFill="1" applyBorder="1" applyAlignment="1">
      <alignment horizontal="center" vertical="center" wrapText="1"/>
    </xf>
    <xf numFmtId="14" fontId="6" fillId="3" borderId="1" xfId="0" applyNumberFormat="1" applyFont="1" applyFill="1" applyBorder="1" applyAlignment="1">
      <alignment horizontal="center" vertical="center"/>
    </xf>
    <xf numFmtId="169" fontId="4" fillId="3" borderId="1" xfId="1" applyNumberFormat="1" applyFont="1" applyFill="1" applyBorder="1" applyAlignment="1">
      <alignment horizontal="center" vertical="center" wrapText="1"/>
    </xf>
    <xf numFmtId="169" fontId="47" fillId="0" borderId="1" xfId="1"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1" fontId="4" fillId="3" borderId="1" xfId="1" applyNumberFormat="1" applyFont="1" applyFill="1" applyBorder="1" applyAlignment="1">
      <alignment horizontal="center" vertical="center" wrapText="1"/>
    </xf>
    <xf numFmtId="0" fontId="4" fillId="3" borderId="1" xfId="9" applyFont="1" applyFill="1" applyBorder="1" applyAlignment="1">
      <alignment horizontal="center" vertical="center"/>
    </xf>
    <xf numFmtId="165" fontId="4" fillId="3" borderId="1" xfId="1" applyNumberFormat="1" applyFont="1" applyFill="1" applyBorder="1" applyAlignment="1">
      <alignment horizontal="right" vertical="center"/>
    </xf>
    <xf numFmtId="43" fontId="4" fillId="3" borderId="1" xfId="1" applyFont="1" applyFill="1" applyBorder="1" applyAlignment="1">
      <alignment horizontal="right" vertical="center"/>
    </xf>
    <xf numFmtId="4" fontId="4" fillId="3" borderId="1" xfId="1" applyNumberFormat="1"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0" fontId="4" fillId="3" borderId="1" xfId="0" applyFont="1" applyFill="1" applyBorder="1" applyAlignment="1">
      <alignment horizontal="right" vertical="center"/>
    </xf>
    <xf numFmtId="14" fontId="4" fillId="3" borderId="1" xfId="9" applyNumberFormat="1" applyFont="1" applyFill="1" applyBorder="1" applyAlignment="1">
      <alignment horizontal="center" vertical="center" wrapText="1"/>
    </xf>
    <xf numFmtId="4" fontId="4" fillId="3" borderId="1" xfId="1" applyNumberFormat="1" applyFont="1" applyFill="1" applyBorder="1" applyAlignment="1">
      <alignment horizontal="right" vertical="center" wrapText="1"/>
    </xf>
    <xf numFmtId="14" fontId="4" fillId="3" borderId="1" xfId="0" applyNumberFormat="1" applyFont="1" applyFill="1" applyBorder="1" applyAlignment="1">
      <alignment horizontal="right" vertical="center" wrapText="1"/>
    </xf>
    <xf numFmtId="43" fontId="4" fillId="3" borderId="1" xfId="1" applyFont="1" applyFill="1" applyBorder="1" applyAlignment="1">
      <alignment horizontal="right" vertical="center" wrapText="1"/>
    </xf>
    <xf numFmtId="0" fontId="4" fillId="3" borderId="1" xfId="0" applyFont="1" applyFill="1" applyBorder="1" applyAlignment="1">
      <alignment horizontal="center" vertical="center"/>
    </xf>
    <xf numFmtId="3" fontId="4" fillId="3" borderId="1" xfId="0" applyNumberFormat="1" applyFont="1" applyFill="1" applyBorder="1" applyAlignment="1">
      <alignment horizontal="right" vertical="center"/>
    </xf>
    <xf numFmtId="169" fontId="4" fillId="3" borderId="1" xfId="1" applyNumberFormat="1" applyFont="1" applyFill="1" applyBorder="1" applyAlignment="1">
      <alignment horizontal="right" vertical="center" wrapText="1"/>
    </xf>
    <xf numFmtId="43" fontId="4" fillId="3" borderId="9" xfId="1" applyFont="1" applyFill="1" applyBorder="1" applyAlignment="1">
      <alignment horizontal="right" vertical="center"/>
    </xf>
    <xf numFmtId="4" fontId="4" fillId="3" borderId="9" xfId="1" applyNumberFormat="1" applyFont="1" applyFill="1" applyBorder="1" applyAlignment="1">
      <alignment horizontal="center" vertical="center" wrapText="1"/>
    </xf>
    <xf numFmtId="169"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33" borderId="1" xfId="0" applyNumberFormat="1" applyFont="1" applyFill="1" applyBorder="1" applyAlignment="1">
      <alignment horizontal="center" vertical="center"/>
    </xf>
    <xf numFmtId="169"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68" fontId="4" fillId="23" borderId="1" xfId="1" applyNumberFormat="1" applyFont="1" applyFill="1" applyBorder="1" applyAlignment="1">
      <alignment horizontal="center" vertical="center"/>
    </xf>
    <xf numFmtId="1" fontId="4" fillId="2" borderId="9" xfId="1" applyNumberFormat="1" applyFont="1" applyFill="1" applyBorder="1" applyAlignment="1">
      <alignment horizontal="center" vertical="center"/>
    </xf>
    <xf numFmtId="0" fontId="4" fillId="2" borderId="1" xfId="0" applyFont="1" applyFill="1" applyBorder="1" applyAlignment="1">
      <alignment horizontal="left" vertical="center"/>
    </xf>
    <xf numFmtId="0" fontId="3" fillId="2" borderId="1" xfId="0" applyFont="1" applyFill="1" applyBorder="1" applyAlignment="1">
      <alignment horizontal="center" vertical="center"/>
    </xf>
    <xf numFmtId="0" fontId="7" fillId="2" borderId="1" xfId="9" applyNumberFormat="1" applyFill="1" applyBorder="1" applyAlignment="1">
      <alignment horizontal="center" vertical="center"/>
    </xf>
    <xf numFmtId="0" fontId="4" fillId="2" borderId="1" xfId="0" applyNumberFormat="1" applyFont="1" applyFill="1" applyBorder="1" applyAlignment="1">
      <alignment horizontal="left" vertical="center" wrapText="1"/>
    </xf>
    <xf numFmtId="3" fontId="4" fillId="2" borderId="1" xfId="1" applyNumberFormat="1" applyFont="1" applyFill="1" applyBorder="1" applyAlignment="1">
      <alignment horizontal="center" vertical="center"/>
    </xf>
    <xf numFmtId="14" fontId="4" fillId="2" borderId="1" xfId="0" applyNumberFormat="1" applyFont="1" applyFill="1" applyBorder="1" applyAlignment="1">
      <alignment horizontal="right" vertical="center"/>
    </xf>
    <xf numFmtId="49" fontId="4" fillId="2" borderId="1" xfId="0" applyNumberFormat="1" applyFont="1" applyFill="1" applyBorder="1" applyAlignment="1">
      <alignment horizontal="center" vertical="center"/>
    </xf>
    <xf numFmtId="4" fontId="4" fillId="2" borderId="1" xfId="1" applyNumberFormat="1" applyFont="1" applyFill="1" applyBorder="1" applyAlignment="1">
      <alignment horizontal="right" vertical="center"/>
    </xf>
    <xf numFmtId="49" fontId="4" fillId="2" borderId="1" xfId="0" applyNumberFormat="1" applyFont="1" applyFill="1" applyBorder="1" applyAlignment="1">
      <alignment horizontal="left" vertical="center"/>
    </xf>
    <xf numFmtId="16" fontId="4" fillId="2" borderId="1" xfId="0" applyNumberFormat="1"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49" fontId="4" fillId="2" borderId="1" xfId="1" applyNumberFormat="1" applyFont="1" applyFill="1" applyBorder="1" applyAlignment="1">
      <alignment horizontal="center" vertical="center" wrapText="1"/>
    </xf>
    <xf numFmtId="14" fontId="4" fillId="2" borderId="1" xfId="0" applyNumberFormat="1" applyFont="1" applyFill="1" applyBorder="1" applyAlignment="1">
      <alignment horizontal="left" vertical="center" wrapText="1"/>
    </xf>
    <xf numFmtId="3" fontId="4" fillId="2" borderId="1" xfId="1" applyNumberFormat="1" applyFont="1" applyFill="1" applyBorder="1" applyAlignment="1">
      <alignment horizontal="right" vertical="center"/>
    </xf>
    <xf numFmtId="49" fontId="7" fillId="2" borderId="1" xfId="9" applyNumberFormat="1" applyFill="1" applyBorder="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left" vertical="center" wrapText="1"/>
    </xf>
    <xf numFmtId="0" fontId="7" fillId="2" borderId="0" xfId="9" applyFill="1" applyAlignment="1">
      <alignment horizontal="center" vertical="center"/>
    </xf>
    <xf numFmtId="0" fontId="34" fillId="2" borderId="1" xfId="9" applyFont="1" applyFill="1" applyBorder="1" applyAlignment="1">
      <alignment horizontal="center" vertical="center"/>
    </xf>
    <xf numFmtId="1" fontId="4" fillId="2" borderId="1" xfId="0" applyNumberFormat="1" applyFont="1" applyFill="1" applyBorder="1" applyAlignment="1">
      <alignment horizontal="center" vertical="center"/>
    </xf>
    <xf numFmtId="3" fontId="4" fillId="2" borderId="1" xfId="1" applyNumberFormat="1" applyFont="1" applyFill="1" applyBorder="1" applyAlignment="1">
      <alignment vertical="center"/>
    </xf>
    <xf numFmtId="9" fontId="4" fillId="2" borderId="1" xfId="2" applyFont="1" applyFill="1" applyBorder="1" applyAlignment="1">
      <alignment horizontal="center" vertical="center" wrapText="1"/>
    </xf>
    <xf numFmtId="49" fontId="4" fillId="2" borderId="1" xfId="2" applyNumberFormat="1" applyFont="1" applyFill="1" applyBorder="1" applyAlignment="1">
      <alignment horizontal="center" vertical="center" wrapText="1"/>
    </xf>
    <xf numFmtId="0" fontId="4" fillId="2" borderId="1" xfId="0" applyNumberFormat="1" applyFont="1" applyFill="1" applyBorder="1" applyAlignment="1">
      <alignment vertical="center" wrapText="1"/>
    </xf>
    <xf numFmtId="0" fontId="4" fillId="2" borderId="1" xfId="0" applyFont="1" applyFill="1" applyBorder="1" applyAlignment="1">
      <alignment vertical="center" wrapText="1"/>
    </xf>
    <xf numFmtId="0" fontId="4" fillId="0" borderId="2" xfId="0" applyNumberFormat="1" applyFont="1" applyFill="1" applyBorder="1" applyAlignment="1">
      <alignment horizontal="justify" vertical="top"/>
    </xf>
    <xf numFmtId="0" fontId="4" fillId="23" borderId="2" xfId="0" applyFont="1" applyFill="1" applyBorder="1" applyAlignment="1">
      <alignment horizontal="left" vertical="top" wrapText="1"/>
    </xf>
    <xf numFmtId="0" fontId="4" fillId="0" borderId="2" xfId="0" applyNumberFormat="1" applyFont="1" applyFill="1" applyBorder="1" applyAlignment="1">
      <alignment horizontal="justify" vertical="top" wrapText="1"/>
    </xf>
    <xf numFmtId="0" fontId="4" fillId="23" borderId="9" xfId="0" applyFont="1" applyFill="1" applyBorder="1" applyAlignment="1">
      <alignment horizontal="left" vertical="top" wrapText="1"/>
    </xf>
    <xf numFmtId="0" fontId="4" fillId="0" borderId="9" xfId="0" applyNumberFormat="1" applyFont="1" applyFill="1" applyBorder="1" applyAlignment="1">
      <alignment horizontal="justify" vertical="top" wrapText="1"/>
    </xf>
    <xf numFmtId="0" fontId="3" fillId="2" borderId="1" xfId="0" applyFont="1" applyFill="1" applyBorder="1" applyAlignment="1">
      <alignment wrapText="1"/>
    </xf>
    <xf numFmtId="164" fontId="6" fillId="3" borderId="1" xfId="12" applyFont="1" applyFill="1" applyBorder="1" applyAlignment="1">
      <alignment horizontal="center" vertical="center" wrapText="1"/>
    </xf>
    <xf numFmtId="164" fontId="4" fillId="2" borderId="1" xfId="12" applyFont="1" applyFill="1" applyBorder="1" applyAlignment="1">
      <alignment horizontal="right" vertical="center"/>
    </xf>
    <xf numFmtId="164" fontId="4" fillId="2" borderId="1" xfId="12" applyFont="1" applyFill="1" applyBorder="1" applyAlignment="1">
      <alignment horizontal="right" vertical="center" wrapText="1"/>
    </xf>
    <xf numFmtId="164" fontId="4" fillId="2" borderId="1" xfId="12" applyFont="1" applyFill="1" applyBorder="1" applyAlignment="1">
      <alignment horizontal="center" vertical="center"/>
    </xf>
    <xf numFmtId="164" fontId="4" fillId="0" borderId="1" xfId="12" applyFont="1" applyFill="1" applyBorder="1" applyAlignment="1">
      <alignment horizontal="center" vertical="center"/>
    </xf>
    <xf numFmtId="0" fontId="4" fillId="0" borderId="1" xfId="1" applyNumberFormat="1" applyFont="1" applyFill="1" applyBorder="1" applyAlignment="1" applyProtection="1">
      <alignment horizontal="center" vertical="center" wrapText="1"/>
    </xf>
    <xf numFmtId="0" fontId="4" fillId="0" borderId="1" xfId="1" applyNumberFormat="1" applyFont="1" applyFill="1" applyBorder="1" applyAlignment="1" applyProtection="1">
      <alignment horizontal="right" vertical="center" wrapText="1"/>
    </xf>
    <xf numFmtId="0" fontId="8" fillId="2" borderId="29" xfId="0" applyNumberFormat="1" applyFont="1" applyFill="1" applyBorder="1" applyAlignment="1">
      <alignment horizontal="center" vertical="center" wrapText="1"/>
    </xf>
    <xf numFmtId="49" fontId="4" fillId="2" borderId="1" xfId="0" applyNumberFormat="1" applyFont="1" applyFill="1" applyBorder="1" applyAlignment="1">
      <alignment horizontal="right" vertical="center"/>
    </xf>
    <xf numFmtId="43" fontId="4" fillId="2" borderId="1" xfId="1" applyFont="1" applyFill="1" applyBorder="1" applyAlignment="1">
      <alignment horizontal="right" vertical="center" wrapText="1"/>
    </xf>
    <xf numFmtId="14" fontId="4" fillId="2" borderId="1" xfId="9" applyNumberFormat="1" applyFont="1" applyFill="1" applyBorder="1" applyAlignment="1">
      <alignment horizontal="center" vertical="center" wrapText="1"/>
    </xf>
    <xf numFmtId="0" fontId="4" fillId="2" borderId="1" xfId="0" applyFont="1" applyFill="1" applyBorder="1" applyAlignment="1">
      <alignment horizontal="right" vertical="center" wrapText="1"/>
    </xf>
    <xf numFmtId="0" fontId="4" fillId="2" borderId="1" xfId="10" applyFont="1" applyFill="1" applyBorder="1" applyAlignment="1">
      <alignment horizontal="center" vertical="center" wrapText="1"/>
    </xf>
    <xf numFmtId="3" fontId="4" fillId="2" borderId="1" xfId="0" applyNumberFormat="1" applyFont="1" applyFill="1" applyBorder="1" applyAlignment="1">
      <alignment horizontal="center" vertical="center"/>
    </xf>
    <xf numFmtId="1" fontId="4" fillId="2" borderId="1" xfId="0" applyNumberFormat="1" applyFont="1" applyFill="1" applyBorder="1" applyAlignment="1">
      <alignment horizontal="right" vertical="center" wrapText="1"/>
    </xf>
    <xf numFmtId="0" fontId="4" fillId="2" borderId="1" xfId="0" applyFont="1" applyFill="1" applyBorder="1" applyAlignment="1">
      <alignment horizontal="justify" vertical="center"/>
    </xf>
    <xf numFmtId="168" fontId="4" fillId="2" borderId="1" xfId="1" applyNumberFormat="1" applyFont="1" applyFill="1" applyBorder="1" applyAlignment="1">
      <alignment horizontal="center" vertical="center" wrapText="1"/>
    </xf>
    <xf numFmtId="169" fontId="4" fillId="2" borderId="1" xfId="1" applyNumberFormat="1" applyFont="1" applyFill="1" applyBorder="1" applyAlignment="1">
      <alignment horizontal="right" vertical="center" wrapText="1"/>
    </xf>
    <xf numFmtId="1" fontId="4" fillId="2" borderId="1" xfId="1" applyNumberFormat="1" applyFont="1" applyFill="1" applyBorder="1" applyAlignment="1">
      <alignment horizontal="right" vertical="center" wrapText="1"/>
    </xf>
    <xf numFmtId="4" fontId="4" fillId="2" borderId="1" xfId="1" applyNumberFormat="1" applyFont="1" applyFill="1" applyBorder="1" applyAlignment="1">
      <alignment horizontal="left" vertical="center" wrapText="1"/>
    </xf>
    <xf numFmtId="0" fontId="3" fillId="2" borderId="1" xfId="0" applyFont="1" applyFill="1" applyBorder="1" applyAlignment="1">
      <alignment horizontal="right" vertical="center"/>
    </xf>
    <xf numFmtId="168" fontId="34" fillId="2" borderId="1" xfId="9" applyNumberFormat="1" applyFont="1" applyFill="1" applyBorder="1" applyAlignment="1">
      <alignment horizontal="center" vertical="center"/>
    </xf>
    <xf numFmtId="0" fontId="4" fillId="2" borderId="1" xfId="1" applyNumberFormat="1" applyFont="1" applyFill="1" applyBorder="1" applyAlignment="1">
      <alignment vertical="center"/>
    </xf>
    <xf numFmtId="0" fontId="4" fillId="2" borderId="1" xfId="0" applyNumberFormat="1" applyFont="1" applyFill="1" applyBorder="1" applyAlignment="1">
      <alignment horizontal="justify" vertical="top" wrapText="1"/>
    </xf>
    <xf numFmtId="49" fontId="4" fillId="2" borderId="9" xfId="0" applyNumberFormat="1" applyFont="1" applyFill="1" applyBorder="1" applyAlignment="1">
      <alignment horizontal="center" vertical="center"/>
    </xf>
    <xf numFmtId="3" fontId="4" fillId="2" borderId="1" xfId="0" applyNumberFormat="1" applyFont="1" applyFill="1" applyBorder="1" applyAlignment="1">
      <alignment horizontal="right" vertical="center"/>
    </xf>
    <xf numFmtId="49" fontId="6" fillId="3" borderId="1" xfId="3" applyNumberFormat="1" applyFont="1" applyFill="1" applyBorder="1" applyAlignment="1">
      <alignment horizontal="center" vertical="center" wrapText="1"/>
    </xf>
    <xf numFmtId="9" fontId="6" fillId="0" borderId="2" xfId="2" applyFont="1" applyFill="1" applyBorder="1" applyAlignment="1">
      <alignment horizontal="center" textRotation="255" wrapText="1"/>
    </xf>
    <xf numFmtId="9" fontId="6" fillId="0" borderId="14" xfId="2" applyFont="1" applyFill="1" applyBorder="1" applyAlignment="1">
      <alignment horizontal="center" textRotation="255" wrapText="1"/>
    </xf>
    <xf numFmtId="9" fontId="6" fillId="0" borderId="9" xfId="2" applyFont="1" applyFill="1" applyBorder="1" applyAlignment="1">
      <alignment horizontal="center" textRotation="255" wrapText="1"/>
    </xf>
    <xf numFmtId="9" fontId="6" fillId="0" borderId="1" xfId="2" applyFont="1" applyFill="1" applyBorder="1" applyAlignment="1">
      <alignment horizontal="center" textRotation="255" wrapText="1"/>
    </xf>
    <xf numFmtId="0" fontId="11" fillId="0" borderId="0" xfId="0" applyFont="1" applyAlignment="1">
      <alignment horizontal="center" vertical="center"/>
    </xf>
    <xf numFmtId="0" fontId="11" fillId="0" borderId="0" xfId="0" applyFont="1" applyAlignment="1">
      <alignment horizontal="left" vertical="center"/>
    </xf>
    <xf numFmtId="0" fontId="32" fillId="0" borderId="0" xfId="0" applyFont="1" applyFill="1" applyAlignment="1">
      <alignment horizontal="center" vertical="center"/>
    </xf>
    <xf numFmtId="0" fontId="38" fillId="0" borderId="0" xfId="1" applyNumberFormat="1" applyFont="1" applyFill="1" applyBorder="1" applyAlignment="1">
      <alignment horizontal="center" vertical="center"/>
    </xf>
    <xf numFmtId="0" fontId="3" fillId="0" borderId="0" xfId="1" applyNumberFormat="1" applyFont="1" applyFill="1" applyBorder="1" applyAlignment="1">
      <alignment horizontal="center" vertical="center"/>
    </xf>
    <xf numFmtId="0" fontId="3" fillId="0" borderId="0" xfId="1" applyNumberFormat="1" applyFont="1" applyFill="1" applyAlignment="1">
      <alignment horizontal="center" vertical="center"/>
    </xf>
    <xf numFmtId="0" fontId="26" fillId="0" borderId="0" xfId="1" applyNumberFormat="1" applyFont="1" applyFill="1" applyBorder="1" applyAlignment="1">
      <alignment horizontal="center" vertical="center"/>
    </xf>
    <xf numFmtId="0" fontId="4" fillId="0" borderId="0" xfId="1" applyNumberFormat="1" applyFont="1" applyFill="1" applyBorder="1" applyAlignment="1">
      <alignment horizontal="center" vertical="center"/>
    </xf>
    <xf numFmtId="0" fontId="4" fillId="0" borderId="0" xfId="1" applyNumberFormat="1" applyFont="1" applyFill="1" applyAlignment="1">
      <alignment horizontal="center" vertical="center"/>
    </xf>
    <xf numFmtId="0" fontId="27" fillId="0" borderId="0" xfId="0" applyNumberFormat="1" applyFont="1" applyFill="1" applyAlignment="1">
      <alignment horizontal="right" vertical="center" wrapText="1"/>
    </xf>
    <xf numFmtId="0" fontId="4" fillId="0" borderId="0" xfId="0" applyNumberFormat="1" applyFont="1" applyFill="1" applyAlignment="1">
      <alignment horizontal="center" vertical="center" wrapText="1"/>
    </xf>
    <xf numFmtId="165" fontId="27" fillId="0" borderId="0" xfId="1" applyNumberFormat="1" applyFont="1" applyFill="1" applyAlignment="1">
      <alignment horizontal="center" vertical="center"/>
    </xf>
    <xf numFmtId="9" fontId="6" fillId="0" borderId="1" xfId="2" applyFont="1" applyFill="1" applyBorder="1" applyAlignment="1">
      <alignment horizontal="center" vertical="center" textRotation="255" wrapText="1"/>
    </xf>
    <xf numFmtId="49" fontId="6" fillId="0" borderId="1" xfId="0" applyNumberFormat="1" applyFont="1" applyFill="1" applyBorder="1" applyAlignment="1">
      <alignment horizontal="center" vertical="center"/>
    </xf>
    <xf numFmtId="169"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1" fontId="4" fillId="0" borderId="1" xfId="1" applyNumberFormat="1" applyFont="1" applyFill="1" applyBorder="1" applyAlignment="1">
      <alignment horizontal="center" vertical="center"/>
    </xf>
    <xf numFmtId="0" fontId="4" fillId="18" borderId="1" xfId="0" applyFont="1" applyFill="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horizontal="center" vertical="center"/>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 fontId="4" fillId="0" borderId="1" xfId="1" applyNumberFormat="1" applyFont="1" applyFill="1" applyBorder="1" applyAlignment="1">
      <alignment horizontal="center" vertical="center" wrapText="1"/>
    </xf>
    <xf numFmtId="0" fontId="28" fillId="0" borderId="0" xfId="0" applyFont="1" applyFill="1" applyAlignment="1">
      <alignment horizontal="center" vertical="center" wrapText="1"/>
    </xf>
    <xf numFmtId="0" fontId="4" fillId="0" borderId="0" xfId="0" applyFont="1" applyFill="1" applyAlignment="1">
      <alignment horizontal="center" vertical="center" wrapText="1"/>
    </xf>
  </cellXfs>
  <cellStyles count="13">
    <cellStyle name="BodyStyle" xfId="11"/>
    <cellStyle name="Énfasis1" xfId="10" builtinId="29"/>
    <cellStyle name="Hipervínculo" xfId="9" builtinId="8"/>
    <cellStyle name="Millares" xfId="1" builtinId="3"/>
    <cellStyle name="Millares 2" xfId="4"/>
    <cellStyle name="Moneda [0]" xfId="12" builtinId="7"/>
    <cellStyle name="Normal" xfId="0" builtinId="0"/>
    <cellStyle name="Normal 15" xfId="5"/>
    <cellStyle name="Normal 17" xfId="6"/>
    <cellStyle name="Normal 2" xfId="3"/>
    <cellStyle name="Normal 6" xfId="7"/>
    <cellStyle name="Normal 9" xfId="8"/>
    <cellStyle name="Porcentaje" xfId="2" builtinId="5"/>
  </cellStyles>
  <dxfs count="1587">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rgb="FFFFC7CE"/>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FF00"/>
      </font>
      <fill>
        <patternFill>
          <fgColor rgb="FFFF0000"/>
          <bgColor rgb="FFFF0000"/>
        </patternFill>
      </fill>
    </dxf>
    <dxf>
      <font>
        <b/>
        <i val="0"/>
        <color rgb="FFFFFF00"/>
      </font>
      <fill>
        <patternFill>
          <fgColor rgb="FFFF0000"/>
          <bgColor rgb="FFFF0000"/>
        </patternFill>
      </fill>
    </dxf>
    <dxf>
      <font>
        <b/>
        <i val="0"/>
        <color rgb="FFFFFF00"/>
      </font>
      <fill>
        <patternFill>
          <fgColor rgb="FFFF0000"/>
          <bgColor rgb="FFFF000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s>
  <tableStyles count="0" defaultTableStyle="TableStyleMedium2" defaultPivotStyle="PivotStyleLight16"/>
  <colors>
    <mruColors>
      <color rgb="FFFFFF99"/>
      <color rgb="FFFFCCCC"/>
      <color rgb="FF00FF00"/>
      <color rgb="FFFF9933"/>
      <color rgb="FF0066FF"/>
      <color rgb="FFFF6600"/>
      <color rgb="FFFF0066"/>
      <color rgb="FFFF9999"/>
      <color rgb="FFFF7C80"/>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5512D110-5CC6-11CF-8D67-00AA00BDCE1D}" ax:persistence="persistStream" r:id="rId1"/>
</file>

<file path=xl/activeX/activeX2.xml><?xml version="1.0" encoding="utf-8"?>
<ax:ocx xmlns:ax="http://schemas.microsoft.com/office/2006/activeX" xmlns:r="http://schemas.openxmlformats.org/officeDocument/2006/relationships" ax:classid="{5512D110-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activeX/activeX5.xml><?xml version="1.0" encoding="utf-8"?>
<ax:ocx xmlns:ax="http://schemas.microsoft.com/office/2006/activeX" xmlns:r="http://schemas.openxmlformats.org/officeDocument/2006/relationships" ax:classid="{5512D11A-5CC6-11CF-8D67-00AA00BDCE1D}" ax:persistence="persistStream" r:id="rId1"/>
</file>

<file path=xl/drawings/_rels/drawing1.xml.rels><?xml version="1.0" encoding="UTF-8" standalone="yes"?>
<Relationships xmlns="http://schemas.openxmlformats.org/package/2006/relationships"><Relationship Id="rId2" Type="http://schemas.openxmlformats.org/officeDocument/2006/relationships/hyperlink" Target="https://www.secop.gov.co/CO1ContractsManagement/Tendering/ProcurementContractEdit/View?docUniqueIdentifier=CO1.PCCNTR.242753&amp;awardUniqueIdentifier=CO1.AWD.200738&amp;buyerDossierUniqueIdentifier=CO1.BDOS.248443&amp;id=30207&amp;prevCtxUrl=https://www.secop.gov." TargetMode="External"/><Relationship Id="rId1" Type="http://schemas.openxmlformats.org/officeDocument/2006/relationships/hyperlink" Target="https://www.secop.gov.co/CO1BusinessLine/Tendering/BuyerWorkArea/Index?DocUniqueIdentifier=CO1.BDOS.208428"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desc&amp;order=Orden%20de%20Compr"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www.contratos.gov.co/consultas/detalleProceso.do?numConstancia=16-13-5689951" TargetMode="External"/></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4.emf"/><Relationship Id="rId1" Type="http://schemas.openxmlformats.org/officeDocument/2006/relationships/image" Target="../media/image5.emf"/><Relationship Id="rId5" Type="http://schemas.openxmlformats.org/officeDocument/2006/relationships/image" Target="../media/image1.emf"/><Relationship Id="rId4"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95</xdr:col>
      <xdr:colOff>179294</xdr:colOff>
      <xdr:row>121</xdr:row>
      <xdr:rowOff>493059</xdr:rowOff>
    </xdr:from>
    <xdr:to>
      <xdr:col>95</xdr:col>
      <xdr:colOff>795618</xdr:colOff>
      <xdr:row>122</xdr:row>
      <xdr:rowOff>728382</xdr:rowOff>
    </xdr:to>
    <xdr:sp macro="" textlink="">
      <xdr:nvSpPr>
        <xdr:cNvPr id="5" name="4 Flecha arriba"/>
        <xdr:cNvSpPr/>
      </xdr:nvSpPr>
      <xdr:spPr>
        <a:xfrm>
          <a:off x="100864147" y="78463588"/>
          <a:ext cx="616324" cy="1042147"/>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95</xdr:col>
      <xdr:colOff>179294</xdr:colOff>
      <xdr:row>65</xdr:row>
      <xdr:rowOff>493059</xdr:rowOff>
    </xdr:from>
    <xdr:to>
      <xdr:col>95</xdr:col>
      <xdr:colOff>795618</xdr:colOff>
      <xdr:row>66</xdr:row>
      <xdr:rowOff>728382</xdr:rowOff>
    </xdr:to>
    <xdr:sp macro="" textlink="">
      <xdr:nvSpPr>
        <xdr:cNvPr id="6" name="5 Flecha arriba"/>
        <xdr:cNvSpPr/>
      </xdr:nvSpPr>
      <xdr:spPr>
        <a:xfrm>
          <a:off x="101363369" y="60595809"/>
          <a:ext cx="616324" cy="230224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95</xdr:col>
      <xdr:colOff>179294</xdr:colOff>
      <xdr:row>70</xdr:row>
      <xdr:rowOff>493059</xdr:rowOff>
    </xdr:from>
    <xdr:to>
      <xdr:col>95</xdr:col>
      <xdr:colOff>795618</xdr:colOff>
      <xdr:row>71</xdr:row>
      <xdr:rowOff>728382</xdr:rowOff>
    </xdr:to>
    <xdr:sp macro="" textlink="">
      <xdr:nvSpPr>
        <xdr:cNvPr id="7" name="6 Flecha arriba"/>
        <xdr:cNvSpPr/>
      </xdr:nvSpPr>
      <xdr:spPr>
        <a:xfrm>
          <a:off x="101363369" y="64350900"/>
          <a:ext cx="616324" cy="72838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3</xdr:col>
      <xdr:colOff>0</xdr:colOff>
      <xdr:row>232</xdr:row>
      <xdr:rowOff>0</xdr:rowOff>
    </xdr:from>
    <xdr:to>
      <xdr:col>3</xdr:col>
      <xdr:colOff>304800</xdr:colOff>
      <xdr:row>233</xdr:row>
      <xdr:rowOff>466725</xdr:rowOff>
    </xdr:to>
    <xdr:sp macro="" textlink="">
      <xdr:nvSpPr>
        <xdr:cNvPr id="2060"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232</xdr:row>
      <xdr:rowOff>0</xdr:rowOff>
    </xdr:from>
    <xdr:to>
      <xdr:col>3</xdr:col>
      <xdr:colOff>1247775</xdr:colOff>
      <xdr:row>233</xdr:row>
      <xdr:rowOff>466725</xdr:rowOff>
    </xdr:to>
    <xdr:sp macro="" textlink="">
      <xdr:nvSpPr>
        <xdr:cNvPr id="206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232</xdr:row>
      <xdr:rowOff>0</xdr:rowOff>
    </xdr:from>
    <xdr:to>
      <xdr:col>4</xdr:col>
      <xdr:colOff>171450</xdr:colOff>
      <xdr:row>233</xdr:row>
      <xdr:rowOff>466725</xdr:rowOff>
    </xdr:to>
    <xdr:sp macro="" textlink="">
      <xdr:nvSpPr>
        <xdr:cNvPr id="206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233</xdr:row>
      <xdr:rowOff>0</xdr:rowOff>
    </xdr:from>
    <xdr:to>
      <xdr:col>3</xdr:col>
      <xdr:colOff>304800</xdr:colOff>
      <xdr:row>234</xdr:row>
      <xdr:rowOff>466725</xdr:rowOff>
    </xdr:to>
    <xdr:sp macro="" textlink="">
      <xdr:nvSpPr>
        <xdr:cNvPr id="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233</xdr:row>
      <xdr:rowOff>0</xdr:rowOff>
    </xdr:from>
    <xdr:to>
      <xdr:col>3</xdr:col>
      <xdr:colOff>619125</xdr:colOff>
      <xdr:row>234</xdr:row>
      <xdr:rowOff>466725</xdr:rowOff>
    </xdr:to>
    <xdr:sp macro="" textlink="">
      <xdr:nvSpPr>
        <xdr:cNvPr id="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233</xdr:row>
      <xdr:rowOff>0</xdr:rowOff>
    </xdr:from>
    <xdr:to>
      <xdr:col>3</xdr:col>
      <xdr:colOff>933450</xdr:colOff>
      <xdr:row>234</xdr:row>
      <xdr:rowOff>466725</xdr:rowOff>
    </xdr:to>
    <xdr:sp macro="" textlink="">
      <xdr:nvSpPr>
        <xdr:cNvPr id="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233</xdr:row>
      <xdr:rowOff>0</xdr:rowOff>
    </xdr:from>
    <xdr:to>
      <xdr:col>3</xdr:col>
      <xdr:colOff>1247775</xdr:colOff>
      <xdr:row>234</xdr:row>
      <xdr:rowOff>466725</xdr:rowOff>
    </xdr:to>
    <xdr:sp macro="" textlink="">
      <xdr:nvSpPr>
        <xdr:cNvPr id="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233</xdr:row>
      <xdr:rowOff>0</xdr:rowOff>
    </xdr:from>
    <xdr:to>
      <xdr:col>4</xdr:col>
      <xdr:colOff>885825</xdr:colOff>
      <xdr:row>234</xdr:row>
      <xdr:rowOff>466725</xdr:rowOff>
    </xdr:to>
    <xdr:sp macro="" textlink="">
      <xdr:nvSpPr>
        <xdr:cNvPr id="2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233</xdr:row>
      <xdr:rowOff>0</xdr:rowOff>
    </xdr:from>
    <xdr:to>
      <xdr:col>5</xdr:col>
      <xdr:colOff>352425</xdr:colOff>
      <xdr:row>234</xdr:row>
      <xdr:rowOff>466725</xdr:rowOff>
    </xdr:to>
    <xdr:sp macro="" textlink="">
      <xdr:nvSpPr>
        <xdr:cNvPr id="2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233</xdr:row>
      <xdr:rowOff>0</xdr:rowOff>
    </xdr:from>
    <xdr:to>
      <xdr:col>6</xdr:col>
      <xdr:colOff>190500</xdr:colOff>
      <xdr:row>234</xdr:row>
      <xdr:rowOff>466725</xdr:rowOff>
    </xdr:to>
    <xdr:sp macro="" textlink="">
      <xdr:nvSpPr>
        <xdr:cNvPr id="2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16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234</xdr:row>
      <xdr:rowOff>0</xdr:rowOff>
    </xdr:from>
    <xdr:to>
      <xdr:col>3</xdr:col>
      <xdr:colOff>304800</xdr:colOff>
      <xdr:row>235</xdr:row>
      <xdr:rowOff>419100</xdr:rowOff>
    </xdr:to>
    <xdr:sp macro="" textlink="">
      <xdr:nvSpPr>
        <xdr:cNvPr id="28"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234</xdr:row>
      <xdr:rowOff>0</xdr:rowOff>
    </xdr:from>
    <xdr:to>
      <xdr:col>3</xdr:col>
      <xdr:colOff>619125</xdr:colOff>
      <xdr:row>235</xdr:row>
      <xdr:rowOff>419100</xdr:rowOff>
    </xdr:to>
    <xdr:sp macro="" textlink="">
      <xdr:nvSpPr>
        <xdr:cNvPr id="29"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234</xdr:row>
      <xdr:rowOff>0</xdr:rowOff>
    </xdr:from>
    <xdr:to>
      <xdr:col>3</xdr:col>
      <xdr:colOff>933450</xdr:colOff>
      <xdr:row>235</xdr:row>
      <xdr:rowOff>419100</xdr:rowOff>
    </xdr:to>
    <xdr:sp macro="" textlink="">
      <xdr:nvSpPr>
        <xdr:cNvPr id="30"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234</xdr:row>
      <xdr:rowOff>0</xdr:rowOff>
    </xdr:from>
    <xdr:to>
      <xdr:col>3</xdr:col>
      <xdr:colOff>1247775</xdr:colOff>
      <xdr:row>235</xdr:row>
      <xdr:rowOff>419100</xdr:rowOff>
    </xdr:to>
    <xdr:sp macro="" textlink="">
      <xdr:nvSpPr>
        <xdr:cNvPr id="31"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234</xdr:row>
      <xdr:rowOff>0</xdr:rowOff>
    </xdr:from>
    <xdr:to>
      <xdr:col>4</xdr:col>
      <xdr:colOff>171450</xdr:colOff>
      <xdr:row>235</xdr:row>
      <xdr:rowOff>419100</xdr:rowOff>
    </xdr:to>
    <xdr:sp macro="" textlink="">
      <xdr:nvSpPr>
        <xdr:cNvPr id="32"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hlinkClick xmlns:r="http://schemas.openxmlformats.org/officeDocument/2006/relationships" r:id="rId1"/>
        </xdr:cNvPr>
        <xdr:cNvSpPr>
          <a:spLocks noChangeAspect="1" noChangeArrowheads="1"/>
        </xdr:cNvSpPr>
      </xdr:nvSpPr>
      <xdr:spPr bwMode="auto">
        <a:xfrm>
          <a:off x="307657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234</xdr:row>
      <xdr:rowOff>0</xdr:rowOff>
    </xdr:from>
    <xdr:to>
      <xdr:col>4</xdr:col>
      <xdr:colOff>885825</xdr:colOff>
      <xdr:row>235</xdr:row>
      <xdr:rowOff>419100</xdr:rowOff>
    </xdr:to>
    <xdr:sp macro="" textlink="">
      <xdr:nvSpPr>
        <xdr:cNvPr id="3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234</xdr:row>
      <xdr:rowOff>0</xdr:rowOff>
    </xdr:from>
    <xdr:to>
      <xdr:col>6</xdr:col>
      <xdr:colOff>190500</xdr:colOff>
      <xdr:row>235</xdr:row>
      <xdr:rowOff>419100</xdr:rowOff>
    </xdr:to>
    <xdr:sp macro="" textlink="">
      <xdr:nvSpPr>
        <xdr:cNvPr id="3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234</xdr:row>
      <xdr:rowOff>0</xdr:rowOff>
    </xdr:from>
    <xdr:to>
      <xdr:col>4</xdr:col>
      <xdr:colOff>885825</xdr:colOff>
      <xdr:row>235</xdr:row>
      <xdr:rowOff>419100</xdr:rowOff>
    </xdr:to>
    <xdr:sp macro="" textlink="">
      <xdr:nvSpPr>
        <xdr:cNvPr id="3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234</xdr:row>
      <xdr:rowOff>0</xdr:rowOff>
    </xdr:from>
    <xdr:to>
      <xdr:col>5</xdr:col>
      <xdr:colOff>352425</xdr:colOff>
      <xdr:row>235</xdr:row>
      <xdr:rowOff>419100</xdr:rowOff>
    </xdr:to>
    <xdr:sp macro="" textlink="">
      <xdr:nvSpPr>
        <xdr:cNvPr id="3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234</xdr:row>
      <xdr:rowOff>0</xdr:rowOff>
    </xdr:from>
    <xdr:to>
      <xdr:col>6</xdr:col>
      <xdr:colOff>190500</xdr:colOff>
      <xdr:row>235</xdr:row>
      <xdr:rowOff>419100</xdr:rowOff>
    </xdr:to>
    <xdr:sp macro="" textlink="">
      <xdr:nvSpPr>
        <xdr:cNvPr id="3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235</xdr:row>
      <xdr:rowOff>0</xdr:rowOff>
    </xdr:from>
    <xdr:to>
      <xdr:col>4</xdr:col>
      <xdr:colOff>885825</xdr:colOff>
      <xdr:row>239</xdr:row>
      <xdr:rowOff>514350</xdr:rowOff>
    </xdr:to>
    <xdr:sp macro="" textlink="">
      <xdr:nvSpPr>
        <xdr:cNvPr id="3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235</xdr:row>
      <xdr:rowOff>0</xdr:rowOff>
    </xdr:from>
    <xdr:to>
      <xdr:col>4</xdr:col>
      <xdr:colOff>885825</xdr:colOff>
      <xdr:row>239</xdr:row>
      <xdr:rowOff>514350</xdr:rowOff>
    </xdr:to>
    <xdr:sp macro="" textlink="">
      <xdr:nvSpPr>
        <xdr:cNvPr id="4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235</xdr:row>
      <xdr:rowOff>0</xdr:rowOff>
    </xdr:from>
    <xdr:to>
      <xdr:col>5</xdr:col>
      <xdr:colOff>352425</xdr:colOff>
      <xdr:row>239</xdr:row>
      <xdr:rowOff>514350</xdr:rowOff>
    </xdr:to>
    <xdr:sp macro="" textlink="">
      <xdr:nvSpPr>
        <xdr:cNvPr id="4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6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233</xdr:row>
      <xdr:rowOff>0</xdr:rowOff>
    </xdr:from>
    <xdr:to>
      <xdr:col>3</xdr:col>
      <xdr:colOff>304800</xdr:colOff>
      <xdr:row>234</xdr:row>
      <xdr:rowOff>466725</xdr:rowOff>
    </xdr:to>
    <xdr:sp macro="" textlink="">
      <xdr:nvSpPr>
        <xdr:cNvPr id="3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233</xdr:row>
      <xdr:rowOff>0</xdr:rowOff>
    </xdr:from>
    <xdr:to>
      <xdr:col>3</xdr:col>
      <xdr:colOff>1247775</xdr:colOff>
      <xdr:row>234</xdr:row>
      <xdr:rowOff>466725</xdr:rowOff>
    </xdr:to>
    <xdr:sp macro="" textlink="">
      <xdr:nvSpPr>
        <xdr:cNvPr id="43"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233</xdr:row>
      <xdr:rowOff>0</xdr:rowOff>
    </xdr:from>
    <xdr:to>
      <xdr:col>4</xdr:col>
      <xdr:colOff>171450</xdr:colOff>
      <xdr:row>234</xdr:row>
      <xdr:rowOff>466725</xdr:rowOff>
    </xdr:to>
    <xdr:sp macro="" textlink="">
      <xdr:nvSpPr>
        <xdr:cNvPr id="44"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233</xdr:row>
      <xdr:rowOff>0</xdr:rowOff>
    </xdr:from>
    <xdr:to>
      <xdr:col>4</xdr:col>
      <xdr:colOff>885825</xdr:colOff>
      <xdr:row>234</xdr:row>
      <xdr:rowOff>466725</xdr:rowOff>
    </xdr:to>
    <xdr:sp macro="" textlink="">
      <xdr:nvSpPr>
        <xdr:cNvPr id="45"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233</xdr:row>
      <xdr:rowOff>0</xdr:rowOff>
    </xdr:from>
    <xdr:to>
      <xdr:col>5</xdr:col>
      <xdr:colOff>352425</xdr:colOff>
      <xdr:row>234</xdr:row>
      <xdr:rowOff>466725</xdr:rowOff>
    </xdr:to>
    <xdr:sp macro="" textlink="">
      <xdr:nvSpPr>
        <xdr:cNvPr id="46"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234</xdr:row>
      <xdr:rowOff>0</xdr:rowOff>
    </xdr:from>
    <xdr:to>
      <xdr:col>3</xdr:col>
      <xdr:colOff>304800</xdr:colOff>
      <xdr:row>235</xdr:row>
      <xdr:rowOff>419100</xdr:rowOff>
    </xdr:to>
    <xdr:sp macro="" textlink="">
      <xdr:nvSpPr>
        <xdr:cNvPr id="4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234</xdr:row>
      <xdr:rowOff>0</xdr:rowOff>
    </xdr:from>
    <xdr:to>
      <xdr:col>3</xdr:col>
      <xdr:colOff>619125</xdr:colOff>
      <xdr:row>235</xdr:row>
      <xdr:rowOff>419100</xdr:rowOff>
    </xdr:to>
    <xdr:sp macro="" textlink="">
      <xdr:nvSpPr>
        <xdr:cNvPr id="4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234</xdr:row>
      <xdr:rowOff>0</xdr:rowOff>
    </xdr:from>
    <xdr:to>
      <xdr:col>3</xdr:col>
      <xdr:colOff>933450</xdr:colOff>
      <xdr:row>235</xdr:row>
      <xdr:rowOff>419100</xdr:rowOff>
    </xdr:to>
    <xdr:sp macro="" textlink="">
      <xdr:nvSpPr>
        <xdr:cNvPr id="4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234</xdr:row>
      <xdr:rowOff>0</xdr:rowOff>
    </xdr:from>
    <xdr:to>
      <xdr:col>3</xdr:col>
      <xdr:colOff>1247775</xdr:colOff>
      <xdr:row>235</xdr:row>
      <xdr:rowOff>419100</xdr:rowOff>
    </xdr:to>
    <xdr:sp macro="" textlink="">
      <xdr:nvSpPr>
        <xdr:cNvPr id="5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234</xdr:row>
      <xdr:rowOff>0</xdr:rowOff>
    </xdr:from>
    <xdr:to>
      <xdr:col>4</xdr:col>
      <xdr:colOff>171450</xdr:colOff>
      <xdr:row>235</xdr:row>
      <xdr:rowOff>419100</xdr:rowOff>
    </xdr:to>
    <xdr:sp macro="" textlink="">
      <xdr:nvSpPr>
        <xdr:cNvPr id="5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234</xdr:row>
      <xdr:rowOff>0</xdr:rowOff>
    </xdr:from>
    <xdr:to>
      <xdr:col>4</xdr:col>
      <xdr:colOff>885825</xdr:colOff>
      <xdr:row>235</xdr:row>
      <xdr:rowOff>419100</xdr:rowOff>
    </xdr:to>
    <xdr:sp macro="" textlink="">
      <xdr:nvSpPr>
        <xdr:cNvPr id="5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234</xdr:row>
      <xdr:rowOff>0</xdr:rowOff>
    </xdr:from>
    <xdr:to>
      <xdr:col>5</xdr:col>
      <xdr:colOff>352425</xdr:colOff>
      <xdr:row>235</xdr:row>
      <xdr:rowOff>419100</xdr:rowOff>
    </xdr:to>
    <xdr:sp macro="" textlink="">
      <xdr:nvSpPr>
        <xdr:cNvPr id="5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234</xdr:row>
      <xdr:rowOff>0</xdr:rowOff>
    </xdr:from>
    <xdr:to>
      <xdr:col>6</xdr:col>
      <xdr:colOff>190500</xdr:colOff>
      <xdr:row>235</xdr:row>
      <xdr:rowOff>419100</xdr:rowOff>
    </xdr:to>
    <xdr:sp macro="" textlink="">
      <xdr:nvSpPr>
        <xdr:cNvPr id="5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235</xdr:row>
      <xdr:rowOff>0</xdr:rowOff>
    </xdr:from>
    <xdr:to>
      <xdr:col>3</xdr:col>
      <xdr:colOff>304800</xdr:colOff>
      <xdr:row>239</xdr:row>
      <xdr:rowOff>514350</xdr:rowOff>
    </xdr:to>
    <xdr:sp macro="" textlink="">
      <xdr:nvSpPr>
        <xdr:cNvPr id="5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235</xdr:row>
      <xdr:rowOff>0</xdr:rowOff>
    </xdr:from>
    <xdr:to>
      <xdr:col>3</xdr:col>
      <xdr:colOff>619125</xdr:colOff>
      <xdr:row>239</xdr:row>
      <xdr:rowOff>514350</xdr:rowOff>
    </xdr:to>
    <xdr:sp macro="" textlink="">
      <xdr:nvSpPr>
        <xdr:cNvPr id="56"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235</xdr:row>
      <xdr:rowOff>0</xdr:rowOff>
    </xdr:from>
    <xdr:to>
      <xdr:col>3</xdr:col>
      <xdr:colOff>933450</xdr:colOff>
      <xdr:row>239</xdr:row>
      <xdr:rowOff>514350</xdr:rowOff>
    </xdr:to>
    <xdr:sp macro="" textlink="">
      <xdr:nvSpPr>
        <xdr:cNvPr id="57"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942975</xdr:colOff>
      <xdr:row>235</xdr:row>
      <xdr:rowOff>0</xdr:rowOff>
    </xdr:from>
    <xdr:to>
      <xdr:col>3</xdr:col>
      <xdr:colOff>1247775</xdr:colOff>
      <xdr:row>239</xdr:row>
      <xdr:rowOff>514350</xdr:rowOff>
    </xdr:to>
    <xdr:sp macro="" textlink="">
      <xdr:nvSpPr>
        <xdr:cNvPr id="5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57150</xdr:colOff>
      <xdr:row>234</xdr:row>
      <xdr:rowOff>0</xdr:rowOff>
    </xdr:from>
    <xdr:to>
      <xdr:col>4</xdr:col>
      <xdr:colOff>361950</xdr:colOff>
      <xdr:row>238</xdr:row>
      <xdr:rowOff>581025</xdr:rowOff>
    </xdr:to>
    <xdr:sp macro="" textlink="">
      <xdr:nvSpPr>
        <xdr:cNvPr id="5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400425" y="152019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235</xdr:row>
      <xdr:rowOff>0</xdr:rowOff>
    </xdr:from>
    <xdr:to>
      <xdr:col>4</xdr:col>
      <xdr:colOff>885825</xdr:colOff>
      <xdr:row>239</xdr:row>
      <xdr:rowOff>514350</xdr:rowOff>
    </xdr:to>
    <xdr:sp macro="" textlink="">
      <xdr:nvSpPr>
        <xdr:cNvPr id="6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235</xdr:row>
      <xdr:rowOff>0</xdr:rowOff>
    </xdr:from>
    <xdr:to>
      <xdr:col>6</xdr:col>
      <xdr:colOff>190500</xdr:colOff>
      <xdr:row>239</xdr:row>
      <xdr:rowOff>514350</xdr:rowOff>
    </xdr:to>
    <xdr:sp macro="" textlink="">
      <xdr:nvSpPr>
        <xdr:cNvPr id="6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235</xdr:row>
      <xdr:rowOff>0</xdr:rowOff>
    </xdr:from>
    <xdr:to>
      <xdr:col>4</xdr:col>
      <xdr:colOff>885825</xdr:colOff>
      <xdr:row>239</xdr:row>
      <xdr:rowOff>514350</xdr:rowOff>
    </xdr:to>
    <xdr:sp macro="" textlink="">
      <xdr:nvSpPr>
        <xdr:cNvPr id="6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235</xdr:row>
      <xdr:rowOff>0</xdr:rowOff>
    </xdr:from>
    <xdr:to>
      <xdr:col>5</xdr:col>
      <xdr:colOff>352425</xdr:colOff>
      <xdr:row>239</xdr:row>
      <xdr:rowOff>514350</xdr:rowOff>
    </xdr:to>
    <xdr:sp macro="" textlink="">
      <xdr:nvSpPr>
        <xdr:cNvPr id="63"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235</xdr:row>
      <xdr:rowOff>0</xdr:rowOff>
    </xdr:from>
    <xdr:to>
      <xdr:col>6</xdr:col>
      <xdr:colOff>190500</xdr:colOff>
      <xdr:row>239</xdr:row>
      <xdr:rowOff>514350</xdr:rowOff>
    </xdr:to>
    <xdr:sp macro="" textlink="">
      <xdr:nvSpPr>
        <xdr:cNvPr id="64"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236</xdr:row>
      <xdr:rowOff>0</xdr:rowOff>
    </xdr:from>
    <xdr:to>
      <xdr:col>6</xdr:col>
      <xdr:colOff>190500</xdr:colOff>
      <xdr:row>240</xdr:row>
      <xdr:rowOff>28575</xdr:rowOff>
    </xdr:to>
    <xdr:sp macro="" textlink="">
      <xdr:nvSpPr>
        <xdr:cNvPr id="6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5716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200025</xdr:colOff>
      <xdr:row>175</xdr:row>
      <xdr:rowOff>85725</xdr:rowOff>
    </xdr:from>
    <xdr:to>
      <xdr:col>5</xdr:col>
      <xdr:colOff>504825</xdr:colOff>
      <xdr:row>181</xdr:row>
      <xdr:rowOff>371475</xdr:rowOff>
    </xdr:to>
    <xdr:sp macro="" textlink="">
      <xdr:nvSpPr>
        <xdr:cNvPr id="68"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886325" y="6858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271</xdr:row>
      <xdr:rowOff>0</xdr:rowOff>
    </xdr:from>
    <xdr:to>
      <xdr:col>3</xdr:col>
      <xdr:colOff>304800</xdr:colOff>
      <xdr:row>277</xdr:row>
      <xdr:rowOff>19050</xdr:rowOff>
    </xdr:to>
    <xdr:sp macro="" textlink="">
      <xdr:nvSpPr>
        <xdr:cNvPr id="6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271</xdr:row>
      <xdr:rowOff>0</xdr:rowOff>
    </xdr:from>
    <xdr:to>
      <xdr:col>3</xdr:col>
      <xdr:colOff>619125</xdr:colOff>
      <xdr:row>277</xdr:row>
      <xdr:rowOff>19050</xdr:rowOff>
    </xdr:to>
    <xdr:sp macro="" textlink="">
      <xdr:nvSpPr>
        <xdr:cNvPr id="7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182880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628650</xdr:colOff>
      <xdr:row>271</xdr:row>
      <xdr:rowOff>0</xdr:rowOff>
    </xdr:from>
    <xdr:to>
      <xdr:col>3</xdr:col>
      <xdr:colOff>933450</xdr:colOff>
      <xdr:row>277</xdr:row>
      <xdr:rowOff>19050</xdr:rowOff>
    </xdr:to>
    <xdr:sp macro="" textlink="">
      <xdr:nvSpPr>
        <xdr:cNvPr id="7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1431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271</xdr:row>
      <xdr:rowOff>0</xdr:rowOff>
    </xdr:from>
    <xdr:to>
      <xdr:col>3</xdr:col>
      <xdr:colOff>1247775</xdr:colOff>
      <xdr:row>277</xdr:row>
      <xdr:rowOff>19050</xdr:rowOff>
    </xdr:to>
    <xdr:sp macro="" textlink="">
      <xdr:nvSpPr>
        <xdr:cNvPr id="7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271</xdr:row>
      <xdr:rowOff>0</xdr:rowOff>
    </xdr:from>
    <xdr:to>
      <xdr:col>4</xdr:col>
      <xdr:colOff>171450</xdr:colOff>
      <xdr:row>277</xdr:row>
      <xdr:rowOff>19050</xdr:rowOff>
    </xdr:to>
    <xdr:sp macro="" textlink="">
      <xdr:nvSpPr>
        <xdr:cNvPr id="7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271</xdr:row>
      <xdr:rowOff>0</xdr:rowOff>
    </xdr:from>
    <xdr:to>
      <xdr:col>4</xdr:col>
      <xdr:colOff>885825</xdr:colOff>
      <xdr:row>277</xdr:row>
      <xdr:rowOff>19050</xdr:rowOff>
    </xdr:to>
    <xdr:sp macro="" textlink="">
      <xdr:nvSpPr>
        <xdr:cNvPr id="7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271</xdr:row>
      <xdr:rowOff>0</xdr:rowOff>
    </xdr:from>
    <xdr:to>
      <xdr:col>5</xdr:col>
      <xdr:colOff>352425</xdr:colOff>
      <xdr:row>277</xdr:row>
      <xdr:rowOff>19050</xdr:rowOff>
    </xdr:to>
    <xdr:sp macro="" textlink="">
      <xdr:nvSpPr>
        <xdr:cNvPr id="7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7147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271</xdr:row>
      <xdr:rowOff>0</xdr:rowOff>
    </xdr:from>
    <xdr:to>
      <xdr:col>6</xdr:col>
      <xdr:colOff>190500</xdr:colOff>
      <xdr:row>277</xdr:row>
      <xdr:rowOff>19050</xdr:rowOff>
    </xdr:to>
    <xdr:sp macro="" textlink="">
      <xdr:nvSpPr>
        <xdr:cNvPr id="7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34340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272</xdr:row>
      <xdr:rowOff>0</xdr:rowOff>
    </xdr:from>
    <xdr:to>
      <xdr:col>3</xdr:col>
      <xdr:colOff>304800</xdr:colOff>
      <xdr:row>277</xdr:row>
      <xdr:rowOff>666750</xdr:rowOff>
    </xdr:to>
    <xdr:sp macro="" textlink="">
      <xdr:nvSpPr>
        <xdr:cNvPr id="7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314325</xdr:colOff>
      <xdr:row>272</xdr:row>
      <xdr:rowOff>0</xdr:rowOff>
    </xdr:from>
    <xdr:to>
      <xdr:col>3</xdr:col>
      <xdr:colOff>619125</xdr:colOff>
      <xdr:row>277</xdr:row>
      <xdr:rowOff>666750</xdr:rowOff>
    </xdr:to>
    <xdr:sp macro="" textlink="">
      <xdr:nvSpPr>
        <xdr:cNvPr id="78"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18288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619125</xdr:colOff>
      <xdr:row>285</xdr:row>
      <xdr:rowOff>47625</xdr:rowOff>
    </xdr:from>
    <xdr:to>
      <xdr:col>3</xdr:col>
      <xdr:colOff>923925</xdr:colOff>
      <xdr:row>289</xdr:row>
      <xdr:rowOff>314325</xdr:rowOff>
    </xdr:to>
    <xdr:sp macro="" textlink="">
      <xdr:nvSpPr>
        <xdr:cNvPr id="79"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895600" y="33785175"/>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272</xdr:row>
      <xdr:rowOff>0</xdr:rowOff>
    </xdr:from>
    <xdr:to>
      <xdr:col>3</xdr:col>
      <xdr:colOff>1247775</xdr:colOff>
      <xdr:row>277</xdr:row>
      <xdr:rowOff>666750</xdr:rowOff>
    </xdr:to>
    <xdr:sp macro="" textlink="">
      <xdr:nvSpPr>
        <xdr:cNvPr id="80"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272</xdr:row>
      <xdr:rowOff>0</xdr:rowOff>
    </xdr:from>
    <xdr:to>
      <xdr:col>4</xdr:col>
      <xdr:colOff>171450</xdr:colOff>
      <xdr:row>277</xdr:row>
      <xdr:rowOff>666750</xdr:rowOff>
    </xdr:to>
    <xdr:sp macro="" textlink="">
      <xdr:nvSpPr>
        <xdr:cNvPr id="81"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27717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272</xdr:row>
      <xdr:rowOff>0</xdr:rowOff>
    </xdr:from>
    <xdr:to>
      <xdr:col>4</xdr:col>
      <xdr:colOff>885825</xdr:colOff>
      <xdr:row>277</xdr:row>
      <xdr:rowOff>666750</xdr:rowOff>
    </xdr:to>
    <xdr:sp macro="" textlink="">
      <xdr:nvSpPr>
        <xdr:cNvPr id="8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272</xdr:row>
      <xdr:rowOff>0</xdr:rowOff>
    </xdr:from>
    <xdr:to>
      <xdr:col>6</xdr:col>
      <xdr:colOff>190500</xdr:colOff>
      <xdr:row>277</xdr:row>
      <xdr:rowOff>666750</xdr:rowOff>
    </xdr:to>
    <xdr:sp macro="" textlink="">
      <xdr:nvSpPr>
        <xdr:cNvPr id="8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34340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272</xdr:row>
      <xdr:rowOff>0</xdr:rowOff>
    </xdr:from>
    <xdr:to>
      <xdr:col>4</xdr:col>
      <xdr:colOff>885825</xdr:colOff>
      <xdr:row>277</xdr:row>
      <xdr:rowOff>666750</xdr:rowOff>
    </xdr:to>
    <xdr:sp macro="" textlink="">
      <xdr:nvSpPr>
        <xdr:cNvPr id="8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272</xdr:row>
      <xdr:rowOff>0</xdr:rowOff>
    </xdr:from>
    <xdr:to>
      <xdr:col>5</xdr:col>
      <xdr:colOff>352425</xdr:colOff>
      <xdr:row>277</xdr:row>
      <xdr:rowOff>666750</xdr:rowOff>
    </xdr:to>
    <xdr:sp macro="" textlink="">
      <xdr:nvSpPr>
        <xdr:cNvPr id="8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3714750"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647700</xdr:colOff>
      <xdr:row>283</xdr:row>
      <xdr:rowOff>409575</xdr:rowOff>
    </xdr:from>
    <xdr:to>
      <xdr:col>6</xdr:col>
      <xdr:colOff>161925</xdr:colOff>
      <xdr:row>288</xdr:row>
      <xdr:rowOff>209550</xdr:rowOff>
    </xdr:to>
    <xdr:sp macro="" textlink="">
      <xdr:nvSpPr>
        <xdr:cNvPr id="8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5334000" y="34470975"/>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271</xdr:row>
      <xdr:rowOff>0</xdr:rowOff>
    </xdr:from>
    <xdr:to>
      <xdr:col>3</xdr:col>
      <xdr:colOff>304800</xdr:colOff>
      <xdr:row>277</xdr:row>
      <xdr:rowOff>19050</xdr:rowOff>
    </xdr:to>
    <xdr:sp macro="" textlink="">
      <xdr:nvSpPr>
        <xdr:cNvPr id="87"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942975</xdr:colOff>
      <xdr:row>271</xdr:row>
      <xdr:rowOff>0</xdr:rowOff>
    </xdr:from>
    <xdr:to>
      <xdr:col>3</xdr:col>
      <xdr:colOff>1247775</xdr:colOff>
      <xdr:row>277</xdr:row>
      <xdr:rowOff>19050</xdr:rowOff>
    </xdr:to>
    <xdr:sp macro="" textlink="">
      <xdr:nvSpPr>
        <xdr:cNvPr id="8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457450"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1295400</xdr:colOff>
      <xdr:row>247</xdr:row>
      <xdr:rowOff>285750</xdr:rowOff>
    </xdr:from>
    <xdr:to>
      <xdr:col>4</xdr:col>
      <xdr:colOff>209550</xdr:colOff>
      <xdr:row>253</xdr:row>
      <xdr:rowOff>295275</xdr:rowOff>
    </xdr:to>
    <xdr:sp macro="" textlink="">
      <xdr:nvSpPr>
        <xdr:cNvPr id="8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571875" y="34509075"/>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271</xdr:row>
      <xdr:rowOff>0</xdr:rowOff>
    </xdr:from>
    <xdr:to>
      <xdr:col>4</xdr:col>
      <xdr:colOff>885825</xdr:colOff>
      <xdr:row>277</xdr:row>
      <xdr:rowOff>19050</xdr:rowOff>
    </xdr:to>
    <xdr:sp macro="" textlink="">
      <xdr:nvSpPr>
        <xdr:cNvPr id="9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400425" y="471297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2600325</xdr:colOff>
      <xdr:row>248</xdr:row>
      <xdr:rowOff>0</xdr:rowOff>
    </xdr:from>
    <xdr:to>
      <xdr:col>9</xdr:col>
      <xdr:colOff>2905125</xdr:colOff>
      <xdr:row>253</xdr:row>
      <xdr:rowOff>333375</xdr:rowOff>
    </xdr:to>
    <xdr:sp macro="" textlink="">
      <xdr:nvSpPr>
        <xdr:cNvPr id="9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1363325" y="32766000"/>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272</xdr:row>
      <xdr:rowOff>0</xdr:rowOff>
    </xdr:from>
    <xdr:to>
      <xdr:col>3</xdr:col>
      <xdr:colOff>304800</xdr:colOff>
      <xdr:row>277</xdr:row>
      <xdr:rowOff>666750</xdr:rowOff>
    </xdr:to>
    <xdr:sp macro="" textlink="">
      <xdr:nvSpPr>
        <xdr:cNvPr id="9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514475" y="476154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345281</xdr:colOff>
      <xdr:row>1</xdr:row>
      <xdr:rowOff>0</xdr:rowOff>
    </xdr:from>
    <xdr:to>
      <xdr:col>3</xdr:col>
      <xdr:colOff>650081</xdr:colOff>
      <xdr:row>4</xdr:row>
      <xdr:rowOff>797719</xdr:rowOff>
    </xdr:to>
    <xdr:sp macro="" textlink="">
      <xdr:nvSpPr>
        <xdr:cNvPr id="9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619375" y="595313"/>
          <a:ext cx="304800" cy="403621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933450</xdr:colOff>
      <xdr:row>271</xdr:row>
      <xdr:rowOff>619125</xdr:rowOff>
    </xdr:from>
    <xdr:to>
      <xdr:col>3</xdr:col>
      <xdr:colOff>1238250</xdr:colOff>
      <xdr:row>277</xdr:row>
      <xdr:rowOff>638175</xdr:rowOff>
    </xdr:to>
    <xdr:sp macro="" textlink="">
      <xdr:nvSpPr>
        <xdr:cNvPr id="9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3209925" y="178469925"/>
          <a:ext cx="304800" cy="4029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1257300</xdr:colOff>
      <xdr:row>282</xdr:row>
      <xdr:rowOff>76199</xdr:rowOff>
    </xdr:from>
    <xdr:to>
      <xdr:col>4</xdr:col>
      <xdr:colOff>156318</xdr:colOff>
      <xdr:row>282</xdr:row>
      <xdr:rowOff>161924</xdr:rowOff>
    </xdr:to>
    <xdr:sp macro="" textlink="">
      <xdr:nvSpPr>
        <xdr:cNvPr id="9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533775" y="182441849"/>
          <a:ext cx="289668" cy="857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272</xdr:row>
      <xdr:rowOff>0</xdr:rowOff>
    </xdr:from>
    <xdr:to>
      <xdr:col>4</xdr:col>
      <xdr:colOff>895350</xdr:colOff>
      <xdr:row>277</xdr:row>
      <xdr:rowOff>666750</xdr:rowOff>
    </xdr:to>
    <xdr:sp macro="" textlink="">
      <xdr:nvSpPr>
        <xdr:cNvPr id="9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a:hlinkClick xmlns:r="http://schemas.openxmlformats.org/officeDocument/2006/relationships" r:id="rId2"/>
        </xdr:cNvPr>
        <xdr:cNvSpPr>
          <a:spLocks noChangeAspect="1" noChangeArrowheads="1"/>
        </xdr:cNvSpPr>
      </xdr:nvSpPr>
      <xdr:spPr bwMode="auto">
        <a:xfrm>
          <a:off x="4248150" y="178498500"/>
          <a:ext cx="314325" cy="4029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95</xdr:col>
      <xdr:colOff>226919</xdr:colOff>
      <xdr:row>18</xdr:row>
      <xdr:rowOff>435909</xdr:rowOff>
    </xdr:from>
    <xdr:to>
      <xdr:col>95</xdr:col>
      <xdr:colOff>843243</xdr:colOff>
      <xdr:row>19</xdr:row>
      <xdr:rowOff>137832</xdr:rowOff>
    </xdr:to>
    <xdr:sp macro="" textlink="">
      <xdr:nvSpPr>
        <xdr:cNvPr id="98" name="97 Flecha arriba"/>
        <xdr:cNvSpPr/>
      </xdr:nvSpPr>
      <xdr:spPr>
        <a:xfrm>
          <a:off x="93162344" y="1035984"/>
          <a:ext cx="616324"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13855</xdr:colOff>
      <xdr:row>241</xdr:row>
      <xdr:rowOff>50655</xdr:rowOff>
    </xdr:from>
    <xdr:ext cx="277091" cy="1013114"/>
    <xdr:sp macro="" textlink="">
      <xdr:nvSpPr>
        <xdr:cNvPr id="10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5490730" y="645968"/>
          <a:ext cx="277091" cy="10131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2</xdr:col>
          <xdr:colOff>723900</xdr:colOff>
          <xdr:row>4</xdr:row>
          <xdr:rowOff>38100</xdr:rowOff>
        </xdr:to>
        <xdr:sp macro="" textlink="">
          <xdr:nvSpPr>
            <xdr:cNvPr id="8193" name="Control 1" hidden="1">
              <a:extLst>
                <a:ext uri="{63B3BB69-23CF-44E3-9099-C40C66FF867C}">
                  <a14:compatExt spid="_x0000_s81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723900</xdr:colOff>
          <xdr:row>6</xdr:row>
          <xdr:rowOff>38100</xdr:rowOff>
        </xdr:to>
        <xdr:sp macro="" textlink="">
          <xdr:nvSpPr>
            <xdr:cNvPr id="8194" name="Control 2" hidden="1">
              <a:extLst>
                <a:ext uri="{63B3BB69-23CF-44E3-9099-C40C66FF867C}">
                  <a14:compatExt spid="_x0000_s81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6</xdr:col>
          <xdr:colOff>571500</xdr:colOff>
          <xdr:row>8</xdr:row>
          <xdr:rowOff>38100</xdr:rowOff>
        </xdr:to>
        <xdr:sp macro="" textlink="">
          <xdr:nvSpPr>
            <xdr:cNvPr id="8195" name="Control 3" hidden="1">
              <a:extLst>
                <a:ext uri="{63B3BB69-23CF-44E3-9099-C40C66FF867C}">
                  <a14:compatExt spid="_x0000_s8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609600</xdr:colOff>
          <xdr:row>10</xdr:row>
          <xdr:rowOff>123825</xdr:rowOff>
        </xdr:to>
        <xdr:sp macro="" textlink="">
          <xdr:nvSpPr>
            <xdr:cNvPr id="8196" name="Control 4" hidden="1">
              <a:extLst>
                <a:ext uri="{63B3BB69-23CF-44E3-9099-C40C66FF867C}">
                  <a14:compatExt spid="_x0000_s81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552450</xdr:colOff>
          <xdr:row>11</xdr:row>
          <xdr:rowOff>123825</xdr:rowOff>
        </xdr:to>
        <xdr:sp macro="" textlink="">
          <xdr:nvSpPr>
            <xdr:cNvPr id="8197" name="Control 5" hidden="1">
              <a:extLst>
                <a:ext uri="{63B3BB69-23CF-44E3-9099-C40C66FF867C}">
                  <a14:compatExt spid="_x0000_s8197"/>
                </a:ext>
              </a:extLst>
            </xdr:cNvPr>
            <xdr:cNvSpPr/>
          </xdr:nvSpPr>
          <xdr:spPr>
            <a:xfrm>
              <a:off x="0" y="0"/>
              <a:ext cx="0" cy="0"/>
            </a:xfrm>
            <a:prstGeom prst="rect">
              <a:avLst/>
            </a:prstGeom>
          </xdr:spPr>
        </xdr:sp>
        <xdr:clientData/>
      </xdr:twoCellAnchor>
    </mc:Choice>
    <mc:Fallback/>
  </mc:AlternateContent>
  <xdr:twoCellAnchor editAs="oneCell">
    <xdr:from>
      <xdr:col>1</xdr:col>
      <xdr:colOff>0</xdr:colOff>
      <xdr:row>12</xdr:row>
      <xdr:rowOff>0</xdr:rowOff>
    </xdr:from>
    <xdr:to>
      <xdr:col>1</xdr:col>
      <xdr:colOff>123825</xdr:colOff>
      <xdr:row>12</xdr:row>
      <xdr:rowOff>123825</xdr:rowOff>
    </xdr:to>
    <xdr:pic>
      <xdr:nvPicPr>
        <xdr:cNvPr id="7" name="6 Imagen" descr="orden descendente">
          <a:hlinkClick xmlns:r="http://schemas.openxmlformats.org/officeDocument/2006/relationships" r:id="rId1" tooltip="ordenar por Orden de Compra"/>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4669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123825</xdr:colOff>
      <xdr:row>13</xdr:row>
      <xdr:rowOff>123825</xdr:rowOff>
    </xdr:to>
    <xdr:pic>
      <xdr:nvPicPr>
        <xdr:cNvPr id="8" name="7 Imagen" descr="orden descendente">
          <a:hlinkClick xmlns:r="http://schemas.openxmlformats.org/officeDocument/2006/relationships" r:id="rId1" tooltip="ordenar por Orden de Compra"/>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6670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9</xdr:row>
      <xdr:rowOff>304800</xdr:rowOff>
    </xdr:to>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9</xdr:row>
      <xdr:rowOff>304800</xdr:rowOff>
    </xdr:to>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9</xdr:row>
      <xdr:rowOff>304800</xdr:rowOff>
    </xdr:to>
    <xdr:sp macro="" textlink="">
      <xdr:nvSpPr>
        <xdr:cNvPr id="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9</xdr:row>
      <xdr:rowOff>304800</xdr:rowOff>
    </xdr:to>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9</xdr:row>
      <xdr:rowOff>304800</xdr:rowOff>
    </xdr:to>
    <xdr:sp macro="" textlink="">
      <xdr:nvSpPr>
        <xdr:cNvPr id="10"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33909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9</xdr:row>
      <xdr:rowOff>304800</xdr:rowOff>
    </xdr:to>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9</xdr:row>
      <xdr:rowOff>304800</xdr:rowOff>
    </xdr:to>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9</xdr:row>
      <xdr:rowOff>304800</xdr:rowOff>
    </xdr:to>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9</xdr:row>
      <xdr:rowOff>304800</xdr:rowOff>
    </xdr:to>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9</xdr:row>
      <xdr:rowOff>304800</xdr:rowOff>
    </xdr:to>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2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9</xdr:row>
      <xdr:rowOff>304800</xdr:rowOff>
    </xdr:to>
    <xdr:sp macro="" textlink="">
      <xdr:nvSpPr>
        <xdr:cNvPr id="2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9</xdr:row>
      <xdr:rowOff>304800</xdr:rowOff>
    </xdr:to>
    <xdr:sp macro="" textlink="">
      <xdr:nvSpPr>
        <xdr:cNvPr id="2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9</xdr:row>
      <xdr:rowOff>304800</xdr:rowOff>
    </xdr:to>
    <xdr:sp macro="" textlink="">
      <xdr:nvSpPr>
        <xdr:cNvPr id="2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9</xdr:row>
      <xdr:rowOff>304800</xdr:rowOff>
    </xdr:to>
    <xdr:sp macro="" textlink="">
      <xdr:nvSpPr>
        <xdr:cNvPr id="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9</xdr:row>
      <xdr:rowOff>304800</xdr:rowOff>
    </xdr:to>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3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9</xdr:row>
      <xdr:rowOff>304800</xdr:rowOff>
    </xdr:to>
    <xdr:sp macro="" textlink="">
      <xdr:nvSpPr>
        <xdr:cNvPr id="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9</xdr:row>
      <xdr:rowOff>304800</xdr:rowOff>
    </xdr:to>
    <xdr:sp macro="" textlink="">
      <xdr:nvSpPr>
        <xdr:cNvPr id="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9</xdr:row>
      <xdr:rowOff>304800</xdr:rowOff>
    </xdr:to>
    <xdr:sp macro="" textlink="">
      <xdr:nvSpPr>
        <xdr:cNvPr id="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7</xdr:row>
      <xdr:rowOff>628650</xdr:rowOff>
    </xdr:to>
    <xdr:sp macro="" textlink="">
      <xdr:nvSpPr>
        <xdr:cNvPr id="5"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6"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7</xdr:row>
      <xdr:rowOff>628650</xdr:rowOff>
    </xdr:to>
    <xdr:sp macro="" textlink="">
      <xdr:nvSpPr>
        <xdr:cNvPr id="9"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49530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0"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1"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1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15"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16"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17"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2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2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2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2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2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7"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2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2"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3"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34"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931640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7</xdr:row>
      <xdr:rowOff>628650</xdr:rowOff>
    </xdr:to>
    <xdr:sp macro="" textlink="">
      <xdr:nvSpPr>
        <xdr:cNvPr id="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7</xdr:row>
      <xdr:rowOff>628650</xdr:rowOff>
    </xdr:to>
    <xdr:sp macro="" textlink="">
      <xdr:nvSpPr>
        <xdr:cNvPr id="7"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49530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1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1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1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1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2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2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3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3</xdr:col>
      <xdr:colOff>304800</xdr:colOff>
      <xdr:row>7</xdr:row>
      <xdr:rowOff>628650</xdr:rowOff>
    </xdr:to>
    <xdr:sp macro="" textlink="">
      <xdr:nvSpPr>
        <xdr:cNvPr id="3"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4"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266700</xdr:colOff>
      <xdr:row>6</xdr:row>
      <xdr:rowOff>0</xdr:rowOff>
    </xdr:from>
    <xdr:to>
      <xdr:col>4</xdr:col>
      <xdr:colOff>571500</xdr:colOff>
      <xdr:row>7</xdr:row>
      <xdr:rowOff>628650</xdr:rowOff>
    </xdr:to>
    <xdr:sp macro="" textlink="">
      <xdr:nvSpPr>
        <xdr:cNvPr id="7"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49530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8"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9"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1"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12"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13"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14"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15"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1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1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1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xdr:row>
      <xdr:rowOff>0</xdr:rowOff>
    </xdr:from>
    <xdr:to>
      <xdr:col>3</xdr:col>
      <xdr:colOff>304800</xdr:colOff>
      <xdr:row>7</xdr:row>
      <xdr:rowOff>628650</xdr:rowOff>
    </xdr:to>
    <xdr:sp macro="" textlink="">
      <xdr:nvSpPr>
        <xdr:cNvPr id="19"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6</xdr:row>
      <xdr:rowOff>0</xdr:rowOff>
    </xdr:from>
    <xdr:to>
      <xdr:col>3</xdr:col>
      <xdr:colOff>304800</xdr:colOff>
      <xdr:row>7</xdr:row>
      <xdr:rowOff>628650</xdr:rowOff>
    </xdr:to>
    <xdr:sp macro="" textlink="">
      <xdr:nvSpPr>
        <xdr:cNvPr id="20"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6</xdr:row>
      <xdr:rowOff>0</xdr:rowOff>
    </xdr:from>
    <xdr:to>
      <xdr:col>3</xdr:col>
      <xdr:colOff>304800</xdr:colOff>
      <xdr:row>7</xdr:row>
      <xdr:rowOff>628650</xdr:rowOff>
    </xdr:to>
    <xdr:sp macro="" textlink="">
      <xdr:nvSpPr>
        <xdr:cNvPr id="21"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6</xdr:row>
      <xdr:rowOff>0</xdr:rowOff>
    </xdr:from>
    <xdr:to>
      <xdr:col>3</xdr:col>
      <xdr:colOff>304800</xdr:colOff>
      <xdr:row>7</xdr:row>
      <xdr:rowOff>628650</xdr:rowOff>
    </xdr:to>
    <xdr:sp macro="" textlink="">
      <xdr:nvSpPr>
        <xdr:cNvPr id="22"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6</xdr:row>
      <xdr:rowOff>0</xdr:rowOff>
    </xdr:from>
    <xdr:to>
      <xdr:col>3</xdr:col>
      <xdr:colOff>304800</xdr:colOff>
      <xdr:row>7</xdr:row>
      <xdr:rowOff>628650</xdr:rowOff>
    </xdr:to>
    <xdr:sp macro="" textlink="">
      <xdr:nvSpPr>
        <xdr:cNvPr id="23"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5"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6"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27"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0"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581025</xdr:colOff>
      <xdr:row>6</xdr:row>
      <xdr:rowOff>0</xdr:rowOff>
    </xdr:from>
    <xdr:to>
      <xdr:col>4</xdr:col>
      <xdr:colOff>885825</xdr:colOff>
      <xdr:row>7</xdr:row>
      <xdr:rowOff>628650</xdr:rowOff>
    </xdr:to>
    <xdr:sp macro="" textlink="">
      <xdr:nvSpPr>
        <xdr:cNvPr id="3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8096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47625</xdr:colOff>
      <xdr:row>6</xdr:row>
      <xdr:rowOff>0</xdr:rowOff>
    </xdr:from>
    <xdr:to>
      <xdr:col>5</xdr:col>
      <xdr:colOff>352425</xdr:colOff>
      <xdr:row>7</xdr:row>
      <xdr:rowOff>628650</xdr:rowOff>
    </xdr:to>
    <xdr:sp macro="" textlink="">
      <xdr:nvSpPr>
        <xdr:cNvPr id="3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676275</xdr:colOff>
      <xdr:row>6</xdr:row>
      <xdr:rowOff>0</xdr:rowOff>
    </xdr:from>
    <xdr:to>
      <xdr:col>6</xdr:col>
      <xdr:colOff>95250</xdr:colOff>
      <xdr:row>7</xdr:row>
      <xdr:rowOff>628650</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1076325" y="346900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98</xdr:col>
      <xdr:colOff>179294</xdr:colOff>
      <xdr:row>0</xdr:row>
      <xdr:rowOff>493059</xdr:rowOff>
    </xdr:from>
    <xdr:to>
      <xdr:col>98</xdr:col>
      <xdr:colOff>795618</xdr:colOff>
      <xdr:row>1</xdr:row>
      <xdr:rowOff>728382</xdr:rowOff>
    </xdr:to>
    <xdr:sp macro="" textlink="">
      <xdr:nvSpPr>
        <xdr:cNvPr id="2" name="1 Flecha arriba"/>
        <xdr:cNvSpPr/>
      </xdr:nvSpPr>
      <xdr:spPr>
        <a:xfrm>
          <a:off x="97296194" y="493059"/>
          <a:ext cx="616324"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105</xdr:row>
      <xdr:rowOff>493059</xdr:rowOff>
    </xdr:from>
    <xdr:to>
      <xdr:col>98</xdr:col>
      <xdr:colOff>795618</xdr:colOff>
      <xdr:row>106</xdr:row>
      <xdr:rowOff>728382</xdr:rowOff>
    </xdr:to>
    <xdr:sp macro="" textlink="">
      <xdr:nvSpPr>
        <xdr:cNvPr id="3" name="2 Flecha arriba"/>
        <xdr:cNvSpPr/>
      </xdr:nvSpPr>
      <xdr:spPr>
        <a:xfrm>
          <a:off x="97296194" y="90609084"/>
          <a:ext cx="616324" cy="120687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49</xdr:row>
      <xdr:rowOff>493059</xdr:rowOff>
    </xdr:from>
    <xdr:to>
      <xdr:col>98</xdr:col>
      <xdr:colOff>795618</xdr:colOff>
      <xdr:row>50</xdr:row>
      <xdr:rowOff>728382</xdr:rowOff>
    </xdr:to>
    <xdr:sp macro="" textlink="">
      <xdr:nvSpPr>
        <xdr:cNvPr id="4" name="3 Flecha arriba"/>
        <xdr:cNvSpPr/>
      </xdr:nvSpPr>
      <xdr:spPr>
        <a:xfrm>
          <a:off x="97296194" y="44784309"/>
          <a:ext cx="616324" cy="162597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54</xdr:row>
      <xdr:rowOff>493059</xdr:rowOff>
    </xdr:from>
    <xdr:to>
      <xdr:col>98</xdr:col>
      <xdr:colOff>795618</xdr:colOff>
      <xdr:row>55</xdr:row>
      <xdr:rowOff>728382</xdr:rowOff>
    </xdr:to>
    <xdr:sp macro="" textlink="">
      <xdr:nvSpPr>
        <xdr:cNvPr id="5" name="4 Flecha arriba"/>
        <xdr:cNvSpPr/>
      </xdr:nvSpPr>
      <xdr:spPr>
        <a:xfrm>
          <a:off x="97296194" y="49556334"/>
          <a:ext cx="616324" cy="1225923"/>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0</xdr:colOff>
      <xdr:row>231</xdr:row>
      <xdr:rowOff>0</xdr:rowOff>
    </xdr:from>
    <xdr:to>
      <xdr:col>8</xdr:col>
      <xdr:colOff>200025</xdr:colOff>
      <xdr:row>251</xdr:row>
      <xdr:rowOff>142875</xdr:rowOff>
    </xdr:to>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231</xdr:row>
      <xdr:rowOff>0</xdr:rowOff>
    </xdr:from>
    <xdr:to>
      <xdr:col>8</xdr:col>
      <xdr:colOff>200025</xdr:colOff>
      <xdr:row>251</xdr:row>
      <xdr:rowOff>142875</xdr:rowOff>
    </xdr:to>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231</xdr:row>
      <xdr:rowOff>0</xdr:rowOff>
    </xdr:from>
    <xdr:to>
      <xdr:col>8</xdr:col>
      <xdr:colOff>200025</xdr:colOff>
      <xdr:row>251</xdr:row>
      <xdr:rowOff>142875</xdr:rowOff>
    </xdr:to>
    <xdr:sp macro="" textlink="">
      <xdr:nvSpPr>
        <xdr:cNvPr id="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231</xdr:row>
      <xdr:rowOff>0</xdr:rowOff>
    </xdr:from>
    <xdr:to>
      <xdr:col>8</xdr:col>
      <xdr:colOff>200025</xdr:colOff>
      <xdr:row>251</xdr:row>
      <xdr:rowOff>142875</xdr:rowOff>
    </xdr:to>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266700</xdr:colOff>
      <xdr:row>231</xdr:row>
      <xdr:rowOff>0</xdr:rowOff>
    </xdr:from>
    <xdr:to>
      <xdr:col>8</xdr:col>
      <xdr:colOff>200025</xdr:colOff>
      <xdr:row>251</xdr:row>
      <xdr:rowOff>142875</xdr:rowOff>
    </xdr:to>
    <xdr:sp macro="" textlink="">
      <xdr:nvSpPr>
        <xdr:cNvPr id="10"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33909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231</xdr:row>
      <xdr:rowOff>0</xdr:rowOff>
    </xdr:from>
    <xdr:to>
      <xdr:col>8</xdr:col>
      <xdr:colOff>200025</xdr:colOff>
      <xdr:row>251</xdr:row>
      <xdr:rowOff>142875</xdr:rowOff>
    </xdr:to>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231</xdr:row>
      <xdr:rowOff>0</xdr:rowOff>
    </xdr:from>
    <xdr:to>
      <xdr:col>8</xdr:col>
      <xdr:colOff>200025</xdr:colOff>
      <xdr:row>251</xdr:row>
      <xdr:rowOff>142875</xdr:rowOff>
    </xdr:to>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231</xdr:row>
      <xdr:rowOff>0</xdr:rowOff>
    </xdr:from>
    <xdr:to>
      <xdr:col>8</xdr:col>
      <xdr:colOff>200025</xdr:colOff>
      <xdr:row>251</xdr:row>
      <xdr:rowOff>142875</xdr:rowOff>
    </xdr:to>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168110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232</xdr:row>
      <xdr:rowOff>0</xdr:rowOff>
    </xdr:from>
    <xdr:to>
      <xdr:col>8</xdr:col>
      <xdr:colOff>200025</xdr:colOff>
      <xdr:row>251</xdr:row>
      <xdr:rowOff>142875</xdr:rowOff>
    </xdr:to>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232</xdr:row>
      <xdr:rowOff>0</xdr:rowOff>
    </xdr:from>
    <xdr:to>
      <xdr:col>8</xdr:col>
      <xdr:colOff>200025</xdr:colOff>
      <xdr:row>251</xdr:row>
      <xdr:rowOff>142875</xdr:rowOff>
    </xdr:to>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232</xdr:row>
      <xdr:rowOff>0</xdr:rowOff>
    </xdr:from>
    <xdr:to>
      <xdr:col>8</xdr:col>
      <xdr:colOff>200025</xdr:colOff>
      <xdr:row>251</xdr:row>
      <xdr:rowOff>142875</xdr:rowOff>
    </xdr:to>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232</xdr:row>
      <xdr:rowOff>0</xdr:rowOff>
    </xdr:from>
    <xdr:to>
      <xdr:col>8</xdr:col>
      <xdr:colOff>200025</xdr:colOff>
      <xdr:row>251</xdr:row>
      <xdr:rowOff>142875</xdr:rowOff>
    </xdr:to>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232</xdr:row>
      <xdr:rowOff>0</xdr:rowOff>
    </xdr:from>
    <xdr:to>
      <xdr:col>8</xdr:col>
      <xdr:colOff>200025</xdr:colOff>
      <xdr:row>251</xdr:row>
      <xdr:rowOff>142875</xdr:rowOff>
    </xdr:to>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232</xdr:row>
      <xdr:rowOff>0</xdr:rowOff>
    </xdr:from>
    <xdr:to>
      <xdr:col>8</xdr:col>
      <xdr:colOff>200025</xdr:colOff>
      <xdr:row>251</xdr:row>
      <xdr:rowOff>142875</xdr:rowOff>
    </xdr:to>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232</xdr:row>
      <xdr:rowOff>0</xdr:rowOff>
    </xdr:from>
    <xdr:to>
      <xdr:col>8</xdr:col>
      <xdr:colOff>200025</xdr:colOff>
      <xdr:row>251</xdr:row>
      <xdr:rowOff>142875</xdr:rowOff>
    </xdr:to>
    <xdr:sp macro="" textlink="">
      <xdr:nvSpPr>
        <xdr:cNvPr id="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232</xdr:row>
      <xdr:rowOff>0</xdr:rowOff>
    </xdr:from>
    <xdr:to>
      <xdr:col>8</xdr:col>
      <xdr:colOff>200025</xdr:colOff>
      <xdr:row>251</xdr:row>
      <xdr:rowOff>142875</xdr:rowOff>
    </xdr:to>
    <xdr:sp macro="" textlink="">
      <xdr:nvSpPr>
        <xdr:cNvPr id="2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1668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233</xdr:row>
      <xdr:rowOff>0</xdr:rowOff>
    </xdr:from>
    <xdr:to>
      <xdr:col>8</xdr:col>
      <xdr:colOff>200025</xdr:colOff>
      <xdr:row>251</xdr:row>
      <xdr:rowOff>142875</xdr:rowOff>
    </xdr:to>
    <xdr:sp macro="" textlink="">
      <xdr:nvSpPr>
        <xdr:cNvPr id="2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18192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233</xdr:row>
      <xdr:rowOff>0</xdr:rowOff>
    </xdr:from>
    <xdr:to>
      <xdr:col>8</xdr:col>
      <xdr:colOff>200025</xdr:colOff>
      <xdr:row>251</xdr:row>
      <xdr:rowOff>142875</xdr:rowOff>
    </xdr:to>
    <xdr:sp macro="" textlink="">
      <xdr:nvSpPr>
        <xdr:cNvPr id="2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21336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233</xdr:row>
      <xdr:rowOff>0</xdr:rowOff>
    </xdr:from>
    <xdr:to>
      <xdr:col>8</xdr:col>
      <xdr:colOff>200025</xdr:colOff>
      <xdr:row>251</xdr:row>
      <xdr:rowOff>142875</xdr:rowOff>
    </xdr:to>
    <xdr:sp macro="" textlink="">
      <xdr:nvSpPr>
        <xdr:cNvPr id="2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24479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233</xdr:row>
      <xdr:rowOff>0</xdr:rowOff>
    </xdr:from>
    <xdr:to>
      <xdr:col>8</xdr:col>
      <xdr:colOff>200025</xdr:colOff>
      <xdr:row>251</xdr:row>
      <xdr:rowOff>142875</xdr:rowOff>
    </xdr:to>
    <xdr:sp macro="" textlink="">
      <xdr:nvSpPr>
        <xdr:cNvPr id="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27622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233</xdr:row>
      <xdr:rowOff>0</xdr:rowOff>
    </xdr:from>
    <xdr:to>
      <xdr:col>8</xdr:col>
      <xdr:colOff>200025</xdr:colOff>
      <xdr:row>251</xdr:row>
      <xdr:rowOff>142875</xdr:rowOff>
    </xdr:to>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307657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233</xdr:row>
      <xdr:rowOff>0</xdr:rowOff>
    </xdr:from>
    <xdr:to>
      <xdr:col>8</xdr:col>
      <xdr:colOff>200025</xdr:colOff>
      <xdr:row>251</xdr:row>
      <xdr:rowOff>142875</xdr:rowOff>
    </xdr:to>
    <xdr:sp macro="" textlink="">
      <xdr:nvSpPr>
        <xdr:cNvPr id="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233</xdr:row>
      <xdr:rowOff>0</xdr:rowOff>
    </xdr:from>
    <xdr:to>
      <xdr:col>8</xdr:col>
      <xdr:colOff>200025</xdr:colOff>
      <xdr:row>251</xdr:row>
      <xdr:rowOff>142875</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233</xdr:row>
      <xdr:rowOff>0</xdr:rowOff>
    </xdr:from>
    <xdr:to>
      <xdr:col>8</xdr:col>
      <xdr:colOff>200025</xdr:colOff>
      <xdr:row>251</xdr:row>
      <xdr:rowOff>142875</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233</xdr:row>
      <xdr:rowOff>0</xdr:rowOff>
    </xdr:from>
    <xdr:to>
      <xdr:col>8</xdr:col>
      <xdr:colOff>200025</xdr:colOff>
      <xdr:row>251</xdr:row>
      <xdr:rowOff>142875</xdr:rowOff>
    </xdr:to>
    <xdr:sp macro="" textlink="">
      <xdr:nvSpPr>
        <xdr:cNvPr id="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233</xdr:row>
      <xdr:rowOff>0</xdr:rowOff>
    </xdr:from>
    <xdr:to>
      <xdr:col>8</xdr:col>
      <xdr:colOff>200025</xdr:colOff>
      <xdr:row>251</xdr:row>
      <xdr:rowOff>142875</xdr:rowOff>
    </xdr:to>
    <xdr:sp macro="" textlink="">
      <xdr:nvSpPr>
        <xdr:cNvPr id="3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2652650"/>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251</xdr:row>
      <xdr:rowOff>142875</xdr:rowOff>
    </xdr:to>
    <xdr:sp macro="" textlink="">
      <xdr:nvSpPr>
        <xdr:cNvPr id="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251</xdr:row>
      <xdr:rowOff>142875</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251</xdr:row>
      <xdr:rowOff>142875</xdr:rowOff>
    </xdr:to>
    <xdr:sp macro="" textlink="">
      <xdr:nvSpPr>
        <xdr:cNvPr id="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3705225"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234</xdr:row>
      <xdr:rowOff>0</xdr:rowOff>
    </xdr:from>
    <xdr:to>
      <xdr:col>8</xdr:col>
      <xdr:colOff>200025</xdr:colOff>
      <xdr:row>251</xdr:row>
      <xdr:rowOff>142875</xdr:rowOff>
    </xdr:to>
    <xdr:sp macro="" textlink="">
      <xdr:nvSpPr>
        <xdr:cNvPr id="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401955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251</xdr:row>
      <xdr:rowOff>142875</xdr:rowOff>
    </xdr:to>
    <xdr:sp macro="" textlink="">
      <xdr:nvSpPr>
        <xdr:cNvPr id="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4648200" y="19378612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98</xdr:col>
      <xdr:colOff>179294</xdr:colOff>
      <xdr:row>1</xdr:row>
      <xdr:rowOff>493059</xdr:rowOff>
    </xdr:from>
    <xdr:to>
      <xdr:col>98</xdr:col>
      <xdr:colOff>795618</xdr:colOff>
      <xdr:row>2</xdr:row>
      <xdr:rowOff>728382</xdr:rowOff>
    </xdr:to>
    <xdr:sp macro="" textlink="">
      <xdr:nvSpPr>
        <xdr:cNvPr id="2" name="1 Flecha arriba"/>
        <xdr:cNvSpPr/>
      </xdr:nvSpPr>
      <xdr:spPr>
        <a:xfrm>
          <a:off x="7058025" y="493059"/>
          <a:ext cx="0" cy="835398"/>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106</xdr:row>
      <xdr:rowOff>493059</xdr:rowOff>
    </xdr:from>
    <xdr:to>
      <xdr:col>98</xdr:col>
      <xdr:colOff>795618</xdr:colOff>
      <xdr:row>107</xdr:row>
      <xdr:rowOff>728382</xdr:rowOff>
    </xdr:to>
    <xdr:sp macro="" textlink="">
      <xdr:nvSpPr>
        <xdr:cNvPr id="3" name="2 Flecha arriba"/>
        <xdr:cNvSpPr/>
      </xdr:nvSpPr>
      <xdr:spPr>
        <a:xfrm>
          <a:off x="7058025" y="26755725"/>
          <a:ext cx="0" cy="0"/>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50</xdr:row>
      <xdr:rowOff>493059</xdr:rowOff>
    </xdr:from>
    <xdr:to>
      <xdr:col>98</xdr:col>
      <xdr:colOff>795618</xdr:colOff>
      <xdr:row>51</xdr:row>
      <xdr:rowOff>728382</xdr:rowOff>
    </xdr:to>
    <xdr:sp macro="" textlink="">
      <xdr:nvSpPr>
        <xdr:cNvPr id="4" name="3 Flecha arriba"/>
        <xdr:cNvSpPr/>
      </xdr:nvSpPr>
      <xdr:spPr>
        <a:xfrm>
          <a:off x="7058025" y="22736175"/>
          <a:ext cx="0" cy="72838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98</xdr:col>
      <xdr:colOff>179294</xdr:colOff>
      <xdr:row>55</xdr:row>
      <xdr:rowOff>493059</xdr:rowOff>
    </xdr:from>
    <xdr:to>
      <xdr:col>98</xdr:col>
      <xdr:colOff>795618</xdr:colOff>
      <xdr:row>56</xdr:row>
      <xdr:rowOff>728382</xdr:rowOff>
    </xdr:to>
    <xdr:sp macro="" textlink="">
      <xdr:nvSpPr>
        <xdr:cNvPr id="5" name="4 Flecha arriba"/>
        <xdr:cNvSpPr/>
      </xdr:nvSpPr>
      <xdr:spPr>
        <a:xfrm>
          <a:off x="7058025" y="23983950"/>
          <a:ext cx="0" cy="728382"/>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0</xdr:colOff>
      <xdr:row>232</xdr:row>
      <xdr:rowOff>0</xdr:rowOff>
    </xdr:from>
    <xdr:to>
      <xdr:col>8</xdr:col>
      <xdr:colOff>200025</xdr:colOff>
      <xdr:row>252</xdr:row>
      <xdr:rowOff>142875</xdr:rowOff>
    </xdr:to>
    <xdr:sp macro="" textlink="">
      <xdr:nvSpPr>
        <xdr:cNvPr id="6"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232</xdr:row>
      <xdr:rowOff>0</xdr:rowOff>
    </xdr:from>
    <xdr:to>
      <xdr:col>8</xdr:col>
      <xdr:colOff>200025</xdr:colOff>
      <xdr:row>252</xdr:row>
      <xdr:rowOff>142875</xdr:rowOff>
    </xdr:to>
    <xdr:sp macro="" textlink="">
      <xdr:nvSpPr>
        <xdr:cNvPr id="7"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232</xdr:row>
      <xdr:rowOff>0</xdr:rowOff>
    </xdr:from>
    <xdr:to>
      <xdr:col>8</xdr:col>
      <xdr:colOff>200025</xdr:colOff>
      <xdr:row>252</xdr:row>
      <xdr:rowOff>142875</xdr:rowOff>
    </xdr:to>
    <xdr:sp macro="" textlink="">
      <xdr:nvSpPr>
        <xdr:cNvPr id="8"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232</xdr:row>
      <xdr:rowOff>0</xdr:rowOff>
    </xdr:from>
    <xdr:to>
      <xdr:col>8</xdr:col>
      <xdr:colOff>200025</xdr:colOff>
      <xdr:row>252</xdr:row>
      <xdr:rowOff>142875</xdr:rowOff>
    </xdr:to>
    <xdr:sp macro="" textlink="">
      <xdr:nvSpPr>
        <xdr:cNvPr id="9"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266700</xdr:colOff>
      <xdr:row>232</xdr:row>
      <xdr:rowOff>0</xdr:rowOff>
    </xdr:from>
    <xdr:to>
      <xdr:col>8</xdr:col>
      <xdr:colOff>200025</xdr:colOff>
      <xdr:row>252</xdr:row>
      <xdr:rowOff>142875</xdr:rowOff>
    </xdr:to>
    <xdr:sp macro="" textlink="">
      <xdr:nvSpPr>
        <xdr:cNvPr id="10" name="24772808" descr="https://secure-nym.adnxs.com/it?e=wqT_3QKgBaigAgAAAwDWAAUBCJfp6sAFEOm79cr34P7kMBi4lNr69-7Vpw8gASotCQAACQIAEQkHLAAAGQAAACCF6wdAIRESACkRCagwtcaJATiYAkCYAkgCUMiB6AtYopkWYABozO4ZeLy_BIABAYoBA1VTRJIBAQbwUpgBoAGgAdgEqAEBsAEAuAEBwAEEyAEA0AEA2AEA4AEA8AEAigI6dWYoJ2EnLCAzMzI4NjAsIDE0NzgxNDUxNzUpO3VmKCdyJywgMjQ3NzI4MDgsMh4A8GaSAtEBIXp5UUpxd2pCenFnREVNaUI2QXNZQUNDaW1SWXdCRGdBUUFSSW1BSlF0Y2FKQVZnQVlJQUVhQUJ3Z0FKNEFJQUJ2QVNJQVFDUUFRR1lBUUdnQVJLb0FRT3dBUUM1QVFBQUFBCQMId1FFCQkBAThNa0I4QUJQb0JLNTVUX1oVKBxQQV80QUVBOQ0sPG1BS0tocUNFQmFBQ0FMVUMBOwhBTDAJCIBPQUNBT2dDQVBnQ0FJQURBWkFEQUEuLpoCJSFmUWhZYUE21ADwzm9wa1dJQVFvaW9hZ2hBVS6yAiAxQUY5MkZENTY1OTE2NkZBMDgwMjI2NDE2NDk2NjdEQdgCAeACwJYf6gILb3V0bG9vay5jb22AAwCIAwGQAwCYAxegAwGqAwDAA6wCyAMA2APInDrgAwDoAwD4AwKABACSBAYvdXQvdjKYBACiBA8xODEuMTMwLjIwMS4xMTioBI7-A7IEDggAEAEYoAEg2AQoADAAuAQAwAQAyAQA0gQLMTAuMy4xMzYuODDaBAIIAeAEAPAEyIHoC4gFAA..&amp;s=7103fae18242c86ac32637d745559a09c44ba8bd&amp;referrer=outlook.com">
          <a:hlinkClick xmlns:r="http://schemas.openxmlformats.org/officeDocument/2006/relationships" r:id="rId1"/>
        </xdr:cNvPr>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232</xdr:row>
      <xdr:rowOff>0</xdr:rowOff>
    </xdr:from>
    <xdr:to>
      <xdr:col>8</xdr:col>
      <xdr:colOff>200025</xdr:colOff>
      <xdr:row>252</xdr:row>
      <xdr:rowOff>142875</xdr:rowOff>
    </xdr:to>
    <xdr:sp macro="" textlink="">
      <xdr:nvSpPr>
        <xdr:cNvPr id="11"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232</xdr:row>
      <xdr:rowOff>0</xdr:rowOff>
    </xdr:from>
    <xdr:to>
      <xdr:col>8</xdr:col>
      <xdr:colOff>200025</xdr:colOff>
      <xdr:row>252</xdr:row>
      <xdr:rowOff>142875</xdr:rowOff>
    </xdr:to>
    <xdr:sp macro="" textlink="">
      <xdr:nvSpPr>
        <xdr:cNvPr id="12"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232</xdr:row>
      <xdr:rowOff>0</xdr:rowOff>
    </xdr:from>
    <xdr:to>
      <xdr:col>8</xdr:col>
      <xdr:colOff>200025</xdr:colOff>
      <xdr:row>252</xdr:row>
      <xdr:rowOff>142875</xdr:rowOff>
    </xdr:to>
    <xdr:sp macro="" textlink="">
      <xdr:nvSpPr>
        <xdr:cNvPr id="1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233</xdr:row>
      <xdr:rowOff>0</xdr:rowOff>
    </xdr:from>
    <xdr:to>
      <xdr:col>8</xdr:col>
      <xdr:colOff>200025</xdr:colOff>
      <xdr:row>252</xdr:row>
      <xdr:rowOff>142875</xdr:rowOff>
    </xdr:to>
    <xdr:sp macro="" textlink="">
      <xdr:nvSpPr>
        <xdr:cNvPr id="14"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233</xdr:row>
      <xdr:rowOff>0</xdr:rowOff>
    </xdr:from>
    <xdr:to>
      <xdr:col>8</xdr:col>
      <xdr:colOff>200025</xdr:colOff>
      <xdr:row>252</xdr:row>
      <xdr:rowOff>142875</xdr:rowOff>
    </xdr:to>
    <xdr:sp macro="" textlink="">
      <xdr:nvSpPr>
        <xdr:cNvPr id="15"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233</xdr:row>
      <xdr:rowOff>0</xdr:rowOff>
    </xdr:from>
    <xdr:to>
      <xdr:col>8</xdr:col>
      <xdr:colOff>200025</xdr:colOff>
      <xdr:row>252</xdr:row>
      <xdr:rowOff>142875</xdr:rowOff>
    </xdr:to>
    <xdr:sp macro="" textlink="">
      <xdr:nvSpPr>
        <xdr:cNvPr id="16"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233</xdr:row>
      <xdr:rowOff>0</xdr:rowOff>
    </xdr:from>
    <xdr:to>
      <xdr:col>8</xdr:col>
      <xdr:colOff>200025</xdr:colOff>
      <xdr:row>252</xdr:row>
      <xdr:rowOff>142875</xdr:rowOff>
    </xdr:to>
    <xdr:sp macro="" textlink="">
      <xdr:nvSpPr>
        <xdr:cNvPr id="17"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233</xdr:row>
      <xdr:rowOff>0</xdr:rowOff>
    </xdr:from>
    <xdr:to>
      <xdr:col>8</xdr:col>
      <xdr:colOff>200025</xdr:colOff>
      <xdr:row>252</xdr:row>
      <xdr:rowOff>142875</xdr:rowOff>
    </xdr:to>
    <xdr:sp macro="" textlink="">
      <xdr:nvSpPr>
        <xdr:cNvPr id="18"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233</xdr:row>
      <xdr:rowOff>0</xdr:rowOff>
    </xdr:from>
    <xdr:to>
      <xdr:col>8</xdr:col>
      <xdr:colOff>200025</xdr:colOff>
      <xdr:row>252</xdr:row>
      <xdr:rowOff>142875</xdr:rowOff>
    </xdr:to>
    <xdr:sp macro="" textlink="">
      <xdr:nvSpPr>
        <xdr:cNvPr id="1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233</xdr:row>
      <xdr:rowOff>0</xdr:rowOff>
    </xdr:from>
    <xdr:to>
      <xdr:col>8</xdr:col>
      <xdr:colOff>200025</xdr:colOff>
      <xdr:row>252</xdr:row>
      <xdr:rowOff>142875</xdr:rowOff>
    </xdr:to>
    <xdr:sp macro="" textlink="">
      <xdr:nvSpPr>
        <xdr:cNvPr id="2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233</xdr:row>
      <xdr:rowOff>0</xdr:rowOff>
    </xdr:from>
    <xdr:to>
      <xdr:col>8</xdr:col>
      <xdr:colOff>200025</xdr:colOff>
      <xdr:row>252</xdr:row>
      <xdr:rowOff>142875</xdr:rowOff>
    </xdr:to>
    <xdr:sp macro="" textlink="">
      <xdr:nvSpPr>
        <xdr:cNvPr id="2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234</xdr:row>
      <xdr:rowOff>0</xdr:rowOff>
    </xdr:from>
    <xdr:to>
      <xdr:col>8</xdr:col>
      <xdr:colOff>200025</xdr:colOff>
      <xdr:row>252</xdr:row>
      <xdr:rowOff>142875</xdr:rowOff>
    </xdr:to>
    <xdr:sp macro="" textlink="">
      <xdr:nvSpPr>
        <xdr:cNvPr id="22" name="24772808" descr="https://secure-nym.adnxs.com/it?e=wqT_3QKbBaibAgAAAwDWAAUBCPPp6sAFEMXphpWruLKDCRi4lNr69-7Vpw8gASotCQAACQIAEQkHLAAAGQAAACCF6wdAIRESACkRCagwtcaJATiYAkCYAkgCUMiB6AtYopkWYABozO4ZeLPWA4ABAYoBA1VTRJIBAQbwUpgBoAGgAdgEqAEBsAEAuAEBwAEEyAEA0AEA2AEA4AEA8AEAigI6dWYoJ2EnLCAzMzI4NjAsIDE0NzgxNDUyNjcpO3VmKCdyJywgMjQ3NzI4MDgsMh4A8GaSAs0BIWFTV21yd2pCenFnREVNaUI2QXNZQUNDaW1SWXdCRGdBUUFSSW1BSlF0Y2FKQVZnQVlJQUVhQUJ3aUFKNEFJQUJ4Z1NJQVFDUUFRR1lBUUdnQVJLb0FRT3dBUUM1QVFBQUFBCQMId1FFCQkBAThNa0JVcXpLeFZRZzZUX1oVKBxQQV80QUVBOQ0sOG1BS0todHg2b0FJQXRRSQE6BEF2DQh0NEFJQTZBSUEtQUlBZ0FNQmtBTUGaAiUhcWdoSllBNtAA8M1vcGtXSUFRb2lvYmNlZy4usgIgMUFGOTJGRDU2NTkxNjZGQTA4MDIyNjQxNjQ5NjY3REHYAgHgAsCWH-oCC291dGxvb2suY29tgAMAiAMBkAMAmAMXoAMBqgMAwAOsAsgDANgDyJw64AMA6AMA-AMCgAQAkgQGL3V0L3YymAQAogQPMTgxLjEzMC4yMDEuMTE4qASQ_gOyBA4IABABGKABINgEKAAwALgEAMAEAMgEANIECjEwLjMuODcuMTXaBAIIAeAEAPAEyIHoC4gFAA..&amp;s=1e0f327599676d7811bd0a23a93565762ccd3cb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314325</xdr:colOff>
      <xdr:row>234</xdr:row>
      <xdr:rowOff>0</xdr:rowOff>
    </xdr:from>
    <xdr:to>
      <xdr:col>8</xdr:col>
      <xdr:colOff>200025</xdr:colOff>
      <xdr:row>252</xdr:row>
      <xdr:rowOff>142875</xdr:rowOff>
    </xdr:to>
    <xdr:sp macro="" textlink="">
      <xdr:nvSpPr>
        <xdr:cNvPr id="23" name="24772808" descr="https://secure-nym.adnxs.com/it?e=wqT_3QKfBaifAgAAAwDWAAUBCNjp6sAFENytiKGeuKDcHxi4lNr69-7Vpw8gASotCQAACQIAEQkHLAAAGQAAACCF6wdAIRESACkRCagwtcaJATiYAkCYAkgCUMiB6AtYopkWYABozO4ZeL3UA4ABAYoBA1VTRJIBAQbwUpgBoAGgAdgEqAEBsAEAuAEBwAEEyAEA0AEA2AEA4AEA8AEAigI6dWYoJ2EnLCAzMzI4NjAsIDE0NzgxNDUyNDApO3VmKCdyJywgMjQ3NzI4MDgsMh4A8GaSAtEBIURpWTU3d2pCenFnREVNaUI2QXNZQUNDaW1SWXdCRGdBUUFSSW1BSlF0Y2FKQVZnQVlJQUVhQUJ3aGdKNEFJQUJ4QVNJQVFDUUFRR1lBUUdnQVJLb0FRT3dBUUM1QVFBQUFBCQMId1FFCQkBAThNa0J4YmZCeXdaYTV6X1oVKBxQQV80QUVBOQ0sPG1BS0todHk2QktBQ0FMVUMBOwhBTDAJCIBPQUNBT2dDQVBnQ0FJQURBWkFEQUEuLpoCJSE3Z2gzYVE21ADwzW9wa1dJQVFvaW9iY3VnUS6yAiAxQUY5MkZENTY1OTE2NkZBMDgwMjI2NDE2NDk2NjdEQdgCAeACwJYf6gILb3V0bG9vay5jb22AAwCIAwGQAwCYAxegAwGqAwDAA6wCyAMA2APInDrgAwDoAwD4AwKABACSBAYvdXQvdjKYBACiBA8xODEuMTMwLjIwMS4xMTioBJD-A7IEDggAEAEYoAEg2AQoADAAuAQAwAQAyAQA0gQKMTAuMy44Ny43MdoEAggB4AQA8ATIgegLiAUA&amp;s=d934f0920f10bed123b6d480617650166308c3df&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628650</xdr:colOff>
      <xdr:row>234</xdr:row>
      <xdr:rowOff>0</xdr:rowOff>
    </xdr:from>
    <xdr:to>
      <xdr:col>8</xdr:col>
      <xdr:colOff>200025</xdr:colOff>
      <xdr:row>252</xdr:row>
      <xdr:rowOff>142875</xdr:rowOff>
    </xdr:to>
    <xdr:sp macro="" textlink="">
      <xdr:nvSpPr>
        <xdr:cNvPr id="24" name="49308751" descr="https://secure-nym.adnxs.com/it?e=wqT_3QKhBaihAgAAAwDWAAUBCMPp6sAFEN6xm-vi2tDGJhi4lNr69-7Vpw8gASotCQAACQIAEQkHLAAAGQAAACCF6wdAIRESACkRCagwtcaJATiYAkCYAkgCUM_IwRdYopkWYABozO4ZeMiQBIABAYoBA1VTRJIBAQbwUpgBoAGgAdgEqAEBsAEAuAEBwAEEyAEA0AEA2AEA4AEA8AEAigI6dWYoJ2EnLCAzMzI4NjAsIDE0NzgxNDUyMTkpO3VmKCdyJywgNDkzMDg3NTEsMh4A8GaSAtEBIV9TWnBzZ2ozOThVR0VNX0l3UmNZQUNDaW1SWXdCRGdBUUFSSW1BSlF0Y2FKQVZnQVlJQUVhQUJ3dWdKNF9nR0FBY0lFaUFFQWtBRUJtQUVCb0FFU3FBRURzQUVBdVFFQUFBDQMITUVCDQpMQUFBREpBUnBmMmVZcVlPY18yUUUBFQEYHHdQLUFCQVBVCSxASmdDaW9hUXRBaWdBZ0MxQWcBJARDOQkIfERnQWdEb0FnRDRBZ0NBQXdHUUF3QS6aAiUhVWdtZGRRNtQAHG9wa1dJQVFvCVDwwWcusgIgMUFGOTJGRDU2NTkxNjZGQTA4MDIyNjQxNjQ5NjY3REHYAgHgAsCWH-oCC291dGxvb2suY29tgAMAiAMBkAMAmAMXoAMBqgMAwAOsAsgDANgDyJw64AMA6AMA-AMCgAQAkgQGL3V0L3YymAQAogQPMTgxLjEzMC4yMDEuMTE4qASP_gOyBA4IABABGKABINgEKAAwALgEAMAEAMgEANIEDDEwLjMuMTMyLjEzNNoEAggB4AQA8ATPyMEXiAUA&amp;s=670b87e33bb276c3b4a73486f2ac81cd3057f2e7&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942975</xdr:colOff>
      <xdr:row>234</xdr:row>
      <xdr:rowOff>0</xdr:rowOff>
    </xdr:from>
    <xdr:to>
      <xdr:col>8</xdr:col>
      <xdr:colOff>200025</xdr:colOff>
      <xdr:row>252</xdr:row>
      <xdr:rowOff>142875</xdr:rowOff>
    </xdr:to>
    <xdr:sp macro="" textlink="">
      <xdr:nvSpPr>
        <xdr:cNvPr id="25" name="24772808" descr="https://secure-nym.adnxs.com/it?e=wqT_3QKhBaihAgAAAwDWAAUBCLrp6sAFEOXmyMDGiv3cSRi4lNr69-7Vpw8gASotCQAACQIAEQkHLAAAGQAAACCF6wdAIRESACkRCagwtcaJATiYAkCYAkgCUMiB6AtYopkWYABozO4ZeOC8BIABAYoBA1VTRJIBAQbwUpgBoAGgAdgEqAEBsAEAuAEBwAEEyAEA0AEA2AEA4AEA8AEAigI6dWYoJ2EnLCAzMzI4NjAsIDE0NzgxNDUyMTApO3VmKCdyJywgMjQ3NzI4MDgsMh4A8GaSAtEBIXBTV1Qxd2pCenFnREVNaUI2QXNZQUNDaW1SWXdCRGdBUUFSSW1BSlF0Y2FKQVZnQVlJQUVhQUJ3aEFKNEFJQUJ3QVNJQVFDUUFRR1lBUUdnQVJLb0FRT3dBUUM1QVFBQUFBCQMId1FFCQkBAThNa0JIUjdrU2ZYeTRqX1oVKBxQQV80QUVBOQ0sPG1BS0tocUNzQ2FBQ0FMVUMBOwhBTDAJCIBPQUNBT2dDQVBnQ0FJQURBWkFEQUEuLpoCJSFxUWlzYUE21ADwz29wa1dJQVFvaW9hZ3JBay6yAiAxQUY5MkZENTY1OTE2NkZBMDgwMjI2NDE2NDk2NjdEQdgCAeACwJYf6gILb3V0bG9vay5jb22AAwCIAwGQAwCYAxegAwGqAwDAA6wCyAMA2APInDrgAwDoAwD4AwKABACSBAYvdXQvdjKYBACiBA8xODEuMTMwLjIwMS4xMTioBI_-A7IEDggAEAEYoAEg2AQoADAAuAQAwAQAyAQA0gQMMTAuMy4xMzYuMTQ52gQCCAHgBADwBMiB6AuIBQA.&amp;s=0cef0cc7bec3bbb52b50047dd9cfedfc6a7fff02&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1257300</xdr:colOff>
      <xdr:row>234</xdr:row>
      <xdr:rowOff>0</xdr:rowOff>
    </xdr:from>
    <xdr:to>
      <xdr:col>8</xdr:col>
      <xdr:colOff>200025</xdr:colOff>
      <xdr:row>252</xdr:row>
      <xdr:rowOff>142875</xdr:rowOff>
    </xdr:to>
    <xdr:sp macro="" textlink="">
      <xdr:nvSpPr>
        <xdr:cNvPr id="26" name="24772808"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252</xdr:row>
      <xdr:rowOff>142875</xdr:rowOff>
    </xdr:to>
    <xdr:sp macro="" textlink="">
      <xdr:nvSpPr>
        <xdr:cNvPr id="27"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252</xdr:row>
      <xdr:rowOff>142875</xdr:rowOff>
    </xdr:to>
    <xdr:sp macro="" textlink="">
      <xdr:nvSpPr>
        <xdr:cNvPr id="28"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234</xdr:row>
      <xdr:rowOff>0</xdr:rowOff>
    </xdr:from>
    <xdr:to>
      <xdr:col>8</xdr:col>
      <xdr:colOff>200025</xdr:colOff>
      <xdr:row>252</xdr:row>
      <xdr:rowOff>142875</xdr:rowOff>
    </xdr:to>
    <xdr:sp macro="" textlink="">
      <xdr:nvSpPr>
        <xdr:cNvPr id="29"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234</xdr:row>
      <xdr:rowOff>0</xdr:rowOff>
    </xdr:from>
    <xdr:to>
      <xdr:col>8</xdr:col>
      <xdr:colOff>200025</xdr:colOff>
      <xdr:row>252</xdr:row>
      <xdr:rowOff>142875</xdr:rowOff>
    </xdr:to>
    <xdr:sp macro="" textlink="">
      <xdr:nvSpPr>
        <xdr:cNvPr id="30"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234</xdr:row>
      <xdr:rowOff>0</xdr:rowOff>
    </xdr:from>
    <xdr:to>
      <xdr:col>8</xdr:col>
      <xdr:colOff>200025</xdr:colOff>
      <xdr:row>252</xdr:row>
      <xdr:rowOff>142875</xdr:rowOff>
    </xdr:to>
    <xdr:sp macro="" textlink="">
      <xdr:nvSpPr>
        <xdr:cNvPr id="31"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235</xdr:row>
      <xdr:rowOff>0</xdr:rowOff>
    </xdr:from>
    <xdr:to>
      <xdr:col>8</xdr:col>
      <xdr:colOff>200025</xdr:colOff>
      <xdr:row>252</xdr:row>
      <xdr:rowOff>142875</xdr:rowOff>
    </xdr:to>
    <xdr:sp macro="" textlink="">
      <xdr:nvSpPr>
        <xdr:cNvPr id="3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235</xdr:row>
      <xdr:rowOff>0</xdr:rowOff>
    </xdr:from>
    <xdr:to>
      <xdr:col>8</xdr:col>
      <xdr:colOff>200025</xdr:colOff>
      <xdr:row>252</xdr:row>
      <xdr:rowOff>142875</xdr:rowOff>
    </xdr:to>
    <xdr:sp macro="" textlink="">
      <xdr:nvSpPr>
        <xdr:cNvPr id="33"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581025</xdr:colOff>
      <xdr:row>235</xdr:row>
      <xdr:rowOff>0</xdr:rowOff>
    </xdr:from>
    <xdr:to>
      <xdr:col>8</xdr:col>
      <xdr:colOff>200025</xdr:colOff>
      <xdr:row>252</xdr:row>
      <xdr:rowOff>142875</xdr:rowOff>
    </xdr:to>
    <xdr:sp macro="" textlink="">
      <xdr:nvSpPr>
        <xdr:cNvPr id="34"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47625</xdr:colOff>
      <xdr:row>235</xdr:row>
      <xdr:rowOff>0</xdr:rowOff>
    </xdr:from>
    <xdr:to>
      <xdr:col>8</xdr:col>
      <xdr:colOff>200025</xdr:colOff>
      <xdr:row>252</xdr:row>
      <xdr:rowOff>142875</xdr:rowOff>
    </xdr:to>
    <xdr:sp macro="" textlink="">
      <xdr:nvSpPr>
        <xdr:cNvPr id="35" name="24772808" descr="https://secure-nym.adnxs.com/it?e=wqT_3QKgBaigAgAAAwDWAAUBCN7U6sAFEL7d5NT2jYOhXBi4lNr69-7Vpw8gASotCQAACQIAEQkHLAAAGQAAACCF6wdAIRESACkRCagwtcaJATiYAkCYAkgCUMiB6AtYopkWYABozO4ZeNi5BIABAYoBA1VTRJIBAQbwUpgBoAGgAdgEqAEBsAEAuAEBwAEEyAEA0AEA2AEA4AEA8AEAigI6dWYoJ2EnLCAzMzI4NjAsIDE0NzgxNDI1NTgpO3VmKCdyJywgMjQ3NzI4MDgsMh4A8GaSAtEBIUVDYU9CUWpCenFnREVNaUI2QXNZQUNDaW1SWXdCRGdBUUFSSW1BSlF0Y2FKQVZnQVlJQUVhQUJ3OWdGNEFJQUJzZ1NJQVFDUUFRR1lBUUdnQVJLb0FRT3dBUUM1QVFBQUFBCQMId1FFCQkBAThNa0JhS1MwWTdKcDR6X1oVKBxQQV80QUVBOQ0sPG1BS0tocURNQWFBQ0FMVUMBOwhBTDAJCIBPQUNBT2dDQVBnQ0FJQURBWkFEQUEuLpoCJSF3UWprYUE21ADwzm9wa1dJQVFvaW9hZ3pBRS6yAiAxQUY5MkZENTY1OTE2NkZBMDgwMjI2NDE2NDk2NjdEQdgCAeACwJYf6gILb3V0bG9vay5jb22AAwCIAwGQAwCYAxegAwGqAwDAA6wCyAMA2APInDrgAwDoAwD4AwKABACSBAYvdXQvdjKYBACiBA8xODEuMTMwLjIwMS4xMTioBOP9A7IEDggAEAEYoAEg2AQoADAAuAQAwAQAyAQA0gQLMTAuMy4xMzYuMjXaBAIIAeAEAPAEyIHoC4gFAA..&amp;s=121d979775a24f7f991dc6f3af11c4d6507af846&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676275</xdr:colOff>
      <xdr:row>235</xdr:row>
      <xdr:rowOff>0</xdr:rowOff>
    </xdr:from>
    <xdr:to>
      <xdr:col>8</xdr:col>
      <xdr:colOff>200025</xdr:colOff>
      <xdr:row>252</xdr:row>
      <xdr:rowOff>142875</xdr:rowOff>
    </xdr:to>
    <xdr:sp macro="" textlink="">
      <xdr:nvSpPr>
        <xdr:cNvPr id="36" name="24772808" descr="https://secure-nym.adnxs.com/it?e=wqT_3QKfBaifAgAAAwDWAAUBCM7U6sAFEOnporioqfP2Ihi4lNr69-7Vpw8gASotCQAACQIAEQkHLAAAGQAAACCF6wdAIRESACkRCagwtcaJATiYAkCYAkgCUMiB6AtYopkWYABozO4ZeKqhA4ABAYoBA1VTRJIBAQbwUpgBoAGgAdgEqAEBsAEAuAEBwAEEyAEA0AEA2AEA4AEA8AEAigI6dWYoJ2EnLCAzMzI4NjAsIDE0NzgxNDI1NDIpO3VmKCdyJywgMjQ3NzI4MDgsMh4A8GaSAtEBITdDUWp3Z2pCenFnREVNaUI2QXNZQUNDaW1SWXdCRGdBUUFSSW1BSlF0Y2FKQVZnQVlJQUVhQUJ3OGdGNEdvQUJyZ1NJQVJxUUFRR1lBUUdnQVJLb0FRT3dBUUM1QVFBQUFBCQMId1FFCQkBAThNa0JaRGtjVWxSczN6X1oVKBxQQV80QUVBOQ0sPG1BS0todERDQXFBQ0FMVUMBOwhBTDAJCIBPQUNBT2dDQVBnQ0FJQURBWkFEQUEuLpoCJSE2QWhoYVE21ADwzW9wa1dJQVFvaW9iUXdnSS6yAiAxQUY5MkZENTY1OTE2NkZBMDgwMjI2NDE2NDk2NjdEQdgCAeACwJYf6gILb3V0bG9vay5jb22AAwCIAwGQAwCYAxegAwGqAwDAA6wCyAMA2APInDrgAwDoAwD4AwKABACSBAYvdXQvdjKYBACiBA8xODEuMTMwLjIwMS4xMTioBOP9A7IEDggAEAEYoAEg2AQoADAAuAQAwAQAyAQA0gQKMTAuMy44NC40MNoEAggB4AQA8ATIgegLiAUA&amp;s=eea2222e6a61e33a79fdc17940ba42db03c7422a&amp;referrer=outlook.com"/>
        <xdr:cNvSpPr>
          <a:spLocks noChangeAspect="1" noChangeArrowheads="1"/>
        </xdr:cNvSpPr>
      </xdr:nvSpPr>
      <xdr:spPr bwMode="auto">
        <a:xfrm>
          <a:off x="0" y="403002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ontratos.gov.co/consultas/detalleProceso.do?numConstancia=17-13-6428904" TargetMode="External"/><Relationship Id="rId21" Type="http://schemas.openxmlformats.org/officeDocument/2006/relationships/hyperlink" Target="http://www.contratos.gov.co/consultas/detalleProceso.do?numConstancia=17-12-6057886" TargetMode="External"/><Relationship Id="rId42" Type="http://schemas.openxmlformats.org/officeDocument/2006/relationships/hyperlink" Target="http://www.contratos.gov.co/consultas/detalleProceso.do?numConstancia=17-12-6178324" TargetMode="External"/><Relationship Id="rId63" Type="http://schemas.openxmlformats.org/officeDocument/2006/relationships/hyperlink" Target="https://www.contratos.gov.co/consultas/detalleProceso.do?numConstancia=17-13-6242616" TargetMode="External"/><Relationship Id="rId84" Type="http://schemas.openxmlformats.org/officeDocument/2006/relationships/hyperlink" Target="http://www.contratos.gov.co/consultas/detalleProceso.do?numConstancia=17-13-6360849" TargetMode="External"/><Relationship Id="rId138" Type="http://schemas.openxmlformats.org/officeDocument/2006/relationships/hyperlink" Target="https://www.contratos.gov.co/consultas/detalleProceso.do?numConstancia=17-13-6384968" TargetMode="External"/><Relationship Id="rId159" Type="http://schemas.openxmlformats.org/officeDocument/2006/relationships/hyperlink" Target="https://www.colombiacompra.gov.co/tienda-virtual-del-estado-colombiano/orden-de-compra/16546" TargetMode="External"/><Relationship Id="rId170" Type="http://schemas.openxmlformats.org/officeDocument/2006/relationships/hyperlink" Target="https://www.colombiacompra.gov.co/tienda-virtual-del-estado-colombiano/orden-de-compra/16715" TargetMode="External"/><Relationship Id="rId191" Type="http://schemas.openxmlformats.org/officeDocument/2006/relationships/hyperlink" Target="https://www.colombiacompra.gov.co/tienda-virtual-del-estado-colombiano/orden-de-compra/16832" TargetMode="External"/><Relationship Id="rId205" Type="http://schemas.openxmlformats.org/officeDocument/2006/relationships/hyperlink" Target="https://www.contratos.gov.co/consultas/detalleProceso.do?numConstancia=17-13-6710734" TargetMode="External"/><Relationship Id="rId226" Type="http://schemas.openxmlformats.org/officeDocument/2006/relationships/hyperlink" Target="https://www.contratos.gov.co/consultas/detalleProceso.do?numConstancia=17-12-6965656" TargetMode="External"/><Relationship Id="rId247" Type="http://schemas.openxmlformats.org/officeDocument/2006/relationships/hyperlink" Target="https://www.secop.gov.co/CO1BusinessLine/Tendering/ProcedureEdit/View?docUniqueIdentifier=CO1.REQ.237410&amp;prevCtxLbl=Proceso&amp;prevCtxUrl=https%3a%2f%2fwww.secop.gov.co%3a443%2fCO1BusinessLine%2fTendering%2fBuyerWorkArea%2fIndex%3fdocUniqueIdentifier%3dCO1.B" TargetMode="External"/><Relationship Id="rId107" Type="http://schemas.openxmlformats.org/officeDocument/2006/relationships/hyperlink" Target="https://www.colombiacompra.gov.co/tienda-virtual-del-estado-colombiano/orden-de-compra/14308" TargetMode="External"/><Relationship Id="rId268" Type="http://schemas.openxmlformats.org/officeDocument/2006/relationships/hyperlink" Target="https://www.colombiacompra.gov.co/tienda-virtual-del-estado-colombiano/ordenes-compra/22038" TargetMode="External"/><Relationship Id="rId289" Type="http://schemas.openxmlformats.org/officeDocument/2006/relationships/printerSettings" Target="../printerSettings/printerSettings1.bin"/><Relationship Id="rId11" Type="http://schemas.openxmlformats.org/officeDocument/2006/relationships/hyperlink" Target="https://www.secop.gov.co/CO1ContractsManagement/Tendering/ProcurementContractEdit/View?docUniqueIdentifier=CO1.PCCNTR.103105&amp;awardUniqueIdentifier=CO1.AWD.80913&amp;buyerDossierUniqueIdentifier=CO1.BDOS.118247&amp;id=4560&amp;prevCtxUrl=https%3a%2f%2fwww.secop.gov.co" TargetMode="External"/><Relationship Id="rId32" Type="http://schemas.openxmlformats.org/officeDocument/2006/relationships/hyperlink" Target="https://www.contratos.gov.co/consultas/detalleProceso.do?numConstancia=17-9-425988" TargetMode="External"/><Relationship Id="rId53" Type="http://schemas.openxmlformats.org/officeDocument/2006/relationships/hyperlink" Target="https://www.contratos.gov.co/consultas/detalleProceso.do?numConstancia=17-12-6194102" TargetMode="External"/><Relationship Id="rId74" Type="http://schemas.openxmlformats.org/officeDocument/2006/relationships/hyperlink" Target="https://www.contratos.gov.co/consultas/detalleProceso.do?numConstancia=17-13-6215680" TargetMode="External"/><Relationship Id="rId128" Type="http://schemas.openxmlformats.org/officeDocument/2006/relationships/hyperlink" Target="http://www.contratos.gov.co/consultas/detalleProceso.do?numConstancia=17-13-6514382" TargetMode="External"/><Relationship Id="rId149" Type="http://schemas.openxmlformats.org/officeDocument/2006/relationships/hyperlink" Target="https://www.colombiacompra.gov.co/tienda-virtual-del-estado-colombiano/orden-de-compra/15571" TargetMode="External"/><Relationship Id="rId5" Type="http://schemas.openxmlformats.org/officeDocument/2006/relationships/hyperlink" Target="https://www.secop.gov.co/CO1ContractsManagement/Tendering/ProcurementContractEdit/View?docUniqueIdentifier=CO1.PCCNTR.101622&amp;awardUniqueIdentifier=CO1.AWD.79622&amp;buyerDossierUniqueIdentifier=CO1.BDOS.118022&amp;id=4282&amp;prevCtxUrl=https%3a%2f%2fwww.secop.gov.co" TargetMode="External"/><Relationship Id="rId95" Type="http://schemas.openxmlformats.org/officeDocument/2006/relationships/hyperlink" Target="https://www.contratos.gov.co/consultas/detalleProceso.do?numConstancia=17-13-6393313" TargetMode="External"/><Relationship Id="rId160" Type="http://schemas.openxmlformats.org/officeDocument/2006/relationships/hyperlink" Target="https://www.colombiacompra.gov.co/tienda-virtual-del-estado-colombiano/orden-de-compra/16565" TargetMode="External"/><Relationship Id="rId181" Type="http://schemas.openxmlformats.org/officeDocument/2006/relationships/hyperlink" Target="https://www.contratos.gov.co/consultas/detalleProceso.do?numConstancia=17-13-6469593" TargetMode="External"/><Relationship Id="rId216" Type="http://schemas.openxmlformats.org/officeDocument/2006/relationships/hyperlink" Target="https://www.contratos.gov.co/consultas/detalleProceso.do?numConstancia=17-13-6855931" TargetMode="External"/><Relationship Id="rId237" Type="http://schemas.openxmlformats.org/officeDocument/2006/relationships/hyperlink" Target="https://www.secop.gov.co/CO1ContractsManagement/Tendering/ProcurementContractEdit/View?docUniqueIdentifier=CO1.PCCNTR.203005&amp;awardUniqueIdentifier=CO1.AWD.161721&amp;buyerDossierUniqueIdentifier=CO1.BDOS.187019&amp;id=20311&amp;prevCtxUrl=https%3a%2f%2fwww.secop.gov." TargetMode="External"/><Relationship Id="rId258" Type="http://schemas.openxmlformats.org/officeDocument/2006/relationships/hyperlink" Target="https://www.secop.gov.co/CO1BusinessLine/Tendering/ProcedureEdit/View?docUniqueIdentifier=CO1.REQ.245420&amp;prevCtxUrl=https%3a%2f%2fwww.secop.gov.co%2fCO1BusinessLine%2fTendering%2fBuyerDossierWorkspace%2fIndex%3fallWords2Search%3d126%26filteringState%3d1%252" TargetMode="External"/><Relationship Id="rId279" Type="http://schemas.openxmlformats.org/officeDocument/2006/relationships/hyperlink" Target="https://www.secop.gov.co/CO1BusinessLine/Tendering/ProcedureEdit/View?docUniqueIdentifier=CO1.REQ.258241&amp;prevCtxLbl=Proceso&amp;prevCtxUrl=https%3a%2f%2fwww.secop.gov.co%3a443%2fCO1BusinessLine%2fTendering%2fBuyerWorkArea%2fIndex%3fdocUniqueIdentifier%3dCO1.B" TargetMode="External"/><Relationship Id="rId22" Type="http://schemas.openxmlformats.org/officeDocument/2006/relationships/hyperlink" Target="https://www.contratos.gov.co/consultas/detalleProceso.do?numConstancia=17-9-425592" TargetMode="External"/><Relationship Id="rId43" Type="http://schemas.openxmlformats.org/officeDocument/2006/relationships/hyperlink" Target="http://www.contratos.gov.co/consultas/detalleProceso.do?numConstancia=17-12-6195868" TargetMode="External"/><Relationship Id="rId64" Type="http://schemas.openxmlformats.org/officeDocument/2006/relationships/hyperlink" Target="https://www.contratos.gov.co/consultas/detalleProceso.do?numConstancia=17-12-6244121" TargetMode="External"/><Relationship Id="rId118" Type="http://schemas.openxmlformats.org/officeDocument/2006/relationships/hyperlink" Target="https://www.contratos.gov.co/consultas/detalleProceso.do?numConstancia=17-13-6435532" TargetMode="External"/><Relationship Id="rId139" Type="http://schemas.openxmlformats.org/officeDocument/2006/relationships/hyperlink" Target="https://www.contratos.gov.co/consultas/detalleProceso.do?numConstancia=17-12-6535476" TargetMode="External"/><Relationship Id="rId290" Type="http://schemas.openxmlformats.org/officeDocument/2006/relationships/drawing" Target="../drawings/drawing1.xml"/><Relationship Id="rId85" Type="http://schemas.openxmlformats.org/officeDocument/2006/relationships/hyperlink" Target="http://www.contratos.gov.co/consultas/detalleProceso.do?numConstancia=17-13-6372845" TargetMode="External"/><Relationship Id="rId150" Type="http://schemas.openxmlformats.org/officeDocument/2006/relationships/hyperlink" Target="https://www.colombiacompra.gov.co/tienda-virtual-del-estado-colombiano/orden-de-compra/15131" TargetMode="External"/><Relationship Id="rId171" Type="http://schemas.openxmlformats.org/officeDocument/2006/relationships/hyperlink" Target="https://www.colombiacompra.gov.co/tienda-virtual-del-estado-colombiano/orden-de-compra/16673" TargetMode="External"/><Relationship Id="rId192" Type="http://schemas.openxmlformats.org/officeDocument/2006/relationships/hyperlink" Target="https://www.colombiacompra.gov.co/tienda-virtual-del-estado-colombiano/orden-de-compra/16833" TargetMode="External"/><Relationship Id="rId206" Type="http://schemas.openxmlformats.org/officeDocument/2006/relationships/hyperlink" Target="https://www.contratos.gov.co/consultas/detalleProceso.do?numConstancia=17-9-428251" TargetMode="External"/><Relationship Id="rId227" Type="http://schemas.openxmlformats.org/officeDocument/2006/relationships/hyperlink" Target="https://community.secop.gov.co/STS/users/issue.aspx?wa=wsignin1.0&amp;wtrealm=https%3a%2f%2fwww.secop.gov.co%2fCO1BusinessLine&amp;wctx=rm%3d0%26id%3dpassive%26ru%3d%252fCO1BusinessLine%252fTendering%252fBuyerWorkArea%252fIndex%253fDocUniqueIdentifier%253dCO1.BDO" TargetMode="External"/><Relationship Id="rId248" Type="http://schemas.openxmlformats.org/officeDocument/2006/relationships/hyperlink" Target="https://www.secop.gov.co/CO1BusinessLine/Tendering/BuyerWorkArea/Index?DocUniqueIdentifier=CO1.BDOS.234037" TargetMode="External"/><Relationship Id="rId269" Type="http://schemas.openxmlformats.org/officeDocument/2006/relationships/hyperlink" Target="https://www.colombiacompra.gov.co/tienda-virtual-del-estado-colombiano/ordenes-compra/21920" TargetMode="External"/><Relationship Id="rId12" Type="http://schemas.openxmlformats.org/officeDocument/2006/relationships/hyperlink" Target="https://www.secop.gov.co/CO1ContractsManagement/Tendering/ProcurementContractEdit/View?docUniqueIdentifier=CO1.PCCNTR.104207&amp;awardUniqueIdentifier=CO1.AWD.81814&amp;buyerDossierUniqueIdentifier=CO1.BDOS.119414&amp;id=4730&amp;prevCtxUrl=https%3a%2f%2fwww.secop.gov.co" TargetMode="External"/><Relationship Id="rId33" Type="http://schemas.openxmlformats.org/officeDocument/2006/relationships/hyperlink" Target="https://www.secop.gov.co/CO1BusinessLine/Tendering/BuyerWorkArea/Index?docUniqueIdentifier=CO1.BDOS.122628&amp;prevCtxUrl=https%3a%2f%2fwww.secop.gov.co%2fCO1BusinessLine%2fTendering%2fBuyerDossierWorkspace%2fIndex%3ffilteringState%3d1%26showAdvancedSearch%3d" TargetMode="External"/><Relationship Id="rId108" Type="http://schemas.openxmlformats.org/officeDocument/2006/relationships/hyperlink" Target="https://www.colombiacompra.gov.co/tienda-virtual-del-estado-colombiano/orden-de-compra/14103" TargetMode="External"/><Relationship Id="rId129" Type="http://schemas.openxmlformats.org/officeDocument/2006/relationships/hyperlink" Target="http://www.contratos.gov.co/consultas/detalleProceso.do?numConstancia=17-13-6513793" TargetMode="External"/><Relationship Id="rId280" Type="http://schemas.openxmlformats.org/officeDocument/2006/relationships/hyperlink" Target="https://www.secop.gov.co/CO1BusinessLine/Tendering/ProcedureEdit/View?docUniqueIdentifier=CO1.REQ.264965&amp;prevCtxLbl=Proceso&amp;prevCtxUrl=https%3a%2f%2fwww.secop.gov.co%3a443%2fCO1BusinessLine%2fTendering%2fBuyerWorkArea%2fIndex%3fdocUniqueIdentifier%3dCO1.B" TargetMode="External"/><Relationship Id="rId54" Type="http://schemas.openxmlformats.org/officeDocument/2006/relationships/hyperlink" Target="https://www.contratos.gov.co/consultas/detalleProceso.do?numConstancia=17-12-6211319" TargetMode="External"/><Relationship Id="rId75" Type="http://schemas.openxmlformats.org/officeDocument/2006/relationships/hyperlink" Target="https://www.contratos.gov.co/consultas/detalleProceso.do?numConstancia=17-13-6262776" TargetMode="External"/><Relationship Id="rId96" Type="http://schemas.openxmlformats.org/officeDocument/2006/relationships/hyperlink" Target="https://www.contratos.gov.co/consultas/detalleProceso.do?numConstancia=17-13-6401366" TargetMode="External"/><Relationship Id="rId140" Type="http://schemas.openxmlformats.org/officeDocument/2006/relationships/hyperlink" Target="https://www.contratos.gov.co/consultas/detalleProceso.do?numConstancia=17-13-6531608" TargetMode="External"/><Relationship Id="rId161" Type="http://schemas.openxmlformats.org/officeDocument/2006/relationships/hyperlink" Target="https://www.colombiacompra.gov.co/tienda-virtual-del-estado-colombiano/orden-de-compra/16559" TargetMode="External"/><Relationship Id="rId182" Type="http://schemas.openxmlformats.org/officeDocument/2006/relationships/hyperlink" Target="https://www.contratos.gov.co/consultas/detalleProceso.do?numConstancia=17-13-6536963" TargetMode="External"/><Relationship Id="rId217" Type="http://schemas.openxmlformats.org/officeDocument/2006/relationships/hyperlink" Target="https://www.secop.gov.co/CO1BusinessLine/Tendering/BuyerWorkArea/Index?DocUniqueIdentifier=CO1.BDOS.192707" TargetMode="External"/><Relationship Id="rId6" Type="http://schemas.openxmlformats.org/officeDocument/2006/relationships/hyperlink" Target="https://www.secop.gov.co/CO1ContractsManagement/Tendering/ProcurementContractEdit/View?docUniqueIdentifier=CO1.PCCNTR.101311&amp;awardUniqueIdentifier=CO1.AWD.79121&amp;buyerDossierUniqueIdentifier=CO1.BDOS.117434&amp;id=4143&amp;prevCtxUrl=https%3a%2f%2fwww.secop.gov.co" TargetMode="External"/><Relationship Id="rId238" Type="http://schemas.openxmlformats.org/officeDocument/2006/relationships/hyperlink" Target="https://www.secop.gov.co/CO1BusinessLine/Tendering/BuyerWorkArea/Index?DocUniqueIdentifier=CO1.BDOS.222008" TargetMode="External"/><Relationship Id="rId259" Type="http://schemas.openxmlformats.org/officeDocument/2006/relationships/hyperlink" Target="https://www.secop.gov.co/CO1BusinessLine/Tendering/ProcedureEdit/View?docUniqueIdentifier=CO1.REQ.245223&amp;prevCtxUrl=https%3a%2f%2fwww.secop.gov.co%2fCO1BusinessLine%2fTendering%2fBuyerDossierWorkspace%2fIndex%3ffilteringState%3d0%26showAdvancedSearch%3dFa" TargetMode="External"/><Relationship Id="rId23" Type="http://schemas.openxmlformats.org/officeDocument/2006/relationships/hyperlink" Target="https://www.secop.gov.co/CO1BusinessLine/Tendering/BuyerWorkArea/Index?DocUniqueIdentifier=CO1.BDOS.123203" TargetMode="External"/><Relationship Id="rId119" Type="http://schemas.openxmlformats.org/officeDocument/2006/relationships/hyperlink" Target="https://www.contratos.gov.co/consultas/detalleProceso.do?numConstancia=17-12-6435595" TargetMode="External"/><Relationship Id="rId270" Type="http://schemas.openxmlformats.org/officeDocument/2006/relationships/hyperlink" Target="https://www.colombiacompra.gov.co/tienda-virtual-del-estado-colombiano/ordenes-compra/21685" TargetMode="External"/><Relationship Id="rId291" Type="http://schemas.openxmlformats.org/officeDocument/2006/relationships/vmlDrawing" Target="../drawings/vmlDrawing1.vml"/><Relationship Id="rId44" Type="http://schemas.openxmlformats.org/officeDocument/2006/relationships/hyperlink" Target="http://www.contratos.gov.co/consultas/detalleProceso.do?numConstancia=17-12-6168333" TargetMode="External"/><Relationship Id="rId65" Type="http://schemas.openxmlformats.org/officeDocument/2006/relationships/hyperlink" Target="https://www.contratos.gov.co/consultas/detalleProceso.do?numConstancia=17-13-6276951" TargetMode="External"/><Relationship Id="rId86" Type="http://schemas.openxmlformats.org/officeDocument/2006/relationships/hyperlink" Target="http://www.contratos.gov.co/consultas/detalleProceso.do?numConstancia=17-12-6364650" TargetMode="External"/><Relationship Id="rId130" Type="http://schemas.openxmlformats.org/officeDocument/2006/relationships/hyperlink" Target="https://www.contratos.gov.co/consultas/detalleProceso.do?numConstancia=17-13-6475161" TargetMode="External"/><Relationship Id="rId151" Type="http://schemas.openxmlformats.org/officeDocument/2006/relationships/hyperlink" Target="https://www.colombiacompra.gov.co/tienda-virtual-del-estado-colombiano/orden-de-compra/14733" TargetMode="External"/><Relationship Id="rId172" Type="http://schemas.openxmlformats.org/officeDocument/2006/relationships/hyperlink" Target="https://www.colombiacompra.gov.co/tienda-virtual-del-estado-colombiano/orden-de-compra/16675" TargetMode="External"/><Relationship Id="rId193" Type="http://schemas.openxmlformats.org/officeDocument/2006/relationships/hyperlink" Target="https://www.colombiacompra.gov.co/tienda-virtual-del-estado-colombiano/orden-de-compra/16834" TargetMode="External"/><Relationship Id="rId207" Type="http://schemas.openxmlformats.org/officeDocument/2006/relationships/hyperlink" Target="https://www.secop.gov.co/CO1BusinessLine/Tendering/ProcedureEdit/View?docUniqueIdentifier=CO1.REQ.183221&amp;prevCtxUrl=https%3a%2f%2fwww.secop.gov.co%2fCO1BusinessLine%2fTendering%2fBuyerDossierWorkspace%2fIndex%3ffilteringState%3d1%26showAdvancedSearch%3dFa" TargetMode="External"/><Relationship Id="rId228" Type="http://schemas.openxmlformats.org/officeDocument/2006/relationships/hyperlink" Target="https://www.secop.gov.co/CO1BusinessLine/Tendering/BuyerWorkArea/Index?DocUniqueIdentifier=CO1.BDOS.176909" TargetMode="External"/><Relationship Id="rId249" Type="http://schemas.openxmlformats.org/officeDocument/2006/relationships/hyperlink" Target="https://www.secop.gov.co/CO1BusinessLine/Tendering/BuyerWorkArea/Index?DocUniqueIdentifier=CO1.BDOS.235230" TargetMode="External"/><Relationship Id="rId13" Type="http://schemas.openxmlformats.org/officeDocument/2006/relationships/hyperlink" Target="https://www.secop.gov.co/CO1ContractsManagement/Tendering/ProcurementContractEdit/View?docUniqueIdentifier=CO1.PCCNTR.104714&amp;awardUniqueIdentifier=CO1.AWD.82408&amp;buyerDossierUniqueIdentifier=CO1.BDOS.119213&amp;id=4876&amp;prevCtxUrl=https%3a%2f%2fwww.secop.gov.co" TargetMode="External"/><Relationship Id="rId109" Type="http://schemas.openxmlformats.org/officeDocument/2006/relationships/hyperlink" Target="https://www.colombiacompra.gov.co/tienda-virtual-del-estado-colombiano/orden-de-compra/15131" TargetMode="External"/><Relationship Id="rId260" Type="http://schemas.openxmlformats.org/officeDocument/2006/relationships/hyperlink" Target="https://www.secop.gov.co/CO1BusinessLine/Tendering/ProcedureEdit/View?docUniqueIdentifier=CO1.REQ.245532&amp;prevCtxUrl=https%3a%2f%2fwww.secop.gov.co%2fCO1BusinessLine%2fTendering%2fBuyerDossierWorkspace%2fIndex%3fallWords2Search%3d129%26filteringState%3d1%252" TargetMode="External"/><Relationship Id="rId281" Type="http://schemas.openxmlformats.org/officeDocument/2006/relationships/hyperlink" Target="https://www.colombiacompra.gov.co/tienda-virtual-del-estado-colombiano/ordenes-compra/22308" TargetMode="External"/><Relationship Id="rId34" Type="http://schemas.openxmlformats.org/officeDocument/2006/relationships/hyperlink" Target="https://www.secop.gov.co/CO1BusinessLine/Tendering/ProcedureEdit/View?docUniqueIdentifier=CO1.REQ.127208&amp;prevCtxUrl=https%3a%2f%2fwww.secop.gov.co%2fCO1BusinessLine%2fTendering%2fBuyerDossierWorkspace%2fIndex%3ffilteringState%3d0%26showAdvancedSearch%3dFa" TargetMode="External"/><Relationship Id="rId50" Type="http://schemas.openxmlformats.org/officeDocument/2006/relationships/hyperlink" Target="https://www.secop.gov.co/CO1BusinessLine/Tendering/BuyerWorkArea/Index?docUniqueIdentifier=CO1.BDOS.128233&amp;prevCtxUrl=https%3a%2f%2fwww.secop.gov.co%2fCO1BusinessLine%2fTendering%2fBuyerDossierWorkspace%2fIndex%3ffilteringState%3d1%26showAdvancedSearch%3d" TargetMode="External"/><Relationship Id="rId55" Type="http://schemas.openxmlformats.org/officeDocument/2006/relationships/hyperlink" Target="https://www.contratos.gov.co/consultas/detalleProceso.do?numConstancia=17-12-6212204" TargetMode="External"/><Relationship Id="rId76" Type="http://schemas.openxmlformats.org/officeDocument/2006/relationships/hyperlink" Target="https://www.contratos.gov.co/consultas/detalleProceso.do?numConstancia=17-9-426900" TargetMode="External"/><Relationship Id="rId97" Type="http://schemas.openxmlformats.org/officeDocument/2006/relationships/hyperlink" Target="https://www.contratos.gov.co/consultas/detalleProceso.do?numConstancia=17-13-6404752" TargetMode="External"/><Relationship Id="rId104" Type="http://schemas.openxmlformats.org/officeDocument/2006/relationships/hyperlink" Target="https://www.contratos.gov.co/consultas/detalleProceso.do?numConstancia=17-9-426487" TargetMode="External"/><Relationship Id="rId120" Type="http://schemas.openxmlformats.org/officeDocument/2006/relationships/hyperlink" Target="https://www.contratos.gov.co/consultas/detalleProceso.do?numConstancia=17-13-6414661" TargetMode="External"/><Relationship Id="rId125" Type="http://schemas.openxmlformats.org/officeDocument/2006/relationships/hyperlink" Target="http://www.contratos.gov.co/consultas/detalleProceso.do?numConstancia=17-12-6437574" TargetMode="External"/><Relationship Id="rId141" Type="http://schemas.openxmlformats.org/officeDocument/2006/relationships/hyperlink" Target="https://www.contratos.gov.co/consultas/detalleProceso.do?numConstancia=17-13-6528026" TargetMode="External"/><Relationship Id="rId146" Type="http://schemas.openxmlformats.org/officeDocument/2006/relationships/hyperlink" Target="https://www.contratos.gov.co/consultas/detalleProceso.do?numConstancia=17-11-6535879" TargetMode="External"/><Relationship Id="rId167" Type="http://schemas.openxmlformats.org/officeDocument/2006/relationships/hyperlink" Target="https://www.colombiacompra.gov.co/tienda-virtual-del-estado-colombiano/orden-de-compra/16575" TargetMode="External"/><Relationship Id="rId188" Type="http://schemas.openxmlformats.org/officeDocument/2006/relationships/hyperlink" Target="https://www.colombiacompra.gov.co/tienda-virtual-del-estado-colombiano/orden-de-compra/16805" TargetMode="External"/><Relationship Id="rId7" Type="http://schemas.openxmlformats.org/officeDocument/2006/relationships/hyperlink" Target="https://www.secop.gov.co/CO1ContractsManagement/Tendering/ProcurementContractEdit/View?docUniqueIdentifier=CO1.PCCNTR.104710&amp;awardUniqueIdentifier=CO1.AWD.82305&amp;buyerDossierUniqueIdentifier=CO1.BDOS.118629&amp;id=4870&amp;prevCtxUrl=https%3a%2f%2fwww.secop.gov.co" TargetMode="External"/><Relationship Id="rId71" Type="http://schemas.openxmlformats.org/officeDocument/2006/relationships/hyperlink" Target="https://www.contratos.gov.co/consultas/detalleProceso.do?numConstancia=17-12-6285870" TargetMode="External"/><Relationship Id="rId92" Type="http://schemas.openxmlformats.org/officeDocument/2006/relationships/hyperlink" Target="https://www.contratos.gov.co/consultas/detalleProceso.do?numConstancia=17-9-425963" TargetMode="External"/><Relationship Id="rId162" Type="http://schemas.openxmlformats.org/officeDocument/2006/relationships/hyperlink" Target="https://www.colombiacompra.gov.co/tienda-virtual-del-estado-colombiano/orden-de-compra/16579" TargetMode="External"/><Relationship Id="rId183" Type="http://schemas.openxmlformats.org/officeDocument/2006/relationships/hyperlink" Target="https://www.secop.gov.co/CO1BusinessLine/Tendering/BuyerWorkArea/Index?DocUniqueIdentifier=CO1.BDOS.171010" TargetMode="External"/><Relationship Id="rId213" Type="http://schemas.openxmlformats.org/officeDocument/2006/relationships/hyperlink" Target="https://www.colombiacompra.gov.co/tienda-virtual-del-estado-colombiano/orden-de-compra/18851" TargetMode="External"/><Relationship Id="rId218" Type="http://schemas.openxmlformats.org/officeDocument/2006/relationships/hyperlink" Target="https://www.contratos.gov.co/consultas/detalleProceso.do?numConstancia=17-12-6878884" TargetMode="External"/><Relationship Id="rId234" Type="http://schemas.openxmlformats.org/officeDocument/2006/relationships/hyperlink" Target="https://www.secop.gov.co/CO1BusinessLine/Tendering/BuyerWorkArea/Index?docUniqueIdentifier=CO1.BDOS.214224&amp;prevCtxUrl=https%3a%2f%2fwww.secop.gov.co%2fCO1BusinessLine%2fTendering%2fBuyerDossierWorkspace%2fIndex%3ffilteringState%3d1%26showAdvancedSearch%3d" TargetMode="External"/><Relationship Id="rId239" Type="http://schemas.openxmlformats.org/officeDocument/2006/relationships/hyperlink" Target="https://www.secop.gov.co/CO1BusinessLine/Tendering/BuyerWorkArea/Index?docUniqueIdentifier=CO1.BDOS.227509&amp;prevCtxUrl=https%3a%2f%2fwww.secop.gov.co%2fCO1BusinessLine%2fTendering%2fBuyerDossierWorkspace%2fIndex%3ffilteringState%3d1%26showAdvancedSearch%3d" TargetMode="External"/><Relationship Id="rId2" Type="http://schemas.openxmlformats.org/officeDocument/2006/relationships/hyperlink" Target="https://www.secop.gov.co/CO1ContractsManagement/Tendering/ProcurementContractEdit/View?docUniqueIdentifier=CO1.PCCNTR.104302&amp;prevCtxUrl=https%3a%2f%2fwww.secop.gov.co%3a443%2fCO1ContractsManagement%2fTendering%2fProcurementContractManagement%2fIndex&amp;prevC" TargetMode="External"/><Relationship Id="rId29" Type="http://schemas.openxmlformats.org/officeDocument/2006/relationships/hyperlink" Target="https://www.contratos.gov.co/consultas/detalleProceso.do?numConstancia=17-12-6114987" TargetMode="External"/><Relationship Id="rId250" Type="http://schemas.openxmlformats.org/officeDocument/2006/relationships/hyperlink" Target="https://www.secop.gov.co/CO1BusinessLine/Tendering/BuyerWorkArea/Index?DocUniqueIdentifier=CO1.BDOS.235906" TargetMode="External"/><Relationship Id="rId255" Type="http://schemas.openxmlformats.org/officeDocument/2006/relationships/hyperlink" Target="https://www.secop.gov.co/CO1BusinessLine/Tendering/ProcedureEdit/View?docUniqueIdentifier=CO1.REQ.242421&amp;prevCtxUrl=https%3a%2f%2fwww.secop.gov.co%2fCO1BusinessLine%2fTendering%2fBuyerDossierWorkspace%2fIndex%3fallWords2Search%3d117%26filteringState%3d1%252" TargetMode="External"/><Relationship Id="rId271" Type="http://schemas.openxmlformats.org/officeDocument/2006/relationships/hyperlink" Target="https://www.colombiacompra.gov.co/tienda-virtual-del-estado-colombiano/ordenes-compra/21913" TargetMode="External"/><Relationship Id="rId276" Type="http://schemas.openxmlformats.org/officeDocument/2006/relationships/hyperlink" Target="https://www.secop.gov.co/CO1BusinessLine/Tendering/ProcedureEdit/View?docUniqueIdentifier=CO1.REQ.266076&amp;prevCtxUrl=https%3a%2f%2fwww.secop.gov.co%2fCO1BusinessLine%2fTendering%2fBuyerDossierWorkspace%2fIndex%3fbaseState%3dCanceled%26filteringState%3d1%26" TargetMode="External"/><Relationship Id="rId292" Type="http://schemas.openxmlformats.org/officeDocument/2006/relationships/comments" Target="../comments1.xml"/><Relationship Id="rId24" Type="http://schemas.openxmlformats.org/officeDocument/2006/relationships/hyperlink" Target="https://www.contratos.gov.co/consultas/detalleProceso.do?numConstancia=17-13-6100632" TargetMode="External"/><Relationship Id="rId40" Type="http://schemas.openxmlformats.org/officeDocument/2006/relationships/hyperlink" Target="https://www.secop.gov.co/CO1ContractsManagement/Tendering/ProcurementContractEdit/View?docUniqueIdentifier=CO1.PCCNTR.114129&amp;awardUniqueIdentifier=CO1.AWD.90426&amp;buyerDossierUniqueIdentifier=CO1.BDOS.127813&amp;id=7651&amp;prevCtxUrl=https%3a%2f%2fwww.secop.gov.co" TargetMode="External"/><Relationship Id="rId45" Type="http://schemas.openxmlformats.org/officeDocument/2006/relationships/hyperlink" Target="https://www.secop.gov.co/CO1ContractsManagement/Tendering/ProcurementContractEdit/View?docUniqueIdentifier=CO1.PCCNTR.113727&amp;awardUniqueIdentifier=CO1.AWD.89823&amp;buyerDossierUniqueIdentifier=CO1.BDOS.126627&amp;id=7516&amp;prevCtxUrl=https%3a%2f%2fwww.secop.gov.co" TargetMode="External"/><Relationship Id="rId66" Type="http://schemas.openxmlformats.org/officeDocument/2006/relationships/hyperlink" Target="http://www.contratos.gov.co/consultas/detalleProceso.do?numConstancia=17-12-6276969" TargetMode="External"/><Relationship Id="rId87" Type="http://schemas.openxmlformats.org/officeDocument/2006/relationships/hyperlink" Target="https://www.contratos.gov.co/consultas/detalleProceso.do?numConstancia=17-13-6369673" TargetMode="External"/><Relationship Id="rId110" Type="http://schemas.openxmlformats.org/officeDocument/2006/relationships/hyperlink" Target="https://www.colombiacompra.gov.co/tienda-virtual-del-estado-colombiano/orden-de-compra/15346" TargetMode="External"/><Relationship Id="rId115" Type="http://schemas.openxmlformats.org/officeDocument/2006/relationships/hyperlink" Target="https://www.contratos.gov.co/consultas/detalleProceso.do?numConstancia=17-13-6426142" TargetMode="External"/><Relationship Id="rId131" Type="http://schemas.openxmlformats.org/officeDocument/2006/relationships/hyperlink" Target="https://www.contratos.gov.co/consultas/detalleProceso.do?numConstancia=17-13-6502183" TargetMode="External"/><Relationship Id="rId136" Type="http://schemas.openxmlformats.org/officeDocument/2006/relationships/hyperlink" Target="https://www.contratos.gov.co/consultas/detalleProceso.do?numConstancia=17-12-6505173" TargetMode="External"/><Relationship Id="rId157" Type="http://schemas.openxmlformats.org/officeDocument/2006/relationships/hyperlink" Target="https://www.colombiacompra.gov.co/tienda-virtual-del-estado-colombiano/orden-de-compra/16504" TargetMode="External"/><Relationship Id="rId178" Type="http://schemas.openxmlformats.org/officeDocument/2006/relationships/hyperlink" Target="https://www.contratos.gov.co/consultas/detalleProceso.do?numConstancia=17-13-6589775" TargetMode="External"/><Relationship Id="rId61" Type="http://schemas.openxmlformats.org/officeDocument/2006/relationships/hyperlink" Target="https://www.contratos.gov.co/consultas/detalleProceso.do?numConstancia=17-13-6211902" TargetMode="External"/><Relationship Id="rId82" Type="http://schemas.openxmlformats.org/officeDocument/2006/relationships/hyperlink" Target="https://www.contratos.gov.co/consultas/detalleProceso.do?numConstancia=17-13-6384968" TargetMode="External"/><Relationship Id="rId152" Type="http://schemas.openxmlformats.org/officeDocument/2006/relationships/hyperlink" Target="https://www.colombiacompra.gov.co/tienda-virtual-del-estado-colombiano/orden-de-compra/14732" TargetMode="External"/><Relationship Id="rId173" Type="http://schemas.openxmlformats.org/officeDocument/2006/relationships/hyperlink" Target="https://www.colombiacompra.gov.co/tienda-virtual-del-estado-colombiano/orden-de-compra/16674" TargetMode="External"/><Relationship Id="rId194" Type="http://schemas.openxmlformats.org/officeDocument/2006/relationships/hyperlink" Target="https://www.colombiacompra.gov.co/tienda-virtual-del-estado-colombiano/orden-de-compra/16941" TargetMode="External"/><Relationship Id="rId199" Type="http://schemas.openxmlformats.org/officeDocument/2006/relationships/hyperlink" Target="https://www.contratos.gov.co/consultas/detalleProceso.do?numConstancia=17-12-6693624" TargetMode="External"/><Relationship Id="rId203" Type="http://schemas.openxmlformats.org/officeDocument/2006/relationships/hyperlink" Target="https://www.secop.gov.co/CO1BusinessLine/Tendering/BuyerWorkArea/Index?DocUniqueIdentifier=CO1.BDOS.171010" TargetMode="External"/><Relationship Id="rId208" Type="http://schemas.openxmlformats.org/officeDocument/2006/relationships/hyperlink" Target="https://www.contratos.gov.co/consultas/detalleProceso.do?numConstancia=17-9-432429" TargetMode="External"/><Relationship Id="rId229" Type="http://schemas.openxmlformats.org/officeDocument/2006/relationships/hyperlink" Target="https://www.secop.gov.co/CO1BusinessLine/Tendering/ProcedureEdit/View?docUniqueIdentifier=CO1.REQ.195511&amp;prevCtxLbl=Proceso&amp;prevCtxUrl=https%3a%2f%2fwww.secop.gov.co%3a443%2fCO1BusinessLine%2fTendering%2fBuyerWorkArea%2fIndex%3fDocUniqueIdentifier%3dCO1.B" TargetMode="External"/><Relationship Id="rId19" Type="http://schemas.openxmlformats.org/officeDocument/2006/relationships/hyperlink" Target="SECOP%20%20https:\www.secop.gov.co\CO1ContractsManagement\Tendering\ProcurementContractEdit\View?docUniqueIdentifier=CO1.PCCNTR.108807&amp;awardUniqueIdentifier=CO1.AWD.85706&amp;buyerDossierUniqueIdentifier=CO1.BDOS.121921&amp;id=5870&amp;prevCtxUrl=https:\\www.se" TargetMode="External"/><Relationship Id="rId224" Type="http://schemas.openxmlformats.org/officeDocument/2006/relationships/hyperlink" Target="https://www.secop.gov.co/CO1BusinessLine/Tendering/BuyerWorkArea/Index?docUniqueIdentifier=CO1.BDOS.195816&amp;prevCtxUrl=https%3a%2f%2fwww.secop.gov.co%2fCO1BusinessLine%2fTendering%2fBuyerDossierWorkspace%2fIndex%3ffilteringState%3d1%26showAdvancedSearch%3d" TargetMode="External"/><Relationship Id="rId240" Type="http://schemas.openxmlformats.org/officeDocument/2006/relationships/hyperlink" Target="https://www.secop.gov.co/CO1BusinessLine/Tendering/BuyerWorkArea/Index?docUniqueIdentifier=CO1.BDOS.231511&amp;prevCtxUrl=https%3a%2f%2fwww.secop.gov.co%2fCO1BusinessLine%2fTendering%2fBuyerDossierWorkspace%2fIndex%3ffilteringState%3d1%26showAdvancedSearch%3d" TargetMode="External"/><Relationship Id="rId245" Type="http://schemas.openxmlformats.org/officeDocument/2006/relationships/hyperlink" Target="https://www.secop.gov.co/CO1BusinessLine/Tendering/BuyerWorkArea/Index?docUniqueIdentifier=CO1.BDOS.237802&amp;prevCtxUrl=https%3a%2f%2fwww.secop.gov.co%2fCO1BusinessLine%2fTendering%2fBuyerDossierWorkspace%2fIndex%3ffilteringState%3d1%26showAdvancedSearch%3d" TargetMode="External"/><Relationship Id="rId261" Type="http://schemas.openxmlformats.org/officeDocument/2006/relationships/hyperlink" Target="https://www.secop.gov.co/CO1BusinessLine/Tendering/ProcedureEdit/View?docUniqueIdentifier=CO1.REQ.245750&amp;prevCtxUrl=https%3a%2f%2fwww.secop.gov.co%2fCO1BusinessLine%2fTendering%2fBuyerDossierWorkspace%2fIndex%3fallWords2Search%3d130%26filteringState%3d1%252" TargetMode="External"/><Relationship Id="rId266" Type="http://schemas.openxmlformats.org/officeDocument/2006/relationships/hyperlink" Target="https://www.secop.gov.co/CO1BusinessLine/Tendering/BuyerWorkArea/Index?DocUniqueIdentifier=CO1.BDOS.234722" TargetMode="External"/><Relationship Id="rId287" Type="http://schemas.openxmlformats.org/officeDocument/2006/relationships/hyperlink" Target="https://www.colombiacompra.gov.co/tienda-virtual-del-estado-colombiano/ordenes-compra/23852" TargetMode="External"/><Relationship Id="rId14" Type="http://schemas.openxmlformats.org/officeDocument/2006/relationships/hyperlink" Target="https://www.secop.gov.co/CO1ContractsManagement/Tendering/ProcurementContractEdit/View?docUniqueIdentifier=CO1.PCCNTR.104606&amp;awardUniqueIdentifier=CO1.AWD.81906&amp;buyerDossierUniqueIdentifier=CO1.BDOS.119216&amp;id=4865&amp;prevCtxUrl=https%3a%2f%2fwww.secop.gov.co" TargetMode="External"/><Relationship Id="rId30" Type="http://schemas.openxmlformats.org/officeDocument/2006/relationships/hyperlink" Target="https://www.contratos.gov.co/consultas/detalleProceso.do?numConstancia=17-12-6067994" TargetMode="External"/><Relationship Id="rId35" Type="http://schemas.openxmlformats.org/officeDocument/2006/relationships/hyperlink" Target="https://www.contratos.gov.co/consultas/detalleProceso.do?numConstancia=17-12-6101314" TargetMode="External"/><Relationship Id="rId56" Type="http://schemas.openxmlformats.org/officeDocument/2006/relationships/hyperlink" Target="https://www.contratos.gov.co/consultas/detalleProceso.do?numConstancia=17-12-6221946" TargetMode="External"/><Relationship Id="rId77" Type="http://schemas.openxmlformats.org/officeDocument/2006/relationships/hyperlink" Target="http://www.contratos.gov.co/consultas/detalleProceso.do?numConstancia=17-13-6198219" TargetMode="External"/><Relationship Id="rId100" Type="http://schemas.openxmlformats.org/officeDocument/2006/relationships/hyperlink" Target="https://www.colombiacompra.gov.co/tienda-virtual-del-estado-colombiano/orden-de-compra/14918" TargetMode="External"/><Relationship Id="rId105" Type="http://schemas.openxmlformats.org/officeDocument/2006/relationships/hyperlink" Target="https://www.colombiacompra.gov.co/tienda-virtual-del-estado-colombiano/orden-de-compra/14730" TargetMode="External"/><Relationship Id="rId126" Type="http://schemas.openxmlformats.org/officeDocument/2006/relationships/hyperlink" Target="https://www.contratos.gov.co/consultas/detalleProceso.do?numConstancia=17-13-6435235" TargetMode="External"/><Relationship Id="rId147" Type="http://schemas.openxmlformats.org/officeDocument/2006/relationships/hyperlink" Target="https://www.contratos.gov.co/consultas/detalleProceso.do?numConstancia=17-9-429502" TargetMode="External"/><Relationship Id="rId168" Type="http://schemas.openxmlformats.org/officeDocument/2006/relationships/hyperlink" Target="https://www.colombiacompra.gov.co/tienda-virtual-del-estado-colombiano/orden-de-compra/16465" TargetMode="External"/><Relationship Id="rId282" Type="http://schemas.openxmlformats.org/officeDocument/2006/relationships/hyperlink" Target="https://www.colombiacompra.gov.co/tienda-virtual-del-estado-colombiano/ordenes-compra/22146" TargetMode="External"/><Relationship Id="rId8" Type="http://schemas.openxmlformats.org/officeDocument/2006/relationships/hyperlink" Target="https://www.secop.gov.co/CO1BusinessLine/Tendering/ProcedureEdit/View?docUniqueIdentifier=CO1.REQ.120501&amp;prevCtxUrl=https%3a%2f%2fwww.secop.gov.co%2fCO1BusinessLine%2fTendering%2fBuyerDossierWorkspace%2fIndex%3ffilteringState%3d0%26showAdvancedSearch%3dFa" TargetMode="External"/><Relationship Id="rId51" Type="http://schemas.openxmlformats.org/officeDocument/2006/relationships/hyperlink" Target="https://www.contratos.gov.co/consultas/detalleProceso.do?numConstancia=17-12-6161289" TargetMode="External"/><Relationship Id="rId72" Type="http://schemas.openxmlformats.org/officeDocument/2006/relationships/hyperlink" Target="https://www.contratos.gov.co/consultas/detalleProceso.do?numConstancia=17-13-6286568" TargetMode="External"/><Relationship Id="rId93" Type="http://schemas.openxmlformats.org/officeDocument/2006/relationships/hyperlink" Target="https://www.contratos.gov.co/consultas/detalleProceso.do?numConstancia=17-13-6215680" TargetMode="External"/><Relationship Id="rId98" Type="http://schemas.openxmlformats.org/officeDocument/2006/relationships/hyperlink" Target="https://www.contratos.gov.co/consultas/detalleProceso.do?numConstancia=17-9-428162" TargetMode="External"/><Relationship Id="rId121" Type="http://schemas.openxmlformats.org/officeDocument/2006/relationships/hyperlink" Target="https://www.contratos.gov.co/consultas/detalleProceso.do?numConstancia=17-13-6434368" TargetMode="External"/><Relationship Id="rId142" Type="http://schemas.openxmlformats.org/officeDocument/2006/relationships/hyperlink" Target="https://www.contratos.gov.co/consultas/detalleProceso.do?numConstancia=17-13-6535743" TargetMode="External"/><Relationship Id="rId163" Type="http://schemas.openxmlformats.org/officeDocument/2006/relationships/hyperlink" Target="https://www.colombiacompra.gov.co/tienda-virtual-del-estado-colombiano/orden-de-compra/16580" TargetMode="External"/><Relationship Id="rId184" Type="http://schemas.openxmlformats.org/officeDocument/2006/relationships/hyperlink" Target="https://www.contratos.gov.co/consultas/detalleProceso.do?numConstancia=17-9-431128" TargetMode="External"/><Relationship Id="rId189" Type="http://schemas.openxmlformats.org/officeDocument/2006/relationships/hyperlink" Target="https://www.colombiacompra.gov.co/tienda-virtual-del-estado-colombiano/orden-de-compra/16806" TargetMode="External"/><Relationship Id="rId219" Type="http://schemas.openxmlformats.org/officeDocument/2006/relationships/hyperlink" Target="https://www.secop.gov.co/CO1BusinessLine/Tendering/ProcedureEdit/View?docUniqueIdentifier=CO1.REQ.195511&amp;prevCtxLbl=Proceso&amp;prevCtxUrl=https%3a%2f%2fwww.secop.gov.co%3a443%2fCO1BusinessLine%2fTendering%2fBuyerWorkArea%2fIndex%3fDocUniqueIdentifier%3dCO1.B" TargetMode="External"/><Relationship Id="rId3" Type="http://schemas.openxmlformats.org/officeDocument/2006/relationships/hyperlink" Target="https://www.secop.gov.co/CO1ContractsManagement/Tendering/ProcurementContractEdit/View?docUniqueIdentifier=CO1.PCCNTR.103305&amp;prevCtxUrl=https%3a%2f%2fwww.secop.gov.co%3a443%2fCO1ContractsManagement%2fTendering%2fProcurementContractManagement%2fIndex&amp;prevC" TargetMode="External"/><Relationship Id="rId214" Type="http://schemas.openxmlformats.org/officeDocument/2006/relationships/hyperlink" Target="https://www.colombiacompra.gov.co/tienda-virtual-del-estado-colombiano/orden-de-compra/18852" TargetMode="External"/><Relationship Id="rId230" Type="http://schemas.openxmlformats.org/officeDocument/2006/relationships/hyperlink" Target="https://community.secop.gov.co/STS/Users/Login/Index?SkinName=CC" TargetMode="External"/><Relationship Id="rId235" Type="http://schemas.openxmlformats.org/officeDocument/2006/relationships/hyperlink" Target="https://www.secop.gov.co/CO1BusinessLine/Tendering/BuyerWorkArea/Index?docUniqueIdentifier=CO1.BDOS.217612&amp;prevCtxUrl=https%3a%2f%2fwww.secop.gov.co%2fCO1BusinessLine%2fTendering%2fBuyerDossierWorkspace%2fIndex%3ffilteringState%3d1%26showAdvancedSearch%3d" TargetMode="External"/><Relationship Id="rId251" Type="http://schemas.openxmlformats.org/officeDocument/2006/relationships/hyperlink" Target="https://www.secop.gov.co/CO1BusinessLine/Tendering/BuyerWorkArea/Index?DocUniqueIdentifier=CO1.BDOS.238331" TargetMode="External"/><Relationship Id="rId256" Type="http://schemas.openxmlformats.org/officeDocument/2006/relationships/hyperlink" Target="https://www.secop.gov.co/CO1BusinessLine/Tendering/ProcedureEdit/View?docUniqueIdentifier=CO1.REQ.242430&amp;prevCtxUrl=https%3a%2f%2fwww.secop.gov.co%2fCO1BusinessLine%2fTendering%2fBuyerDossierWorkspace%2fIndex%3fallWords2Search%3d118%26filteringState%3d1%252" TargetMode="External"/><Relationship Id="rId277" Type="http://schemas.openxmlformats.org/officeDocument/2006/relationships/hyperlink" Target="https://www.secop.gov.co/CO1BusinessLine/Tendering/BuyerWorkArea/Index?DocUniqueIdentifier=CO1.BDOS.258099" TargetMode="External"/><Relationship Id="rId25" Type="http://schemas.openxmlformats.org/officeDocument/2006/relationships/hyperlink" Target="https://www.secop.gov.co/CO1ContractsManagement/Tendering/ProcurementContractEdit/Update?ProfileName=CCE-05-Contratacion_Directa&amp;PPI=CO1.PPI.272740&amp;DocUniqueName=ContratoDeCompra&amp;DocTypeName=NextWay.Entities.Marketplace.Tendering.ProcurementContract&amp;Profi" TargetMode="External"/><Relationship Id="rId46" Type="http://schemas.openxmlformats.org/officeDocument/2006/relationships/hyperlink" Target="https://www.secop.gov.co/CO1BusinessLine/Tendering/BuyerWorkArea/Index?DocUniqueIdentifier=CO1.BDOS.128025" TargetMode="External"/><Relationship Id="rId67" Type="http://schemas.openxmlformats.org/officeDocument/2006/relationships/hyperlink" Target="http://www.contratos.gov.co/consultas/detalleProceso.do?numConstancia=17-12-6286586" TargetMode="External"/><Relationship Id="rId116" Type="http://schemas.openxmlformats.org/officeDocument/2006/relationships/hyperlink" Target="https://www.contratos.gov.co/consultas/detalleProceso.do?numConstancia=17-13-6428522" TargetMode="External"/><Relationship Id="rId137" Type="http://schemas.openxmlformats.org/officeDocument/2006/relationships/hyperlink" Target="https://www.contratos.gov.co/consultas/detalleProceso.do?numConstancia=17-9-429091" TargetMode="External"/><Relationship Id="rId158" Type="http://schemas.openxmlformats.org/officeDocument/2006/relationships/hyperlink" Target="https://www.colombiacompra.gov.co/tienda-virtual-del-estado-colombiano/orden-de-compra/16526" TargetMode="External"/><Relationship Id="rId272" Type="http://schemas.openxmlformats.org/officeDocument/2006/relationships/hyperlink" Target="https://www.colombiacompra.gov.co/tienda-virtual-del-estado-colombiano/ordenes-compra/21922" TargetMode="External"/><Relationship Id="rId20" Type="http://schemas.openxmlformats.org/officeDocument/2006/relationships/hyperlink" Target="SECOP%20%20https:\www.secop.gov.co\CO1ContractsManagement\Tendering\ProcurementContractEdit\View?docUniqueIdentifier=CO1.PCCNTR.108932&amp;awardUniqueIdentifier=CO1.AWD.85919&amp;buyerDossierUniqueIdentifier=CO1.BDOS.122427&amp;id=5986&amp;prevCtxUrl=https:\\www.se" TargetMode="External"/><Relationship Id="rId41" Type="http://schemas.openxmlformats.org/officeDocument/2006/relationships/hyperlink" Target="https://www.secop.gov.co/CO1BusinessLine/Tendering/ReplyAnalysisEdit/Update?docUniqueIdentifier=CO1.RANL.64701&amp;prevCtxUrl=https%3a%2f%2fwww.secop.gov.co%2fCO1BusinessLine%2fTendering%2fBuyerDossierWorkspace%2fIndex%3fshowAdvancedSearch%3dFalse%26showAdvan" TargetMode="External"/><Relationship Id="rId62" Type="http://schemas.openxmlformats.org/officeDocument/2006/relationships/hyperlink" Target="https://www.contratos.gov.co/consultas/detalleProceso.do?numConstancia=17-13-6247694" TargetMode="External"/><Relationship Id="rId83" Type="http://schemas.openxmlformats.org/officeDocument/2006/relationships/hyperlink" Target="https://www.contratos.gov.co/consultas/detalleProceso.do?numConstancia=17-12-6381245" TargetMode="External"/><Relationship Id="rId88" Type="http://schemas.openxmlformats.org/officeDocument/2006/relationships/hyperlink" Target="https://www.contratos.gov.co/consultas/detalleProceso.do?numConstancia=17-13-6410746" TargetMode="External"/><Relationship Id="rId111" Type="http://schemas.openxmlformats.org/officeDocument/2006/relationships/hyperlink" Target="https://www.colombiacompra.gov.co/tienda-virtual-del-estado-colombiano/orden-de-compra/15463" TargetMode="External"/><Relationship Id="rId132" Type="http://schemas.openxmlformats.org/officeDocument/2006/relationships/hyperlink" Target="https://www.contratos.gov.co/consultas/detalleProceso.do?numConstancia=17-13-6503085" TargetMode="External"/><Relationship Id="rId153" Type="http://schemas.openxmlformats.org/officeDocument/2006/relationships/hyperlink" Target="https://www.colombiacompra.gov.co/tienda-virtual-del-estado-colombiano/orden-de-compra/16360" TargetMode="External"/><Relationship Id="rId174" Type="http://schemas.openxmlformats.org/officeDocument/2006/relationships/hyperlink" Target="https://www.contratos.gov.co/consultas/detalleProceso.do?numConstancia=17-12-6590452" TargetMode="External"/><Relationship Id="rId179" Type="http://schemas.openxmlformats.org/officeDocument/2006/relationships/hyperlink" Target="https://www.contratos.gov.co/consultas/detalleProceso.do?numConstancia=17-12-6610064" TargetMode="External"/><Relationship Id="rId195" Type="http://schemas.openxmlformats.org/officeDocument/2006/relationships/hyperlink" Target="https://www.colombiacompra.gov.co/tienda-virtual-del-estado-colombiano/orden-de-compra/16942" TargetMode="External"/><Relationship Id="rId209" Type="http://schemas.openxmlformats.org/officeDocument/2006/relationships/hyperlink" Target="https://www.secop.gov.co/CO1BusinessLine/Tendering/ProcedureEdit/View?docUniqueIdentifier=CO1.REQ.174313&amp;prevCtxUrl=https%3a%2f%2fwww.secop.gov.co%2fCO1BusinessLine%2fTendering%2fBuyerDossierWorkspace%2fIndex%3ffilteringState%3d1%26showAdvancedSearch%3dFa" TargetMode="External"/><Relationship Id="rId190" Type="http://schemas.openxmlformats.org/officeDocument/2006/relationships/hyperlink" Target="https://www.colombiacompra.gov.co/tienda-virtual-del-estado-colombiano/orden-de-compra/16831" TargetMode="External"/><Relationship Id="rId204" Type="http://schemas.openxmlformats.org/officeDocument/2006/relationships/hyperlink" Target="https://www.secop.gov.co/CO1BusinessLine/Tendering/BuyerWorkArea/Index?DocUniqueIdentifier=CO1.BDOS.176909" TargetMode="External"/><Relationship Id="rId220" Type="http://schemas.openxmlformats.org/officeDocument/2006/relationships/hyperlink" Target="https://www.secop.gov.co/CO1BusinessLine/Tendering/ProcedureEdit/View?docUniqueIdentifier=CO1.REQ.190724&amp;prevCtxUrl=https%3a%2f%2fwww.secop.gov.co%2fCO1BusinessLine%2fTendering%2fBuyerDossierWorkspace%2fIndex%3ffilteringState%3d1%26showAdvancedSearch%3dFa" TargetMode="External"/><Relationship Id="rId225" Type="http://schemas.openxmlformats.org/officeDocument/2006/relationships/hyperlink" Target="https://www.secop.gov.co/CO1BusinessLine/Tendering/BuyerWorkArea/Index?DocUniqueIdentifier=CO1.BDOS.196038" TargetMode="External"/><Relationship Id="rId241" Type="http://schemas.openxmlformats.org/officeDocument/2006/relationships/hyperlink" Target="https://www.secop.gov.co/CO1BusinessLine/Tendering/BuyerWorkArea/Index?docUniqueIdentifier=CO1.BDOS.235233&amp;prevCtxUrl=https%3a%2f%2fwww.secop.gov.co%2fCO1BusinessLine%2fTendering%2fBuyerDossierWorkspace%2fIndex%3ffilteringState%3d1%26showAdvancedSearch%3d" TargetMode="External"/><Relationship Id="rId246" Type="http://schemas.openxmlformats.org/officeDocument/2006/relationships/hyperlink" Target="https://www.secop.gov.co/CO1BusinessLine/Tendering/ProcedureEdit/View?docUniqueIdentifier=CO1.REQ.234039&amp;prevCtxLbl=Proceso&amp;prevCtxUrl=https%3a%2f%2fwww.secop.gov.co%3a443%2fCO1BusinessLine%2fTendering%2fBuyerWorkArea%2fIndex%3fdocUniqueIdentifier%3dCO1.B" TargetMode="External"/><Relationship Id="rId267" Type="http://schemas.openxmlformats.org/officeDocument/2006/relationships/hyperlink" Target="https://www.secop.gov.co/CO1BusinessLine/Tendering/BuyerWorkArea/Index?DocUniqueIdentifier=CO1.BDOS.234722" TargetMode="External"/><Relationship Id="rId288" Type="http://schemas.openxmlformats.org/officeDocument/2006/relationships/hyperlink" Target="https://www.colombiacompra.gov.co/tienda-virtual-del-estado-colombiano/ordenes-compra/23938" TargetMode="External"/><Relationship Id="rId15" Type="http://schemas.openxmlformats.org/officeDocument/2006/relationships/hyperlink" Target="https://www.secop.gov.co/CO1ContractsManagement/Tendering/ProcurementContractEdit/View?docUniqueIdentifier=CO1.PCCNTR.104825&amp;awardUniqueIdentifier=CO1.AWD.82528&amp;buyerDossierUniqueIdentifier=CO1.BDOS.120611&amp;id=4949&amp;prevCtxUrl=https%3a%2f%2fwww.secop.gov.co" TargetMode="External"/><Relationship Id="rId36" Type="http://schemas.openxmlformats.org/officeDocument/2006/relationships/hyperlink" Target="https://www.contratos.gov.co/consultas/detalleProceso.do?numConstancia=17-12-6153335" TargetMode="External"/><Relationship Id="rId57" Type="http://schemas.openxmlformats.org/officeDocument/2006/relationships/hyperlink" Target="https://www.contratos.gov.co/consultas/detalleProceso.do?numConstancia=17-12-6221750" TargetMode="External"/><Relationship Id="rId106" Type="http://schemas.openxmlformats.org/officeDocument/2006/relationships/hyperlink" Target="https://www.colombiacompra.gov.co/tienda-virtual-del-estado-colombiano/orden-de-compra/14729" TargetMode="External"/><Relationship Id="rId127" Type="http://schemas.openxmlformats.org/officeDocument/2006/relationships/hyperlink" Target="https://www.contratos.gov.co/consultas/detalleProceso.do?numConstancia=17-9-428251" TargetMode="External"/><Relationship Id="rId262" Type="http://schemas.openxmlformats.org/officeDocument/2006/relationships/hyperlink" Target="https://www.secop.gov.co/CO1BusinessLine/Tendering/BuyerWorkArea/Index?DocUniqueIdentifier=CO1.BDOS.228336" TargetMode="External"/><Relationship Id="rId283" Type="http://schemas.openxmlformats.org/officeDocument/2006/relationships/hyperlink" Target="https://www.secop.gov.co/CO1ContractsManagement/Tendering/ProcurementContractEdit/View?docUniqueIdentifier=CO1.PCCNTR.242740&amp;awardUniqueIdentifier=CO1.AWD.200629&amp;buyerDossierUniqueIdentifier=CO1.BDOS.250840&amp;id=30145&amp;prevCtxUrl=https%3a%2f%2fwww.secop.gov." TargetMode="External"/><Relationship Id="rId10" Type="http://schemas.openxmlformats.org/officeDocument/2006/relationships/hyperlink" Target="https://www.secop.gov.co/CO1ContractsManagement/Tendering/ProcurementContractEdit/View?docUniqueIdentifier=CO1.PCCNTR.101620&amp;awardUniqueIdentifier=CO1.AWD.79727&amp;buyerDossierUniqueIdentifier=CO1.BDOS.117908&amp;id=4268&amp;prevCtxUrl=https%3a%2f%2fwww.secop.gov.co" TargetMode="External"/><Relationship Id="rId31" Type="http://schemas.openxmlformats.org/officeDocument/2006/relationships/hyperlink" Target="https://www.contratos.gov.co/consultas/detalleProceso.do?numConstancia=17-12-6110838" TargetMode="External"/><Relationship Id="rId52" Type="http://schemas.openxmlformats.org/officeDocument/2006/relationships/hyperlink" Target="https://www.contratos.gov.co/consultas/detalleProceso.do?numConstancia=17-12-6169053" TargetMode="External"/><Relationship Id="rId73" Type="http://schemas.openxmlformats.org/officeDocument/2006/relationships/hyperlink" Target="https://www.contratos.gov.co/consultas/detalleProceso.do?numConstancia=17-12-6285500" TargetMode="External"/><Relationship Id="rId78" Type="http://schemas.openxmlformats.org/officeDocument/2006/relationships/hyperlink" Target="http://www.contratos.gov.co/consultas/detalleProceso.do?numConstancia=17-13-6212378" TargetMode="External"/><Relationship Id="rId94" Type="http://schemas.openxmlformats.org/officeDocument/2006/relationships/hyperlink" Target="https://www.contratos.gov.co/consultas/detalleProceso.do?numConstancia=17-13-6394364" TargetMode="External"/><Relationship Id="rId99" Type="http://schemas.openxmlformats.org/officeDocument/2006/relationships/hyperlink" Target="https://www.secop.gov.co/CO1ContractsManagement/Tendering/ProcurementContractEdit/View?docUniqueIdentifier=CO1.PCCNTR.103202&amp;awardUniqueIdentifier=CO1.AWD.80908&amp;buyerDossierUniqueIdentifier=CO1.BDOS.118733&amp;id=4545&amp;prevCtxUrl=https%3a%2f%2fwww.secop.gov.co" TargetMode="External"/><Relationship Id="rId101" Type="http://schemas.openxmlformats.org/officeDocument/2006/relationships/hyperlink" Target="https://www.colombiacompra.gov.co/tienda-virtual-del-estado-colombiano/orden-de-compra/14812" TargetMode="External"/><Relationship Id="rId122" Type="http://schemas.openxmlformats.org/officeDocument/2006/relationships/hyperlink" Target="http://www.contratos.gov.co/consultas/detalleProceso.do?numConstancia=17-12-6415496" TargetMode="External"/><Relationship Id="rId143" Type="http://schemas.openxmlformats.org/officeDocument/2006/relationships/hyperlink" Target="https://www.contratos.gov.co/consultas/detalleProceso.do?numConstancia=17-13-6528206" TargetMode="External"/><Relationship Id="rId148" Type="http://schemas.openxmlformats.org/officeDocument/2006/relationships/hyperlink" Target="https://www.colombiacompra.gov.co/tienda-virtual-del-estado-colombiano/orden-de-compra/14136" TargetMode="External"/><Relationship Id="rId164" Type="http://schemas.openxmlformats.org/officeDocument/2006/relationships/hyperlink" Target="https://www.colombiacompra.gov.co/tienda-virtual-del-estado-colombiano/orden-de-compra/16578" TargetMode="External"/><Relationship Id="rId169" Type="http://schemas.openxmlformats.org/officeDocument/2006/relationships/hyperlink" Target="https://www.colombiacompra.gov.co/tienda-virtual-del-estado-colombiano/orden-de-compra/16597" TargetMode="External"/><Relationship Id="rId185" Type="http://schemas.openxmlformats.org/officeDocument/2006/relationships/hyperlink" Target="https://www.secop.gov.co/CO1BusinessLine/Tendering/ProcedureEdit/View?docUniqueIdentifier=CO1.REQ.173616&amp;prevCtxUrl=https%3a%2f%2fwww.secop.gov.co%2fCO1BusinessLine%2fTendering%2fBuyerDossierWorkspace%2fIndex%3fbaseState%3dPublished%26filteringState%3d1%252" TargetMode="External"/><Relationship Id="rId4" Type="http://schemas.openxmlformats.org/officeDocument/2006/relationships/hyperlink" Target="https://www.secop.gov.co/CO1BusinessLine/Tendering/BuyerDossierWorkspace/Index" TargetMode="External"/><Relationship Id="rId9" Type="http://schemas.openxmlformats.org/officeDocument/2006/relationships/hyperlink" Target="https://www.secop.gov.co/CO1ContractsManagement/Tendering/ProcurementContractEdit/View?docUniqueIdentifier=CO1.PCCNTR.102407&amp;awardUniqueIdentifier=CO1.AWD.80221&amp;buyerDossierUniqueIdentifier=CO1.BDOS.117906&amp;id=4414&amp;prevCtxUrl=https%3a%2f%2fwww.secop.gov.co" TargetMode="External"/><Relationship Id="rId180" Type="http://schemas.openxmlformats.org/officeDocument/2006/relationships/hyperlink" Target="https://www.contratos.gov.co/consultas/detalleProceso.do?numConstancia=17-13-6603541" TargetMode="External"/><Relationship Id="rId210" Type="http://schemas.openxmlformats.org/officeDocument/2006/relationships/hyperlink" Target="http://www.contratos.gov.co/consultas/detalleProceso.do?numConstancia=17-12-5996944" TargetMode="External"/><Relationship Id="rId215" Type="http://schemas.openxmlformats.org/officeDocument/2006/relationships/hyperlink" Target="https://www.colombiacompra.gov.co/tienda-virtual-del-estado-colombiano/orden-de-compra/18853" TargetMode="External"/><Relationship Id="rId236" Type="http://schemas.openxmlformats.org/officeDocument/2006/relationships/hyperlink" Target="https://www.secop.gov.co/CO1BusinessLine/Tendering/BuyerWorkArea/Index?docUniqueIdentifier=CO1.BDOS.220524&amp;prevCtxUrl=https%3a%2f%2fwww.secop.gov.co%2fCO1BusinessLine%2fTendering%2fBuyerDossierWorkspace%2fIndex%3ffilteringState%3d1%26showAdvancedSearch%3d" TargetMode="External"/><Relationship Id="rId257" Type="http://schemas.openxmlformats.org/officeDocument/2006/relationships/hyperlink" Target="https://www.secop.gov.co/CO1BusinessLine/Tendering/ProcedureEdit/View?docUniqueIdentifier=CO1.REQ.242538&amp;prevCtxUrl=https%3a%2f%2fwww.secop.gov.co%2fCO1BusinessLine%2fTendering%2fBuyerDossierWorkspace%2fIndex%3fallWords2Search%3d119%26filteringState%3d1%252" TargetMode="External"/><Relationship Id="rId278" Type="http://schemas.openxmlformats.org/officeDocument/2006/relationships/hyperlink" Target="https://www.secop.gov.co/CO1BusinessLine/Tendering/BuyerWorkArea/Index?DocUniqueIdentifier=CO1.BDOS.248443" TargetMode="External"/><Relationship Id="rId26" Type="http://schemas.openxmlformats.org/officeDocument/2006/relationships/hyperlink" Target="https://www.contratos.gov.co/consultas/detalleProceso.do?numConstancia=17-12-6115979" TargetMode="External"/><Relationship Id="rId231" Type="http://schemas.openxmlformats.org/officeDocument/2006/relationships/hyperlink" Target="https://community.secop.gov.co/STS/Users/Login/Index?SkinName=CC" TargetMode="External"/><Relationship Id="rId252" Type="http://schemas.openxmlformats.org/officeDocument/2006/relationships/hyperlink" Target="https://www.secop.gov.co/CO1BusinessLine/Tendering/ProcedureEdit/View?docUniqueIdentifier=CO1.REQ.241705&amp;prevCtxUrl=https%3a%2f%2fwww.secop.gov.co%2fCO1BusinessLine%2fTendering%2fBuyerDossierWorkspace%2fIndex%3fallWords2Search%3d109%26filteringState%3d1%252" TargetMode="External"/><Relationship Id="rId273" Type="http://schemas.openxmlformats.org/officeDocument/2006/relationships/hyperlink" Target="https://www.colombiacompra.gov.co/tienda-virtual-del-estado-colombiano/ordenes-compra/21921" TargetMode="External"/><Relationship Id="rId47" Type="http://schemas.openxmlformats.org/officeDocument/2006/relationships/hyperlink" Target="https://www.secop.gov.co/CO1BusinessLine/Tendering/BuyerWorkArea/Index?DocUniqueIdentifier=CO1.BDOS.129205" TargetMode="External"/><Relationship Id="rId68" Type="http://schemas.openxmlformats.org/officeDocument/2006/relationships/hyperlink" Target="http://www.contratos.gov.co/consultas/detalleProceso.do?numConstancia=17-12-6268425" TargetMode="External"/><Relationship Id="rId89" Type="http://schemas.openxmlformats.org/officeDocument/2006/relationships/hyperlink" Target="https://www.secop.gov.co/CO1ContractsManagement/Tendering/ProcurementContractEdit/View?docUniqueIdentifier=CO1.PCCNTR.123802&amp;awardUniqueIdentifier=CO1.AWD.98002&amp;buyerDossierUniqueIdentifier=CO1.BDOS.134849&amp;id=9673&amp;prevCtxUrl=https%3a%2f%2fwww.secop.gov.co" TargetMode="External"/><Relationship Id="rId112" Type="http://schemas.openxmlformats.org/officeDocument/2006/relationships/hyperlink" Target="https://www.contratos.gov.co/consultas/detalleProceso.do?numConstancia=17-12-6401671" TargetMode="External"/><Relationship Id="rId133" Type="http://schemas.openxmlformats.org/officeDocument/2006/relationships/hyperlink" Target="https://www.contratos.gov.co/consultas/detalleProceso.do?numConstancia=17-13-6508243" TargetMode="External"/><Relationship Id="rId154" Type="http://schemas.openxmlformats.org/officeDocument/2006/relationships/hyperlink" Target="https://www.colombiacompra.gov.co/tienda-virtual-del-estado-colombiano/orden-de-compra/16478" TargetMode="External"/><Relationship Id="rId175" Type="http://schemas.openxmlformats.org/officeDocument/2006/relationships/hyperlink" Target="https://www.contratos.gov.co/consultas/detalleProceso.do?numConstancia=17-12-6569842" TargetMode="External"/><Relationship Id="rId196" Type="http://schemas.openxmlformats.org/officeDocument/2006/relationships/hyperlink" Target="https://www.colombiacompra.gov.co/tienda-virtual-del-estado-colombiano/orden-de-compra/17186" TargetMode="External"/><Relationship Id="rId200" Type="http://schemas.openxmlformats.org/officeDocument/2006/relationships/hyperlink" Target="https://www.secop.gov.co/CO1ContractsManagement/Tendering/ProcurementContractEdit/View?docUniqueIdentifier=CO1.PCCNTR.165913&amp;awardUniqueIdentifier=CO1.AWD.134922&amp;buyerDossierUniqueIdentifier=CO1.BDOS.178422&amp;id=14494&amp;prevCtxUrl=https%3a%2f%2fwww.secop.gov." TargetMode="External"/><Relationship Id="rId16" Type="http://schemas.openxmlformats.org/officeDocument/2006/relationships/hyperlink" Target="https://www.contratos.gov.co/consultas/detalleProceso.do?numConstancia=17-12-6068321" TargetMode="External"/><Relationship Id="rId221" Type="http://schemas.openxmlformats.org/officeDocument/2006/relationships/hyperlink" Target="https://www.secop.gov.co/CO1BusinessLine/Tendering/ProcedureEdit/View?docUniqueIdentifier=CO1.REQ.195614&amp;prevCtxUrl=https%3a%2f%2fwww.secop.gov.co%2fCO1BusinessLine%2fTendering%2fBuyerDossierWorkspace%2fIndex%3ffilteringState%3d1%26showAdvancedSearch%3dFa" TargetMode="External"/><Relationship Id="rId242" Type="http://schemas.openxmlformats.org/officeDocument/2006/relationships/hyperlink" Target="https://www.secop.gov.co/CO1BusinessLine/Tendering/ProcedureEdit/View?docUniqueIdentifier=CO1.REQ.243416&amp;prevCtxLbl=Proceso&amp;prevCtxUrl=https%3a%2f%2fwww.secop.gov.co%3a443%2fCO1BusinessLine%2fTendering%2fBuyerWorkArea%2fIndex%3fdocUniqueIdentifier%3dCO1.B" TargetMode="External"/><Relationship Id="rId263" Type="http://schemas.openxmlformats.org/officeDocument/2006/relationships/hyperlink" Target="https://www.secop.gov.co/CO1ContractsManagement/Tendering/ProcurementContractEdit/View?docUniqueIdentifier=CO1.PCCNTR.222012&amp;awardUniqueIdentifier=CO1.AWD.183912&amp;buyerDossierUniqueIdentifier=CO1.BDOS.231519&amp;id=24597&amp;prevCtxUrl=https%3a%2f%2fwww.secop.gov." TargetMode="External"/><Relationship Id="rId284" Type="http://schemas.openxmlformats.org/officeDocument/2006/relationships/hyperlink" Target="https://www.secop.gov.co/CO1ContractsManagement/Tendering/ProcurementContractEdit/View?docUniqueIdentifier=CO1.PCCNTR.249322&amp;awardUniqueIdentifier=CO1.AWD.205518&amp;buyerDossierUniqueIdentifier=CO1.BDOS.258199&amp;id=32609&amp;prevCtxUrl=https%3a%2f%2fwww.secop.gov." TargetMode="External"/><Relationship Id="rId37" Type="http://schemas.openxmlformats.org/officeDocument/2006/relationships/hyperlink" Target="https://www.contratos.gov.co/consultas/detalleProceso.do?numConstancia=17-12-6181295" TargetMode="External"/><Relationship Id="rId58" Type="http://schemas.openxmlformats.org/officeDocument/2006/relationships/hyperlink" Target="https://www.contratos.gov.co/consultas/detalleProceso.do?numConstancia=17-12-6222068" TargetMode="External"/><Relationship Id="rId79" Type="http://schemas.openxmlformats.org/officeDocument/2006/relationships/hyperlink" Target="http://www.contratos.gov.co/consultas/detalleProceso.do?numConstancia=17-9-426438" TargetMode="External"/><Relationship Id="rId102" Type="http://schemas.openxmlformats.org/officeDocument/2006/relationships/hyperlink" Target="https://www.colombiacompra.gov.co/tienda-virtual-del-estado-colombiano/orden-de-compra/14732" TargetMode="External"/><Relationship Id="rId123" Type="http://schemas.openxmlformats.org/officeDocument/2006/relationships/hyperlink" Target="http://www.contratos.gov.co/consultas/detalleProceso.do?numConstancia=17-9-428325" TargetMode="External"/><Relationship Id="rId144" Type="http://schemas.openxmlformats.org/officeDocument/2006/relationships/hyperlink" Target="https://www.contratos.gov.co/consultas/detalleProceso.do?numConstancia=17-13-6535423" TargetMode="External"/><Relationship Id="rId90" Type="http://schemas.openxmlformats.org/officeDocument/2006/relationships/hyperlink" Target="https://www.secop.gov.co/CO1ContractsManagement/Tendering/ProcurementContractEdit/View?docUniqueIdentifier=CO1.PCCNTR.124806&amp;awardUniqueIdentifier=CO1.AWD.98902&amp;buyerDossierUniqueIdentifier=CO1.BDOS.135223&amp;id=9852&amp;prevCtxUrl=https%3a%2f%2fwww.secop.gov.co" TargetMode="External"/><Relationship Id="rId165" Type="http://schemas.openxmlformats.org/officeDocument/2006/relationships/hyperlink" Target="https://www.colombiacompra.gov.co/tienda-virtual-del-estado-colombiano/orden-de-compra/16578" TargetMode="External"/><Relationship Id="rId186" Type="http://schemas.openxmlformats.org/officeDocument/2006/relationships/hyperlink" Target="https://www.secop.gov.co/CO1BusinessLine/Tendering/ProcedureEdit/View?docUniqueIdentifier=CO1.REQ.174326&amp;prevCtxUrl=https%3a%2f%2fwww.secop.gov.co%2fCO1BusinessLine%2fTendering%2fBuyerDossierWorkspace%2fIndex%3fbaseState%3dPublished%26filteringState%3d1%252" TargetMode="External"/><Relationship Id="rId211" Type="http://schemas.openxmlformats.org/officeDocument/2006/relationships/hyperlink" Target="https://www.colombiacompra.gov.co/tienda-virtual-del-estado-colombiano/orden-de-compra/16576" TargetMode="External"/><Relationship Id="rId232" Type="http://schemas.openxmlformats.org/officeDocument/2006/relationships/hyperlink" Target="https://www.secop.gov.co/CO1BusinessLine/Tendering/BuyerWorkArea/Index?DocUniqueIdentifier=CO1.BDOS.221008" TargetMode="External"/><Relationship Id="rId253" Type="http://schemas.openxmlformats.org/officeDocument/2006/relationships/hyperlink" Target="https://www.secop.gov.co/CO1BusinessLine/Tendering/ProcedureEdit/View?docUniqueIdentifier=CO1.REQ.241931&amp;prevCtxUrl=https%3a%2f%2fwww.secop.gov.co%2fCO1BusinessLine%2fTendering%2fBuyerDossierWorkspace%2fIndex%3fallWords2Search%3d112%26filteringState%3d1%252" TargetMode="External"/><Relationship Id="rId274" Type="http://schemas.openxmlformats.org/officeDocument/2006/relationships/hyperlink" Target="https://www.secop.gov.co/CO1BusinessLine/Tendering/ProcedureEdit/View?docUniqueIdentifier=CO1.REQ.241318&amp;prevCtxUrl=https%3a%2f%2fwww.secop.gov.co%2fCO1BusinessLine%2fTendering%2fBuyerDossierWorkspace%2fIndex%3ffilteringState%3d1%26showAdvancedSearch%3dFa" TargetMode="External"/><Relationship Id="rId27" Type="http://schemas.openxmlformats.org/officeDocument/2006/relationships/hyperlink" Target="https://www.secop.gov.co/CO1BusinessLine/Tendering/BuyerWorkArea/Index?DocUniqueIdentifier=CO1.BDOS.124618" TargetMode="External"/><Relationship Id="rId48" Type="http://schemas.openxmlformats.org/officeDocument/2006/relationships/hyperlink" Target="https://www.secop.gov.co/CO1BusinessLine/Tendering/BuyerWorkArea/Index?DocUniqueIdentifier=CO1.BDOS.129808" TargetMode="External"/><Relationship Id="rId69" Type="http://schemas.openxmlformats.org/officeDocument/2006/relationships/hyperlink" Target="https://www.contratos.gov.co/consultas/detalleProceso.do?numConstancia=17-12-6268538" TargetMode="External"/><Relationship Id="rId113" Type="http://schemas.openxmlformats.org/officeDocument/2006/relationships/hyperlink" Target="https://www.contratos.gov.co/consultas/detalleProceso.do?numConstancia=17-12-6401875" TargetMode="External"/><Relationship Id="rId134" Type="http://schemas.openxmlformats.org/officeDocument/2006/relationships/hyperlink" Target="https://www.contratos.gov.co/consultas/detalleProceso.do?numConstancia=17-13-6508036" TargetMode="External"/><Relationship Id="rId80" Type="http://schemas.openxmlformats.org/officeDocument/2006/relationships/hyperlink" Target="http://www.contratos.gov.co/consultas/detalleProceso.do?numConstancia=17-17-6248881" TargetMode="External"/><Relationship Id="rId155" Type="http://schemas.openxmlformats.org/officeDocument/2006/relationships/hyperlink" Target="https://www.colombiacompra.gov.co/tienda-virtual-del-estado-colombiano/orden-de-compra/16495" TargetMode="External"/><Relationship Id="rId176" Type="http://schemas.openxmlformats.org/officeDocument/2006/relationships/hyperlink" Target="https://www.contratos.gov.co/consultas/detalleProceso.do?numConstancia=17-13-6608110" TargetMode="External"/><Relationship Id="rId197" Type="http://schemas.openxmlformats.org/officeDocument/2006/relationships/hyperlink" Target="https://www.colombiacompra.gov.co/tienda-virtual-del-estado-colombiano/orden-de-compra/17571" TargetMode="External"/><Relationship Id="rId201" Type="http://schemas.openxmlformats.org/officeDocument/2006/relationships/hyperlink" Target="https://www.secop.gov.co/CO1BusinessLine/Tendering/BuyerWorkArea/Index?DocUniqueIdentifier=CO1.BDOS.179215" TargetMode="External"/><Relationship Id="rId222" Type="http://schemas.openxmlformats.org/officeDocument/2006/relationships/hyperlink" Target="https://www.secop.gov.co/CO1BusinessLine/Tendering/ProcedureEdit/View?docUniqueIdentifier=CO1.REQ.197123&amp;prevCtxUrl=https%3a%2f%2fwww.secop.gov.co%2fCO1BusinessLine%2fTendering%2fBuyerDossierWorkspace%2fIndex%3ffilteringState%3d1%26showAdvancedSearch%3dFa" TargetMode="External"/><Relationship Id="rId243" Type="http://schemas.openxmlformats.org/officeDocument/2006/relationships/hyperlink" Target="https://www.secop.gov.co/CO1BusinessLine/Tendering/ProcedureEdit/View?docUniqueIdentifier=CO1.REQ.245001&amp;prevCtxLbl=Proceso&amp;prevCtxUrl=https%3a%2f%2fwww.secop.gov.co%3a443%2fCO1BusinessLine%2fTendering%2fBuyerWorkArea%2fIndex%3fdocUniqueIdentifier%3dCO1.B" TargetMode="External"/><Relationship Id="rId264" Type="http://schemas.openxmlformats.org/officeDocument/2006/relationships/hyperlink" Target="https://www.secop.gov.co/CO1BusinessLine/Tendering/BuyerWorkArea/Index?DocUniqueIdentifier=CO1.BDOS.234611" TargetMode="External"/><Relationship Id="rId285" Type="http://schemas.openxmlformats.org/officeDocument/2006/relationships/hyperlink" Target="https://www.colombiacompra.gov.co/tienda-virtual-del-estado-colombiano/ordenes-compra/22078" TargetMode="External"/><Relationship Id="rId17" Type="http://schemas.openxmlformats.org/officeDocument/2006/relationships/hyperlink" Target="https://www.contratos.gov.co/consultas/detalleProceso.do?numConstancia=17-12-6082196" TargetMode="External"/><Relationship Id="rId38" Type="http://schemas.openxmlformats.org/officeDocument/2006/relationships/hyperlink" Target="https://www.contratos.gov.co/consultas/detalleProceso.do?numConstancia=17-12-6189624" TargetMode="External"/><Relationship Id="rId59" Type="http://schemas.openxmlformats.org/officeDocument/2006/relationships/hyperlink" Target="https://www.contratos.gov.co/consultas/detalleProceso.do?numConstancia=17-13-6220844" TargetMode="External"/><Relationship Id="rId103" Type="http://schemas.openxmlformats.org/officeDocument/2006/relationships/hyperlink" Target="https://www.colombiacompra.gov.co/tienda-virtual-del-estado-colombiano/orden-de-compra/14731" TargetMode="External"/><Relationship Id="rId124" Type="http://schemas.openxmlformats.org/officeDocument/2006/relationships/hyperlink" Target="http://www.contratos.gov.co/consultas/detalleProceso.do?numConstancia=17-11-6416415" TargetMode="External"/><Relationship Id="rId70" Type="http://schemas.openxmlformats.org/officeDocument/2006/relationships/hyperlink" Target="https://www.contratos.gov.co/consultas/detalleProceso.do?numConstancia=17-12-6284698" TargetMode="External"/><Relationship Id="rId91" Type="http://schemas.openxmlformats.org/officeDocument/2006/relationships/hyperlink" Target="https://www.contratos.gov.co/consultas/detalleProceso.do?numConstancia=17-9-425963" TargetMode="External"/><Relationship Id="rId145" Type="http://schemas.openxmlformats.org/officeDocument/2006/relationships/hyperlink" Target="https://www.contratos.gov.co/consultas/detalleProceso.do?numConstancia=17-11-6536875" TargetMode="External"/><Relationship Id="rId166" Type="http://schemas.openxmlformats.org/officeDocument/2006/relationships/hyperlink" Target="https://www.colombiacompra.gov.co/tienda-virtual-del-estado-colombiano/orden-de-compra/16564" TargetMode="External"/><Relationship Id="rId187" Type="http://schemas.openxmlformats.org/officeDocument/2006/relationships/hyperlink" Target="https://www.contratos.gov.co/consultas/detalleProceso.do?numConstancia=17-9-431182" TargetMode="External"/><Relationship Id="rId1" Type="http://schemas.openxmlformats.org/officeDocument/2006/relationships/hyperlink" Target="https://www.secop.gov.co/CO1ContractsManagement/Tendering/ProcurementContractEdit/View?docUniqueIdentifier=CO1.PCCNTR.103213&amp;prevCtxUrl=https%3a%2f%2fwww.secop.gov.co%2fCO1ContractsManagement%2fTendering%2fProcurementContractManagement%2fIndex&amp;prevCtxLbl=" TargetMode="External"/><Relationship Id="rId212" Type="http://schemas.openxmlformats.org/officeDocument/2006/relationships/hyperlink" Target="https://www.colombiacompra.gov.co/tienda-virtual-del-estado-colombiano/orden-de-compra/18850" TargetMode="External"/><Relationship Id="rId233" Type="http://schemas.openxmlformats.org/officeDocument/2006/relationships/hyperlink" Target="https://www.secop.gov.co/CO1BusinessLine/Tendering/BuyerWorkArea/Index?DocUniqueIdentifier=CO1.BDOS.214414" TargetMode="External"/><Relationship Id="rId254" Type="http://schemas.openxmlformats.org/officeDocument/2006/relationships/hyperlink" Target="https://www.secop.gov.co/CO1BusinessLine/Tendering/ProcedureEdit/View?docUniqueIdentifier=CO1.REQ.241844&amp;prevCtxUrl=https%3a%2f%2fwww.secop.gov.co%2fCO1BusinessLine%2fTendering%2fBuyerDossierWorkspace%2fIndex%3fallWords2Search%3d114%26filteringState%3d2%252" TargetMode="External"/><Relationship Id="rId28" Type="http://schemas.openxmlformats.org/officeDocument/2006/relationships/hyperlink" Target="https://www.contratos.gov.co/consultas/detalleProceso.do?numConstancia=17-9-425971" TargetMode="External"/><Relationship Id="rId49" Type="http://schemas.openxmlformats.org/officeDocument/2006/relationships/hyperlink" Target="https://www.secop.gov.co/CO1BusinessLine/Tendering/BuyerWorkArea/Index?DocUniqueIdentifier=CO1.BDOS.130311" TargetMode="External"/><Relationship Id="rId114" Type="http://schemas.openxmlformats.org/officeDocument/2006/relationships/hyperlink" Target="https://www.contratos.gov.co/consultas/detalleProceso.do?numConstancia=17-13-6403209" TargetMode="External"/><Relationship Id="rId275" Type="http://schemas.openxmlformats.org/officeDocument/2006/relationships/hyperlink" Target="https://www.secop.gov.co/CO1BusinessLine/Tendering/ProcedureEdit/View?docUniqueIdentifier=CO1.REQ.252149&amp;prevCtxUrl=https%3a%2f%2fwww.secop.gov.co%2fCO1BusinessLine%2fTendering%2fBuyerDossierWorkspace%2fIndex%3ffilteringState%3d1%26showAdvancedSearch%3dFa" TargetMode="External"/><Relationship Id="rId60" Type="http://schemas.openxmlformats.org/officeDocument/2006/relationships/hyperlink" Target="https://www.contratos.gov.co/consultas/detalleProceso.do?numConstancia=17-12-6211098" TargetMode="External"/><Relationship Id="rId81" Type="http://schemas.openxmlformats.org/officeDocument/2006/relationships/hyperlink" Target="https://www.contratos.gov.co/consultas/detalleProceso.do?numConstancia=17-13-6369453" TargetMode="External"/><Relationship Id="rId135" Type="http://schemas.openxmlformats.org/officeDocument/2006/relationships/hyperlink" Target="https://www.contratos.gov.co/consultas/detalleProceso.do?numConstancia=17-12-6502544" TargetMode="External"/><Relationship Id="rId156" Type="http://schemas.openxmlformats.org/officeDocument/2006/relationships/hyperlink" Target="https://www.colombiacompra.gov.co/tienda-virtual-del-estado-colombiano/orden-de-compra/16527" TargetMode="External"/><Relationship Id="rId177" Type="http://schemas.openxmlformats.org/officeDocument/2006/relationships/hyperlink" Target="https://www.contratos.gov.co/consultas/detalleProceso.do?numConstancia=17-13-6543230" TargetMode="External"/><Relationship Id="rId198" Type="http://schemas.openxmlformats.org/officeDocument/2006/relationships/hyperlink" Target="https://www.contratos.gov.co/consultas/detalleProceso.do?numConstancia=17-9-429483" TargetMode="External"/><Relationship Id="rId202" Type="http://schemas.openxmlformats.org/officeDocument/2006/relationships/hyperlink" Target="https://www.contratos.gov.co/consultas/detalleProceso.do?numConstancia=17-12-6705731" TargetMode="External"/><Relationship Id="rId223" Type="http://schemas.openxmlformats.org/officeDocument/2006/relationships/hyperlink" Target="https://www.secop.gov.co/CO1BusinessLine/Tendering/ProcedureEdit/View?docUniqueIdentifier=CO1.REQ.200117&amp;prevCtxUrl=https%3a%2f%2fwww.secop.gov.co%2fCO1BusinessLine%2fTendering%2fBuyerDossierWorkspace%2fIndex%3ffilteringState%3d1%26showAdvancedSearch%3dFa" TargetMode="External"/><Relationship Id="rId244" Type="http://schemas.openxmlformats.org/officeDocument/2006/relationships/hyperlink" Target="https://www.secop.gov.co/CO1BusinessLine/Tendering/ProcedureEdit/View?docUniqueIdentifier=CO1.REQ.245105&amp;prevCtxLbl=Proceso&amp;prevCtxUrl=https%3a%2f%2fwww.secop.gov.co%3a443%2fCO1BusinessLine%2fTendering%2fBuyerWorkArea%2fIndex%3fdocUniqueIdentifier%3dCO1.B" TargetMode="External"/><Relationship Id="rId18" Type="http://schemas.openxmlformats.org/officeDocument/2006/relationships/hyperlink" Target="https://www.contratos.gov.co/consultas/detalleProceso.do?numConstancia=17-9-425717" TargetMode="External"/><Relationship Id="rId39" Type="http://schemas.openxmlformats.org/officeDocument/2006/relationships/hyperlink" Target="https://www.secop.gov.co/CO1ContractsManagement/Tendering/ProcurementContractEdit/View?docUniqueIdentifier=CO1.PCCNTR.114127&amp;awardUniqueIdentifier=CO1.AWD.90424&amp;buyerDossierUniqueIdentifier=CO1.BDOS.127803&amp;id=7649&amp;prevCtxUrl=https%3a%2f%2fwww.secop.gov.co" TargetMode="External"/><Relationship Id="rId265" Type="http://schemas.openxmlformats.org/officeDocument/2006/relationships/hyperlink" Target="https://www.secop.gov.co/CO1BusinessLine/Tendering/ProcedureEdit/View?docUniqueIdentifier=CO1.REQ.242709&amp;prevCtxLbl=Proceso&amp;prevCtxUrl=https%3a%2f%2fwww.secop.gov.co%3a443%2fCO1BusinessLine%2fTendering%2fBuyerWorkArea%2fIndex%3fDocUniqueIdentifier%3dCO1.B" TargetMode="External"/><Relationship Id="rId286" Type="http://schemas.openxmlformats.org/officeDocument/2006/relationships/hyperlink" Target="https://www.colombiacompra.gov.co/tienda-virtual-del-estado-colombiano/ordenes-compra/23977"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contratos.gov.co/consultas/detalleProceso.do?numConstancia=17-12-6268538" TargetMode="External"/><Relationship Id="rId7" Type="http://schemas.openxmlformats.org/officeDocument/2006/relationships/comments" Target="../comments5.xml"/><Relationship Id="rId2" Type="http://schemas.openxmlformats.org/officeDocument/2006/relationships/hyperlink" Target="http://www.contratos.gov.co/consultas/detalleProceso.do?numConstancia=17-12-6276969" TargetMode="External"/><Relationship Id="rId1" Type="http://schemas.openxmlformats.org/officeDocument/2006/relationships/hyperlink" Target="https://www.contratos.gov.co/consultas/detalleProceso.do?numConstancia=17-12-6153335" TargetMode="External"/><Relationship Id="rId6" Type="http://schemas.openxmlformats.org/officeDocument/2006/relationships/vmlDrawing" Target="../drawings/vmlDrawing6.vml"/><Relationship Id="rId5" Type="http://schemas.openxmlformats.org/officeDocument/2006/relationships/drawing" Target="../drawings/drawing6.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17" Type="http://schemas.openxmlformats.org/officeDocument/2006/relationships/hyperlink" Target="http://www.colombiacompra.gov.co/tienda-virtual-del-estado-colombiano/orden-de-compra/7263" TargetMode="External"/><Relationship Id="rId21" Type="http://schemas.openxmlformats.org/officeDocument/2006/relationships/hyperlink" Target="https://www.contratos.gov.co/consultas/detalleProceso.do?numConstancia=16-12-4659179" TargetMode="External"/><Relationship Id="rId42" Type="http://schemas.openxmlformats.org/officeDocument/2006/relationships/hyperlink" Target="https://www.contratos.gov.co/consultas/detalleProceso.do?numConstancia=16-12-4573954" TargetMode="External"/><Relationship Id="rId63" Type="http://schemas.openxmlformats.org/officeDocument/2006/relationships/hyperlink" Target="https://www.contratos.gov.co/consultas/detalleProceso.do?numConstancia=16-12-4704521" TargetMode="External"/><Relationship Id="rId84" Type="http://schemas.openxmlformats.org/officeDocument/2006/relationships/hyperlink" Target="https://www.contratos.gov.co/consultas/detalleProceso.do?numConstancia=16-9-413522" TargetMode="External"/><Relationship Id="rId138" Type="http://schemas.openxmlformats.org/officeDocument/2006/relationships/hyperlink" Target="http://www.contratos.gov.co/consultas/detalleProceso.do?numConstancia=16-12-4593894" TargetMode="External"/><Relationship Id="rId159" Type="http://schemas.openxmlformats.org/officeDocument/2006/relationships/hyperlink" Target="http://www.contratos.gov.co/consultas/detalleProceso.do?numConstancia=16-13-5050941" TargetMode="External"/><Relationship Id="rId170" Type="http://schemas.openxmlformats.org/officeDocument/2006/relationships/hyperlink" Target="http://www.contratos.gov.co/consultas/detalleProceso.do?numConstancia=16-9-414421" TargetMode="External"/><Relationship Id="rId191" Type="http://schemas.openxmlformats.org/officeDocument/2006/relationships/hyperlink" Target="https://www.contratos.gov.co/consultas/detalleProceso.do?numConstancia=16-13-5162326" TargetMode="External"/><Relationship Id="rId205" Type="http://schemas.openxmlformats.org/officeDocument/2006/relationships/hyperlink" Target="https://www.contratos.gov.co/consultas/detalleProceso.do?numConstancia=16-12-5203746" TargetMode="External"/><Relationship Id="rId226" Type="http://schemas.openxmlformats.org/officeDocument/2006/relationships/hyperlink" Target="https://www.secop.gov.co/CO1BusinessLine/Tendering/BuyerWorkArea/Index?DocUniqueIdentifier=CO1.BDOS.73604" TargetMode="External"/><Relationship Id="rId247" Type="http://schemas.openxmlformats.org/officeDocument/2006/relationships/hyperlink" Target="https://www.contratos.gov.co/consultas/detalleProceso.do?numConstancia=16-9-419561" TargetMode="External"/><Relationship Id="rId107" Type="http://schemas.openxmlformats.org/officeDocument/2006/relationships/hyperlink" Target="file:///C:\Users\52930442\Downloads\C_PROCESO_16-12-4858303_211001044_19031676.pdf" TargetMode="External"/><Relationship Id="rId11" Type="http://schemas.openxmlformats.org/officeDocument/2006/relationships/hyperlink" Target="file:///C:\Users\39567488\Downloads\C_PROCESO_16-12-4577988_211001044_18006565%20(1).pdf" TargetMode="External"/><Relationship Id="rId32" Type="http://schemas.openxmlformats.org/officeDocument/2006/relationships/hyperlink" Target="http://www.contratos.gov.co/consultas/detalleProceso.do?numConstancia=16-12-4589207" TargetMode="External"/><Relationship Id="rId53" Type="http://schemas.openxmlformats.org/officeDocument/2006/relationships/hyperlink" Target="https://www.contratos.gov.co/consultas/detalleProceso.do?numConstancia=16-12-4595669" TargetMode="External"/><Relationship Id="rId74" Type="http://schemas.openxmlformats.org/officeDocument/2006/relationships/hyperlink" Target="https://www.contratos.gov.co/consultas/detalleProceso.do?numConstancia=16-4-4857664" TargetMode="External"/><Relationship Id="rId128" Type="http://schemas.openxmlformats.org/officeDocument/2006/relationships/hyperlink" Target="http://www.contratos.gov.co/consultas/detalleProceso.do?numConstancia=16-12-4578384" TargetMode="External"/><Relationship Id="rId149" Type="http://schemas.openxmlformats.org/officeDocument/2006/relationships/hyperlink" Target="https://www.secop.gov.co/CO1BusinessLine/Tendering/BuyerWorkArea/Index?DocUniqueIdentifier=CO1.BDOS.50804" TargetMode="External"/><Relationship Id="rId5" Type="http://schemas.openxmlformats.org/officeDocument/2006/relationships/hyperlink" Target="https://www.contratos.gov.co/consultas/detalleProceso.do?numConstancia=16-12-4569848" TargetMode="External"/><Relationship Id="rId95" Type="http://schemas.openxmlformats.org/officeDocument/2006/relationships/hyperlink" Target="https://www.contratos.gov.co/consultas/detalleProceso.do?numConstancia=16-13-4604543" TargetMode="External"/><Relationship Id="rId160" Type="http://schemas.openxmlformats.org/officeDocument/2006/relationships/hyperlink" Target="http://www.contratos.gov.co/consultas/detalleProceso.do?numConstancia=16-13-5028472" TargetMode="External"/><Relationship Id="rId181" Type="http://schemas.openxmlformats.org/officeDocument/2006/relationships/hyperlink" Target="http://www.contratos.gov.co/consultas/detalleProceso.do?numConstancia=16-12-5158529" TargetMode="External"/><Relationship Id="rId216" Type="http://schemas.openxmlformats.org/officeDocument/2006/relationships/hyperlink" Target="https://www.contratos.gov.co/consultas/detalleProceso.do?numConstancia=16-12-5283408" TargetMode="External"/><Relationship Id="rId237" Type="http://schemas.openxmlformats.org/officeDocument/2006/relationships/hyperlink" Target="http://www.colombiacompra.gov.co/tienda-virtual-del-estado-colombiano/orden-de-compra/9450" TargetMode="External"/><Relationship Id="rId258" Type="http://schemas.openxmlformats.org/officeDocument/2006/relationships/hyperlink" Target="https://www.contratos.gov.co/consultas/detalleProceso.do?numConstancia=16-13-5735112" TargetMode="External"/><Relationship Id="rId22" Type="http://schemas.openxmlformats.org/officeDocument/2006/relationships/hyperlink" Target="https://www.contratos.gov.co/consultas/detalleProceso.do?numConstancia=16-13-4700091" TargetMode="External"/><Relationship Id="rId43" Type="http://schemas.openxmlformats.org/officeDocument/2006/relationships/hyperlink" Target="https://www.contratos.gov.co/consultas/detalleProceso.do?numConstancia=16-12-4578384" TargetMode="External"/><Relationship Id="rId64" Type="http://schemas.openxmlformats.org/officeDocument/2006/relationships/hyperlink" Target="https://www.contratos.gov.co/consultas/detalleProceso.do?numConstancia=16-12-4704521" TargetMode="External"/><Relationship Id="rId118" Type="http://schemas.openxmlformats.org/officeDocument/2006/relationships/hyperlink" Target="http://www.colombiacompra.gov.co/tienda-virtual-del-estado-colombiano/orden-de-compra/7264" TargetMode="External"/><Relationship Id="rId139" Type="http://schemas.openxmlformats.org/officeDocument/2006/relationships/hyperlink" Target="http://www.contratos.gov.co/consultas/detalleProceso.do?numConstancia=16-12-4595669" TargetMode="External"/><Relationship Id="rId85" Type="http://schemas.openxmlformats.org/officeDocument/2006/relationships/hyperlink" Target="http://www.contratos.gov.co/consultas/detalleProceso.do?numConstancia=16-12-4698868" TargetMode="External"/><Relationship Id="rId150" Type="http://schemas.openxmlformats.org/officeDocument/2006/relationships/hyperlink" Target="http://www.contratos.gov.co/consultas/detalleProceso.do?numConstancia=16-12-5023784" TargetMode="External"/><Relationship Id="rId171" Type="http://schemas.openxmlformats.org/officeDocument/2006/relationships/hyperlink" Target="http://www.contratos.gov.co/consultas/detalleProceso.do?numConstancia=16-9-414493" TargetMode="External"/><Relationship Id="rId192" Type="http://schemas.openxmlformats.org/officeDocument/2006/relationships/hyperlink" Target="https://www.contratos.gov.co/consultas/detalleProceso.do?numConstancia=16-13-5161612" TargetMode="External"/><Relationship Id="rId206" Type="http://schemas.openxmlformats.org/officeDocument/2006/relationships/hyperlink" Target="http://www.contratos.gov.co/consultas/detalleProceso.do?numConstancia=16-12-5207432" TargetMode="External"/><Relationship Id="rId227" Type="http://schemas.openxmlformats.org/officeDocument/2006/relationships/hyperlink" Target="https://www.contratos.gov.co/consultas/detalleProceso.do?numConstancia=16-13-5375335" TargetMode="External"/><Relationship Id="rId248" Type="http://schemas.openxmlformats.org/officeDocument/2006/relationships/hyperlink" Target="https://www.contratos.gov.co/consultas/detalleProceso.do?numConstancia=16-11-5503478" TargetMode="External"/><Relationship Id="rId12" Type="http://schemas.openxmlformats.org/officeDocument/2006/relationships/hyperlink" Target="file:///C:\Users\39567488\Downloads\C_PROCESO_16-12-4572101_211001044_18025068%20(1).pdf" TargetMode="External"/><Relationship Id="rId33" Type="http://schemas.openxmlformats.org/officeDocument/2006/relationships/hyperlink" Target="http://www.contratos.gov.co/consultas/detalleProceso.do?numConstancia=16-12-4597032" TargetMode="External"/><Relationship Id="rId108" Type="http://schemas.openxmlformats.org/officeDocument/2006/relationships/hyperlink" Target="https://www.contratos.gov.co/consultas/detalleProceso.do?numConstancia=16-12-4894573" TargetMode="External"/><Relationship Id="rId129" Type="http://schemas.openxmlformats.org/officeDocument/2006/relationships/hyperlink" Target="http://www.contratos.gov.co/consultas/detalleProceso.do?numConstancia=16-12-4577537" TargetMode="External"/><Relationship Id="rId54" Type="http://schemas.openxmlformats.org/officeDocument/2006/relationships/hyperlink" Target="https://www.contratos.gov.co/consultas/detalleProceso.do?numConstancia=16-12-4624432" TargetMode="External"/><Relationship Id="rId75" Type="http://schemas.openxmlformats.org/officeDocument/2006/relationships/hyperlink" Target="https://www.contratos.gov.co/consultas/detalleProceso.do?numConstancia=16-9-413233" TargetMode="External"/><Relationship Id="rId96" Type="http://schemas.openxmlformats.org/officeDocument/2006/relationships/hyperlink" Target="https://www.contratos.gov.co/consultas/detalleProceso.do?numConstancia=16-13-4640201" TargetMode="External"/><Relationship Id="rId140" Type="http://schemas.openxmlformats.org/officeDocument/2006/relationships/hyperlink" Target="http://www.contratos.gov.co/consultas/detalleProceso.do?numConstancia=16-12-4617868" TargetMode="External"/><Relationship Id="rId161" Type="http://schemas.openxmlformats.org/officeDocument/2006/relationships/hyperlink" Target="http://www.contratos.gov.co/consultas/detalleProceso.do?numConstancia=16-13-5024356" TargetMode="External"/><Relationship Id="rId182" Type="http://schemas.openxmlformats.org/officeDocument/2006/relationships/hyperlink" Target="https://www.contratos.gov.co/consultas/detalleProceso.do?numConstancia=16-12-5159753" TargetMode="External"/><Relationship Id="rId217" Type="http://schemas.openxmlformats.org/officeDocument/2006/relationships/hyperlink" Target="http://www.colombiacompra.gov.co/tienda-virtual-del-estado-colombiano/orden-de-compra/9382" TargetMode="External"/><Relationship Id="rId6" Type="http://schemas.openxmlformats.org/officeDocument/2006/relationships/hyperlink" Target="https://www.contratos.gov.co/consultas/detalleProceso.do?numConstancia=16-12-4572101" TargetMode="External"/><Relationship Id="rId238" Type="http://schemas.openxmlformats.org/officeDocument/2006/relationships/hyperlink" Target="http://www.colombiacompra.gov.co/tienda-virtual-del-estado-colombiano/orden-de-compra/9451" TargetMode="External"/><Relationship Id="rId259" Type="http://schemas.openxmlformats.org/officeDocument/2006/relationships/hyperlink" Target="https://www.contratos.gov.co/consultas/detalleProceso.do?numConstancia=16-9-422161" TargetMode="External"/><Relationship Id="rId23" Type="http://schemas.openxmlformats.org/officeDocument/2006/relationships/hyperlink" Target="https://www.contratos.gov.co/consultas/detalleProceso.do?numConstancia=16-13-4639886" TargetMode="External"/><Relationship Id="rId28" Type="http://schemas.openxmlformats.org/officeDocument/2006/relationships/hyperlink" Target="http://www.contratos.gov.co/consultas/detalleProceso.do?numConstancia=16-12-4570091" TargetMode="External"/><Relationship Id="rId49" Type="http://schemas.openxmlformats.org/officeDocument/2006/relationships/hyperlink" Target="https://www.contratos.gov.co/consultas/detalleProceso.do?numConstancia=16-12-4585611" TargetMode="External"/><Relationship Id="rId114" Type="http://schemas.openxmlformats.org/officeDocument/2006/relationships/hyperlink" Target="https://www.contratos.gov.co/consultas/detalleProceso.do?numConstancia=16-13-4922173" TargetMode="External"/><Relationship Id="rId119" Type="http://schemas.openxmlformats.org/officeDocument/2006/relationships/hyperlink" Target="http://www.colombiacompra.gov.co/tienda-virtual-del-estado-colombiano/orden-de-compra/7265" TargetMode="External"/><Relationship Id="rId44" Type="http://schemas.openxmlformats.org/officeDocument/2006/relationships/hyperlink" Target="https://www.contratos.gov.co/consultas/detalleProceso.do?numConstancia=16-12-4577877" TargetMode="External"/><Relationship Id="rId60" Type="http://schemas.openxmlformats.org/officeDocument/2006/relationships/hyperlink" Target="file:///C:\Users\39567488\Downloads\C_PROCESO_16-12-4645364_211001044_18215464.pdf" TargetMode="External"/><Relationship Id="rId65" Type="http://schemas.openxmlformats.org/officeDocument/2006/relationships/hyperlink" Target="https://www.contratos.gov.co/consultas/detalleProceso.do?numConstancia=16-12-4704646" TargetMode="External"/><Relationship Id="rId81" Type="http://schemas.openxmlformats.org/officeDocument/2006/relationships/hyperlink" Target="https://www.contratos.gov.co/consultas/detalleProceso.do?numConstancia=16-12-4699718" TargetMode="External"/><Relationship Id="rId86" Type="http://schemas.openxmlformats.org/officeDocument/2006/relationships/hyperlink" Target="http://www.contratos.gov.co/consultas/detalleProceso.do?numConstancia=16-12-4699080" TargetMode="External"/><Relationship Id="rId130" Type="http://schemas.openxmlformats.org/officeDocument/2006/relationships/hyperlink" Target="http://www.contratos.gov.co/consultas/detalleProceso.do?numConstancia=16-12-4577877" TargetMode="External"/><Relationship Id="rId135" Type="http://schemas.openxmlformats.org/officeDocument/2006/relationships/hyperlink" Target="http://www.contratos.gov.co/consultas/detalleProceso.do?numConstancia=16-12-4585611" TargetMode="External"/><Relationship Id="rId151" Type="http://schemas.openxmlformats.org/officeDocument/2006/relationships/hyperlink" Target="http://www.contratos.gov.co/consultas/detalleProceso.do?numConstancia=16-12-5025332" TargetMode="External"/><Relationship Id="rId156" Type="http://schemas.openxmlformats.org/officeDocument/2006/relationships/hyperlink" Target="http://www.contratos.gov.co/consultas/detalleProceso.do?numConstancia=16-12-5056340" TargetMode="External"/><Relationship Id="rId177" Type="http://schemas.openxmlformats.org/officeDocument/2006/relationships/hyperlink" Target="http://www.contratos.gov.co/consultas/detalleProceso.do?numConstancia=16-12-5142122" TargetMode="External"/><Relationship Id="rId198" Type="http://schemas.openxmlformats.org/officeDocument/2006/relationships/hyperlink" Target="https://www.contratos.gov.co/consultas/detalleProceso.do?numConstancia=16-13-5171478" TargetMode="External"/><Relationship Id="rId172" Type="http://schemas.openxmlformats.org/officeDocument/2006/relationships/hyperlink" Target="http://www.contratos.gov.co/consultas/detalleProceso.do?numConstancia=16-9-414859" TargetMode="External"/><Relationship Id="rId193" Type="http://schemas.openxmlformats.org/officeDocument/2006/relationships/hyperlink" Target="https://www.contratos.gov.co/consultas/detalleProceso.do?numConstancia=16-13-5164122" TargetMode="External"/><Relationship Id="rId202" Type="http://schemas.openxmlformats.org/officeDocument/2006/relationships/hyperlink" Target="http://www.colombiacompra.gov.co/tienda-virtual-del-estado-colombiano/orden-de-compra/6905" TargetMode="External"/><Relationship Id="rId207" Type="http://schemas.openxmlformats.org/officeDocument/2006/relationships/hyperlink" Target="https://www.contratos.gov.co/consultas/detalleProceso.do?numConstancia=16-12-5235276" TargetMode="External"/><Relationship Id="rId223" Type="http://schemas.openxmlformats.org/officeDocument/2006/relationships/hyperlink" Target="https://www.contratos.gov.co/consultas/detalleProceso.do?numConstancia=16-12-5366157" TargetMode="External"/><Relationship Id="rId228" Type="http://schemas.openxmlformats.org/officeDocument/2006/relationships/hyperlink" Target="https://www.contratos.gov.co/consultas/detalleProceso.do?numConstancia=16-11-5380125" TargetMode="External"/><Relationship Id="rId244" Type="http://schemas.openxmlformats.org/officeDocument/2006/relationships/hyperlink" Target="https://www.contratos.gov.co/consultas/detalleProceso.do?numConstancia=16-12-5511362" TargetMode="External"/><Relationship Id="rId249" Type="http://schemas.openxmlformats.org/officeDocument/2006/relationships/hyperlink" Target="https://www.contratos.gov.co/consultas/detalleProceso.do?numConstancia=16-11-5631693" TargetMode="External"/><Relationship Id="rId13" Type="http://schemas.openxmlformats.org/officeDocument/2006/relationships/hyperlink" Target="https://www.contratos.gov.co/consultas/detalleProceso.do?numConstancia=16-12-4645364" TargetMode="External"/><Relationship Id="rId18" Type="http://schemas.openxmlformats.org/officeDocument/2006/relationships/hyperlink" Target="https://www.contratos.gov.co/consultas/detalleProceso.do?numConstancia=16-12-4593136" TargetMode="External"/><Relationship Id="rId39" Type="http://schemas.openxmlformats.org/officeDocument/2006/relationships/hyperlink" Target="http://www.contratos.gov.co/consultas/detalleProceso.do?numConstancia=16-12-4638175" TargetMode="External"/><Relationship Id="rId109" Type="http://schemas.openxmlformats.org/officeDocument/2006/relationships/hyperlink" Target="https://www.contratos.gov.co/consultas/detalleProceso.do?numConstancia=16-12-4861526" TargetMode="External"/><Relationship Id="rId260" Type="http://schemas.openxmlformats.org/officeDocument/2006/relationships/hyperlink" Target="http://www.contratos.gov.co/consultas/detalleProceso.do?numConstancia=16-11-5647673" TargetMode="External"/><Relationship Id="rId265" Type="http://schemas.openxmlformats.org/officeDocument/2006/relationships/vmlDrawing" Target="../drawings/vmlDrawing7.vml"/><Relationship Id="rId34" Type="http://schemas.openxmlformats.org/officeDocument/2006/relationships/hyperlink" Target="http://www.contratos.gov.co/consultas/detalleProceso.do?numConstancia=16-12-4597032" TargetMode="External"/><Relationship Id="rId50" Type="http://schemas.openxmlformats.org/officeDocument/2006/relationships/hyperlink" Target="https://www.contratos.gov.co/consultas/detalleProceso.do?numConstancia=16-12-4593279" TargetMode="External"/><Relationship Id="rId55" Type="http://schemas.openxmlformats.org/officeDocument/2006/relationships/hyperlink" Target="https://www.contratos.gov.co/consultas/detalleProceso.do?numConstancia=16-13-4647213" TargetMode="External"/><Relationship Id="rId76" Type="http://schemas.openxmlformats.org/officeDocument/2006/relationships/hyperlink" Target="https://www.contratos.gov.co/consultas/detalleProceso.do?numConstancia=16-12-4852451" TargetMode="External"/><Relationship Id="rId97" Type="http://schemas.openxmlformats.org/officeDocument/2006/relationships/hyperlink" Target="https://www.contratos.gov.co/consultas/detalleProceso.do?numConstancia=16-13-4635237" TargetMode="External"/><Relationship Id="rId104" Type="http://schemas.openxmlformats.org/officeDocument/2006/relationships/hyperlink" Target="https://www.contratos.gov.co/consultas/detalleProceso.do?numConstancia=16-12-4858303" TargetMode="External"/><Relationship Id="rId120" Type="http://schemas.openxmlformats.org/officeDocument/2006/relationships/hyperlink" Target="http://www.colombiacompra.gov.co/tienda-virtual-del-estado-colombiano/orden-de-compra/7266" TargetMode="External"/><Relationship Id="rId125" Type="http://schemas.openxmlformats.org/officeDocument/2006/relationships/hyperlink" Target="https://www.contratos.gov.co/consultas/detalleProceso.do?numConstancia=16-4-4857664" TargetMode="External"/><Relationship Id="rId141" Type="http://schemas.openxmlformats.org/officeDocument/2006/relationships/hyperlink" Target="http://www.contratos.gov.co/consultas/detalleProceso.do?numConstancia=16-12-4624432" TargetMode="External"/><Relationship Id="rId146" Type="http://schemas.openxmlformats.org/officeDocument/2006/relationships/hyperlink" Target="http://www.contratos.gov.co/consultas/detalleProceso.do?numConstancia=16-9-413519" TargetMode="External"/><Relationship Id="rId167" Type="http://schemas.openxmlformats.org/officeDocument/2006/relationships/hyperlink" Target="http://www.contratos.gov.co/consultas/detalleProceso.do?numConstancia=16-13-4991370" TargetMode="External"/><Relationship Id="rId188" Type="http://schemas.openxmlformats.org/officeDocument/2006/relationships/hyperlink" Target="https://www.contratos.gov.co/consultas/detalleProceso.do?numConstancia=16-13-5158413" TargetMode="External"/><Relationship Id="rId7" Type="http://schemas.openxmlformats.org/officeDocument/2006/relationships/hyperlink" Target="file:///C:\Users\39567488\Downloads\C_PROCESO_16-12-4578726_211001044_18025304%20(1).pdf" TargetMode="External"/><Relationship Id="rId71" Type="http://schemas.openxmlformats.org/officeDocument/2006/relationships/hyperlink" Target="http://www.contratos.gov.co/consultas/detalleProceso.do?numConstancia=16-9-412763" TargetMode="External"/><Relationship Id="rId92" Type="http://schemas.openxmlformats.org/officeDocument/2006/relationships/hyperlink" Target="https://www.contratos.gov.co/consultas/detalleProceso.do?numConstancia=16-13-4726397" TargetMode="External"/><Relationship Id="rId162" Type="http://schemas.openxmlformats.org/officeDocument/2006/relationships/hyperlink" Target="http://www.contratos.gov.co/consultas/detalleProceso.do?numConstancia=16-13-5023611" TargetMode="External"/><Relationship Id="rId183" Type="http://schemas.openxmlformats.org/officeDocument/2006/relationships/hyperlink" Target="https://www.contratos.gov.co/consultas/detalleProceso.do?numConstancia=16-13-5113235" TargetMode="External"/><Relationship Id="rId213" Type="http://schemas.openxmlformats.org/officeDocument/2006/relationships/hyperlink" Target="https://www.contratos.gov.co/consultas/detalleProceso.do?numConstancia=16-12-5274607" TargetMode="External"/><Relationship Id="rId218" Type="http://schemas.openxmlformats.org/officeDocument/2006/relationships/hyperlink" Target="https://www.contratos.gov.co/consultas/detalleProceso.do?numConstancia=16-13-5265673" TargetMode="External"/><Relationship Id="rId234" Type="http://schemas.openxmlformats.org/officeDocument/2006/relationships/hyperlink" Target="http://www.colombiacompra.gov.co/tienda-virtual-del-estado-colombiano/orden-de-compra/9447" TargetMode="External"/><Relationship Id="rId239" Type="http://schemas.openxmlformats.org/officeDocument/2006/relationships/hyperlink" Target="http://www.colombiacompra.gov.co/tienda-virtual-del-estado-colombiano/orden-de-compra/9624" TargetMode="External"/><Relationship Id="rId2" Type="http://schemas.openxmlformats.org/officeDocument/2006/relationships/hyperlink" Target="https://www.contratos.gov.co/consultas/detalleProceso.do?numConstancia=16-12-4575129" TargetMode="External"/><Relationship Id="rId29" Type="http://schemas.openxmlformats.org/officeDocument/2006/relationships/hyperlink" Target="http://www.contratos.gov.co/consultas/detalleProceso.do?numConstancia=16-12-4575374" TargetMode="External"/><Relationship Id="rId250" Type="http://schemas.openxmlformats.org/officeDocument/2006/relationships/hyperlink" Target="https://www.contratos.gov.co/consultas/detalleProceso.do?numConstancia=16-13-5619886" TargetMode="External"/><Relationship Id="rId255" Type="http://schemas.openxmlformats.org/officeDocument/2006/relationships/hyperlink" Target="https://www.contratos.gov.co/consultas/detalleProceso.do?numConstancia=16-9-419507" TargetMode="External"/><Relationship Id="rId24" Type="http://schemas.openxmlformats.org/officeDocument/2006/relationships/hyperlink" Target="https://www.contratos.gov.co/consultas/detalleProceso.do?numConstancia=16-13-4646948" TargetMode="External"/><Relationship Id="rId40" Type="http://schemas.openxmlformats.org/officeDocument/2006/relationships/hyperlink" Target="http://www.contratos.gov.co/consultas/detalleProceso.do?numConstancia=16-9-412024" TargetMode="External"/><Relationship Id="rId45" Type="http://schemas.openxmlformats.org/officeDocument/2006/relationships/hyperlink" Target="https://www.contratos.gov.co/consultas/detalleProceso.do?numConstancia=16-12-4578963" TargetMode="External"/><Relationship Id="rId66" Type="http://schemas.openxmlformats.org/officeDocument/2006/relationships/hyperlink" Target="https://www.contratos.gov.co/consultas/detalleProceso.do?numConstancia=16-12-4704646" TargetMode="External"/><Relationship Id="rId87" Type="http://schemas.openxmlformats.org/officeDocument/2006/relationships/hyperlink" Target="http://www.contratos.gov.co/consultas/detalleProceso.do?numConstancia=16-12-4725147" TargetMode="External"/><Relationship Id="rId110" Type="http://schemas.openxmlformats.org/officeDocument/2006/relationships/hyperlink" Target="https://www.contratos.gov.co/consultas/detalleProceso.do?numConstancia=16-12-4902459" TargetMode="External"/><Relationship Id="rId115" Type="http://schemas.openxmlformats.org/officeDocument/2006/relationships/hyperlink" Target="https://www.contratos.gov.co/consultas/detalleProceso.do?numConstancia=16-13-4922212" TargetMode="External"/><Relationship Id="rId131" Type="http://schemas.openxmlformats.org/officeDocument/2006/relationships/hyperlink" Target="http://www.contratos.gov.co/consultas/detalleProceso.do?numConstancia=16-12-4578963" TargetMode="External"/><Relationship Id="rId136" Type="http://schemas.openxmlformats.org/officeDocument/2006/relationships/hyperlink" Target="http://www.contratos.gov.co/consultas/detalleProceso.do?numConstancia=16-12-4593279" TargetMode="External"/><Relationship Id="rId157" Type="http://schemas.openxmlformats.org/officeDocument/2006/relationships/hyperlink" Target="http://www.contratos.gov.co/consultas/detalleProceso.do?numConstancia=16-12-5056474" TargetMode="External"/><Relationship Id="rId178" Type="http://schemas.openxmlformats.org/officeDocument/2006/relationships/hyperlink" Target="http://www.contratos.gov.co/consultas/detalleProceso.do?numConstancia=16-12-5149383" TargetMode="External"/><Relationship Id="rId61" Type="http://schemas.openxmlformats.org/officeDocument/2006/relationships/hyperlink" Target="https://www.contratos.gov.co/consultas/detalleProceso.do?numConstancia=16-12-4688094" TargetMode="External"/><Relationship Id="rId82" Type="http://schemas.openxmlformats.org/officeDocument/2006/relationships/hyperlink" Target="https://www.contratos.gov.co/consultas/detalleProceso.do?numConstancia=16-12-4699718" TargetMode="External"/><Relationship Id="rId152" Type="http://schemas.openxmlformats.org/officeDocument/2006/relationships/hyperlink" Target="http://www.contratos.gov.co/consultas/detalleProceso.do?numConstancia=16-12-5023874" TargetMode="External"/><Relationship Id="rId173" Type="http://schemas.openxmlformats.org/officeDocument/2006/relationships/hyperlink" Target="http://www.contratos.gov.co/consultas/detalleProceso.do?numConstancia=16-12-4574545" TargetMode="External"/><Relationship Id="rId194" Type="http://schemas.openxmlformats.org/officeDocument/2006/relationships/hyperlink" Target="https://www.contratos.gov.co/consultas/detalleProceso.do?numConstancia=16-9-415623" TargetMode="External"/><Relationship Id="rId199" Type="http://schemas.openxmlformats.org/officeDocument/2006/relationships/hyperlink" Target="https://www.contratos.gov.co/consultas/detalleProceso.do?numConstancia=16-9-416023" TargetMode="External"/><Relationship Id="rId203" Type="http://schemas.openxmlformats.org/officeDocument/2006/relationships/hyperlink" Target="https://www.contratos.gov.co/consultas/detalleProceso.do?numConstancia=16-12-5177541" TargetMode="External"/><Relationship Id="rId208" Type="http://schemas.openxmlformats.org/officeDocument/2006/relationships/hyperlink" Target="https://www.contratos.gov.co/consultas/detalleProceso.do?numConstancia=16-12-5235996" TargetMode="External"/><Relationship Id="rId229" Type="http://schemas.openxmlformats.org/officeDocument/2006/relationships/hyperlink" Target="https://www.contratos.gov.co/consultas/detalleProceso.do?numConstancia=16-9-418342" TargetMode="External"/><Relationship Id="rId19" Type="http://schemas.openxmlformats.org/officeDocument/2006/relationships/hyperlink" Target="https://www.contratos.gov.co/consultas/detalleProceso.do?numConstancia=16-12-4639351" TargetMode="External"/><Relationship Id="rId224" Type="http://schemas.openxmlformats.org/officeDocument/2006/relationships/hyperlink" Target="https://www.contratos.gov.co/consultas/detalleProceso.do?numConstancia=16-13-5343655" TargetMode="External"/><Relationship Id="rId240" Type="http://schemas.openxmlformats.org/officeDocument/2006/relationships/hyperlink" Target="http://www.contratos.gov.co/consultas/detalleProceso.do?numConstancia=16-12-5149682" TargetMode="External"/><Relationship Id="rId245" Type="http://schemas.openxmlformats.org/officeDocument/2006/relationships/hyperlink" Target="https://www.contratos.gov.co/consultas/detalleProceso.do?numConstancia=16-12-5492191" TargetMode="External"/><Relationship Id="rId261" Type="http://schemas.openxmlformats.org/officeDocument/2006/relationships/hyperlink" Target="http://www.contratos.gov.co/consultas/detalleProceso.do?numConstancia=16-11-5659916" TargetMode="External"/><Relationship Id="rId266" Type="http://schemas.openxmlformats.org/officeDocument/2006/relationships/comments" Target="../comments6.xml"/><Relationship Id="rId14" Type="http://schemas.openxmlformats.org/officeDocument/2006/relationships/hyperlink" Target="file:///C:\Users\39567488\Downloads\C_PROCESO_16-12-4645364_211001044_18215464.pdf" TargetMode="External"/><Relationship Id="rId30" Type="http://schemas.openxmlformats.org/officeDocument/2006/relationships/hyperlink" Target="http://www.contratos.gov.co/consultas/detalleProceso.do?numConstancia=16-12-4575374" TargetMode="External"/><Relationship Id="rId35" Type="http://schemas.openxmlformats.org/officeDocument/2006/relationships/hyperlink" Target="http://www.contratos.gov.co/consultas/detalleProceso.do?numConstancia=16-12-4606540" TargetMode="External"/><Relationship Id="rId56" Type="http://schemas.openxmlformats.org/officeDocument/2006/relationships/hyperlink" Target="https://www.contratos.gov.co/consultas/detalleProceso.do?numConstancia=16-12-4659179" TargetMode="External"/><Relationship Id="rId77" Type="http://schemas.openxmlformats.org/officeDocument/2006/relationships/hyperlink" Target="https://www.contratos.gov.co/consultas/detalleProceso.do?numConstancia=16-13-4903354" TargetMode="External"/><Relationship Id="rId100" Type="http://schemas.openxmlformats.org/officeDocument/2006/relationships/hyperlink" Target="https://www.contratos.gov.co/consultas/detalleProceso.do?numConstancia=16-12-4956426" TargetMode="External"/><Relationship Id="rId105" Type="http://schemas.openxmlformats.org/officeDocument/2006/relationships/hyperlink" Target="https://www.contratos.gov.co/consultas/detalleProceso.do?numConstancia=16-12-4901314" TargetMode="External"/><Relationship Id="rId126" Type="http://schemas.openxmlformats.org/officeDocument/2006/relationships/hyperlink" Target="http://www.contratos.gov.co/consultas/detalleProceso.do?numConstancia=16-12-4570017" TargetMode="External"/><Relationship Id="rId147" Type="http://schemas.openxmlformats.org/officeDocument/2006/relationships/hyperlink" Target="http://www.contratos.gov.co/consultas/detalleProceso.do?numConstancia=16-12-4966240" TargetMode="External"/><Relationship Id="rId168" Type="http://schemas.openxmlformats.org/officeDocument/2006/relationships/hyperlink" Target="http://www.contratos.gov.co/consultas/detalleProceso.do?numConstancia=16-13-4982557" TargetMode="External"/><Relationship Id="rId8" Type="http://schemas.openxmlformats.org/officeDocument/2006/relationships/hyperlink" Target="http://www.contratos.gov.co/consultas/detalleProceso.do?numConstancia=16-12-4609677" TargetMode="External"/><Relationship Id="rId51" Type="http://schemas.openxmlformats.org/officeDocument/2006/relationships/hyperlink" Target="https://www.contratos.gov.co/consultas/detalleProceso.do?numConstancia=16-12-4593616" TargetMode="External"/><Relationship Id="rId72" Type="http://schemas.openxmlformats.org/officeDocument/2006/relationships/hyperlink" Target="https://www.contratos.gov.co/consultas/detalleProceso.do?numConstancia=16-12-4757660" TargetMode="External"/><Relationship Id="rId93" Type="http://schemas.openxmlformats.org/officeDocument/2006/relationships/hyperlink" Target="https://www.contratos.gov.co/consultas/detalleProceso.do?numConstancia=16-13-4785197" TargetMode="External"/><Relationship Id="rId98" Type="http://schemas.openxmlformats.org/officeDocument/2006/relationships/hyperlink" Target="https://www.contratos.gov.co/consultas/detalleProceso.do?numConstancia=16-13-4612333" TargetMode="External"/><Relationship Id="rId121" Type="http://schemas.openxmlformats.org/officeDocument/2006/relationships/hyperlink" Target="http://www.colombiacompra.gov.co/tienda-virtual-del-estado-colombiano/orden-de-compra/7267" TargetMode="External"/><Relationship Id="rId142" Type="http://schemas.openxmlformats.org/officeDocument/2006/relationships/hyperlink" Target="https://www.contratos.gov.co/consultas/detalleProceso.do?numConstancia=16-12-4719693" TargetMode="External"/><Relationship Id="rId163" Type="http://schemas.openxmlformats.org/officeDocument/2006/relationships/hyperlink" Target="http://www.contratos.gov.co/consultas/detalleProceso.do?numConstancia=16-13-5024319" TargetMode="External"/><Relationship Id="rId184" Type="http://schemas.openxmlformats.org/officeDocument/2006/relationships/hyperlink" Target="https://www.contratos.gov.co/consultas/detalleProceso.do?numConstancia=16-13-5145205" TargetMode="External"/><Relationship Id="rId189" Type="http://schemas.openxmlformats.org/officeDocument/2006/relationships/hyperlink" Target="https://www.contratos.gov.co/consultas/detalleProceso.do?numConstancia=16-13-5156560" TargetMode="External"/><Relationship Id="rId219" Type="http://schemas.openxmlformats.org/officeDocument/2006/relationships/hyperlink" Target="https://www.contratos.gov.co/consultas/detalleProceso.do?numConstancia=16-9-417424" TargetMode="External"/><Relationship Id="rId3" Type="http://schemas.openxmlformats.org/officeDocument/2006/relationships/hyperlink" Target="file:///C:\Users\39567488\Downloads\C_PROCESO_16-12-4575129_211001044_17998794%20(1).pdf" TargetMode="External"/><Relationship Id="rId214" Type="http://schemas.openxmlformats.org/officeDocument/2006/relationships/hyperlink" Target="https://www.contratos.gov.co/consultas/detalleProceso.do?numConstancia=16-12-5277856" TargetMode="External"/><Relationship Id="rId230" Type="http://schemas.openxmlformats.org/officeDocument/2006/relationships/hyperlink" Target="https://www.contratos.gov.co/consultas/detalleProceso.do?numConstancia=16-13-5375459" TargetMode="External"/><Relationship Id="rId235" Type="http://schemas.openxmlformats.org/officeDocument/2006/relationships/hyperlink" Target="http://www.colombiacompra.gov.co/tienda-virtual-del-estado-colombiano/orden-de-compra/9448" TargetMode="External"/><Relationship Id="rId251" Type="http://schemas.openxmlformats.org/officeDocument/2006/relationships/hyperlink" Target="https://www.contratos.gov.co/consultas/detalleProceso.do?numConstancia=16-12-5564588" TargetMode="External"/><Relationship Id="rId256" Type="http://schemas.openxmlformats.org/officeDocument/2006/relationships/hyperlink" Target="http://www.contratos.gov.co/consultas/detalleProceso.do?numConstancia=16-12-5696107" TargetMode="External"/><Relationship Id="rId25" Type="http://schemas.openxmlformats.org/officeDocument/2006/relationships/hyperlink" Target="http://www.contratos.gov.co/consultas/detalleProceso.do?numConstancia=16-12-4570037" TargetMode="External"/><Relationship Id="rId46" Type="http://schemas.openxmlformats.org/officeDocument/2006/relationships/hyperlink" Target="https://www.contratos.gov.co/consultas/detalleProceso.do?numConstancia=16-12-4580401" TargetMode="External"/><Relationship Id="rId67" Type="http://schemas.openxmlformats.org/officeDocument/2006/relationships/hyperlink" Target="https://www.contratos.gov.co/consultas/detalleProceso.do?numConstancia=16-13-4699548" TargetMode="External"/><Relationship Id="rId116" Type="http://schemas.openxmlformats.org/officeDocument/2006/relationships/hyperlink" Target="https://www.contratos.gov.co/consultas/detalleProceso.do?numConstancia=16-12-4930165" TargetMode="External"/><Relationship Id="rId137" Type="http://schemas.openxmlformats.org/officeDocument/2006/relationships/hyperlink" Target="http://www.contratos.gov.co/consultas/detalleProceso.do?numConstancia=16-12-4593616" TargetMode="External"/><Relationship Id="rId158" Type="http://schemas.openxmlformats.org/officeDocument/2006/relationships/hyperlink" Target="http://www.contratos.gov.co/consultas/detalleProceso.do?numConstancia=16-12-5059706" TargetMode="External"/><Relationship Id="rId20" Type="http://schemas.openxmlformats.org/officeDocument/2006/relationships/hyperlink" Target="https://www.contratos.gov.co/consultas/detalleProceso.do?numConstancia=16-9-411999" TargetMode="External"/><Relationship Id="rId41" Type="http://schemas.openxmlformats.org/officeDocument/2006/relationships/hyperlink" Target="http://www.contratos.gov.co/consultas/detalleProceso.do?numConstancia=16-9-412031" TargetMode="External"/><Relationship Id="rId62" Type="http://schemas.openxmlformats.org/officeDocument/2006/relationships/hyperlink" Target="file:///C:\Users\39567488\Downloads\C_PROCESO_16-12-4645364_211001044_18215464.pdf" TargetMode="External"/><Relationship Id="rId83" Type="http://schemas.openxmlformats.org/officeDocument/2006/relationships/hyperlink" Target="https://www.contratos.gov.co/consultas/detalleProceso.do?numConstancia=16-12-4853347" TargetMode="External"/><Relationship Id="rId88" Type="http://schemas.openxmlformats.org/officeDocument/2006/relationships/hyperlink" Target="http://www.contratos.gov.co/consultas/detalleProceso.do?numConstancia=16-12-4725245" TargetMode="External"/><Relationship Id="rId111" Type="http://schemas.openxmlformats.org/officeDocument/2006/relationships/hyperlink" Target="https://www.contratos.gov.co/consultas/detalleProceso.do?numConstancia=16-12-4902667" TargetMode="External"/><Relationship Id="rId132" Type="http://schemas.openxmlformats.org/officeDocument/2006/relationships/hyperlink" Target="http://www.contratos.gov.co/consultas/detalleProceso.do?numConstancia=16-12-4580401" TargetMode="External"/><Relationship Id="rId153" Type="http://schemas.openxmlformats.org/officeDocument/2006/relationships/hyperlink" Target="http://www.contratos.gov.co/consultas/detalleProceso.do?numConstancia=16-12-5040399" TargetMode="External"/><Relationship Id="rId174" Type="http://schemas.openxmlformats.org/officeDocument/2006/relationships/hyperlink" Target="http://www.contratos.gov.co/consultas/detalleProceso.do?numConstancia=16-12-5126879" TargetMode="External"/><Relationship Id="rId179" Type="http://schemas.openxmlformats.org/officeDocument/2006/relationships/hyperlink" Target="http://www.contratos.gov.co/consultas/detalleProceso.do?numConstancia=16-12-5152905" TargetMode="External"/><Relationship Id="rId195" Type="http://schemas.openxmlformats.org/officeDocument/2006/relationships/hyperlink" Target="https://www.contratos.gov.co/consultas/detalleProceso.do?numConstancia=16-12-5171551" TargetMode="External"/><Relationship Id="rId209" Type="http://schemas.openxmlformats.org/officeDocument/2006/relationships/hyperlink" Target="https://www.contratos.gov.co/consultas/detalleProceso.do?numConstancia=16-12-5236722" TargetMode="External"/><Relationship Id="rId190" Type="http://schemas.openxmlformats.org/officeDocument/2006/relationships/hyperlink" Target="https://www.contratos.gov.co/consultas/detalleProceso.do?numConstancia=16-13-5161693" TargetMode="External"/><Relationship Id="rId204" Type="http://schemas.openxmlformats.org/officeDocument/2006/relationships/hyperlink" Target="https://www.contratos.gov.co/consultas/detalleProceso.do?numConstancia=16-12-5186972" TargetMode="External"/><Relationship Id="rId220" Type="http://schemas.openxmlformats.org/officeDocument/2006/relationships/hyperlink" Target="https://www.contratos.gov.co/consultas/detalleProceso.do?numConstancia=16-13-5342394" TargetMode="External"/><Relationship Id="rId225" Type="http://schemas.openxmlformats.org/officeDocument/2006/relationships/hyperlink" Target="https://www.contratos.gov.co/consultas/detalleProceso.do?numConstancia=16-13-5343487" TargetMode="External"/><Relationship Id="rId241" Type="http://schemas.openxmlformats.org/officeDocument/2006/relationships/hyperlink" Target="https://www.contratos.gov.co/consultas/detalleProceso.do?numConstancia=16-12-5378953" TargetMode="External"/><Relationship Id="rId246" Type="http://schemas.openxmlformats.org/officeDocument/2006/relationships/hyperlink" Target="https://www.contratos.gov.co/consultas/detalleProceso.do?numConstancia=16-9-419507" TargetMode="External"/><Relationship Id="rId15" Type="http://schemas.openxmlformats.org/officeDocument/2006/relationships/hyperlink" Target="https://www.contratos.gov.co/consultas/detalleProceso.do?numConstancia=16-12-4578726" TargetMode="External"/><Relationship Id="rId36" Type="http://schemas.openxmlformats.org/officeDocument/2006/relationships/hyperlink" Target="http://www.contratos.gov.co/consultas/detalleProceso.do?numConstancia=16-12-4632614" TargetMode="External"/><Relationship Id="rId57" Type="http://schemas.openxmlformats.org/officeDocument/2006/relationships/hyperlink" Target="https://www.contratos.gov.co/consultas/detalleProceso.do?numConstancia=16-12-4749558" TargetMode="External"/><Relationship Id="rId106" Type="http://schemas.openxmlformats.org/officeDocument/2006/relationships/hyperlink" Target="https://www.contratos.gov.co/consultas/detalleProceso.do?numConstancia=16-12-4927436" TargetMode="External"/><Relationship Id="rId127" Type="http://schemas.openxmlformats.org/officeDocument/2006/relationships/hyperlink" Target="http://www.contratos.gov.co/consultas/detalleProceso.do?numConstancia=16-12-4573954" TargetMode="External"/><Relationship Id="rId262" Type="http://schemas.openxmlformats.org/officeDocument/2006/relationships/hyperlink" Target="http://www.contratos.gov.co/consultas/detalleProceso.do?numConstancia=16-11-5665135" TargetMode="External"/><Relationship Id="rId10" Type="http://schemas.openxmlformats.org/officeDocument/2006/relationships/hyperlink" Target="file:///C:\Users\39567488\Downloads\C_PROCESO_16-12-4561909_211001044_17994421.pdf" TargetMode="External"/><Relationship Id="rId31" Type="http://schemas.openxmlformats.org/officeDocument/2006/relationships/hyperlink" Target="http://www.contratos.gov.co/consultas/detalleProceso.do?numConstancia=16-12-4589207" TargetMode="External"/><Relationship Id="rId52" Type="http://schemas.openxmlformats.org/officeDocument/2006/relationships/hyperlink" Target="https://www.contratos.gov.co/consultas/detalleProceso.do?numConstancia=16-12-4593894" TargetMode="External"/><Relationship Id="rId73" Type="http://schemas.openxmlformats.org/officeDocument/2006/relationships/hyperlink" Target="https://www.contratos.gov.co/consultas/detalleProceso.do?numConstancia=16-12-4757660" TargetMode="External"/><Relationship Id="rId78" Type="http://schemas.openxmlformats.org/officeDocument/2006/relationships/hyperlink" Target="https://www.contratos.gov.co/consultas/detalleProceso.do?numConstancia=16-1-156755" TargetMode="External"/><Relationship Id="rId94" Type="http://schemas.openxmlformats.org/officeDocument/2006/relationships/hyperlink" Target="https://www.contratos.gov.co/consultas/detalleProceso.do?numConstancia=16-9-412647" TargetMode="External"/><Relationship Id="rId99" Type="http://schemas.openxmlformats.org/officeDocument/2006/relationships/hyperlink" Target="https://www.contratos.gov.co/consultas/detalleProceso.do?numConstancia=16-13-4612333" TargetMode="External"/><Relationship Id="rId101" Type="http://schemas.openxmlformats.org/officeDocument/2006/relationships/hyperlink" Target="https://www.contratos.gov.co/consultas/detalleProceso.do?numConstancia=16-12-4930018" TargetMode="External"/><Relationship Id="rId122" Type="http://schemas.openxmlformats.org/officeDocument/2006/relationships/hyperlink" Target="http://www.colombiacompra.gov.co/tienda-virtual-del-estado-colombiano/orden-de-compra/7268" TargetMode="External"/><Relationship Id="rId143" Type="http://schemas.openxmlformats.org/officeDocument/2006/relationships/hyperlink" Target="file:///C:\Users\52930442\Downloads\C_PROCESO_16-12-4719693_211001044_18619091.pdf" TargetMode="External"/><Relationship Id="rId148" Type="http://schemas.openxmlformats.org/officeDocument/2006/relationships/hyperlink" Target="https://www.secop.gov.co/CO1BusinessLine/Tendering/ReplyAnalysisEdit/Update?docUniqueIdentifier=CO1.RANL.15405" TargetMode="External"/><Relationship Id="rId164" Type="http://schemas.openxmlformats.org/officeDocument/2006/relationships/hyperlink" Target="http://www.contratos.gov.co/consultas/detalleProceso.do?numConstancia=16-13-5014818" TargetMode="External"/><Relationship Id="rId169" Type="http://schemas.openxmlformats.org/officeDocument/2006/relationships/hyperlink" Target="http://www.contratos.gov.co/consultas/detalleProceso.do?numConstancia=16-13-4982500" TargetMode="External"/><Relationship Id="rId185" Type="http://schemas.openxmlformats.org/officeDocument/2006/relationships/hyperlink" Target="https://www.contratos.gov.co/consultas/detalleProceso.do?numConstancia=16-13-5145379" TargetMode="External"/><Relationship Id="rId4" Type="http://schemas.openxmlformats.org/officeDocument/2006/relationships/hyperlink" Target="https://www.contratos.gov.co/consultas/detalleProceso.do?numConstancia=16-12-4577988" TargetMode="External"/><Relationship Id="rId9" Type="http://schemas.openxmlformats.org/officeDocument/2006/relationships/hyperlink" Target="https://www.contratos.gov.co/consultas/detalleProceso.do?numConstancia=16-12-4561909" TargetMode="External"/><Relationship Id="rId180" Type="http://schemas.openxmlformats.org/officeDocument/2006/relationships/hyperlink" Target="http://www.contratos.gov.co/consultas/detalleProceso.do?numConstancia=16-12-5157511" TargetMode="External"/><Relationship Id="rId210" Type="http://schemas.openxmlformats.org/officeDocument/2006/relationships/hyperlink" Target="http://www.colombiacompra.gov.co/tienda-virtual-del-estado-colombiano/orden-de-compra/8852" TargetMode="External"/><Relationship Id="rId215" Type="http://schemas.openxmlformats.org/officeDocument/2006/relationships/hyperlink" Target="https://www.contratos.gov.co/consultas/detalleProceso.do?numConstancia=16-13-5283502" TargetMode="External"/><Relationship Id="rId236" Type="http://schemas.openxmlformats.org/officeDocument/2006/relationships/hyperlink" Target="http://www.colombiacompra.gov.co/tienda-virtual-del-estado-colombiano/orden-de-compra/9449" TargetMode="External"/><Relationship Id="rId257" Type="http://schemas.openxmlformats.org/officeDocument/2006/relationships/hyperlink" Target="https://www.contratos.gov.co/consultas/detalleProceso.do?numConstancia=16-13-5690658" TargetMode="External"/><Relationship Id="rId26" Type="http://schemas.openxmlformats.org/officeDocument/2006/relationships/hyperlink" Target="http://www.contratos.gov.co/consultas/detalleProceso.do?numConstancia=16-12-4570037" TargetMode="External"/><Relationship Id="rId231" Type="http://schemas.openxmlformats.org/officeDocument/2006/relationships/hyperlink" Target="http://www.colombiacompra.gov.co/tienda-virtual-del-estado-colombiano/orden-de-compra/9382" TargetMode="External"/><Relationship Id="rId252" Type="http://schemas.openxmlformats.org/officeDocument/2006/relationships/hyperlink" Target="https://www.contratos.gov.co/consultas/detalleProceso.do?numConstancia=16-12-5570309" TargetMode="External"/><Relationship Id="rId47" Type="http://schemas.openxmlformats.org/officeDocument/2006/relationships/hyperlink" Target="https://www.contratos.gov.co/consultas/detalleProceso.do?numConstancia=16-12-4580029" TargetMode="External"/><Relationship Id="rId68" Type="http://schemas.openxmlformats.org/officeDocument/2006/relationships/hyperlink" Target="https://www.contratos.gov.co/consultas/detalleProceso.do?numConstancia=16-9-412001" TargetMode="External"/><Relationship Id="rId89" Type="http://schemas.openxmlformats.org/officeDocument/2006/relationships/hyperlink" Target="https://www.contratos.gov.co/consultas/detalleProceso.do?numConstancia=16-12-4786626" TargetMode="External"/><Relationship Id="rId112" Type="http://schemas.openxmlformats.org/officeDocument/2006/relationships/hyperlink" Target="https://www.contratos.gov.co/consultas/detalleProceso.do?numConstancia=16-12-4902721" TargetMode="External"/><Relationship Id="rId133" Type="http://schemas.openxmlformats.org/officeDocument/2006/relationships/hyperlink" Target="http://www.contratos.gov.co/consultas/detalleProceso.do?numConstancia=16-12-4580029" TargetMode="External"/><Relationship Id="rId154" Type="http://schemas.openxmlformats.org/officeDocument/2006/relationships/hyperlink" Target="http://www.contratos.gov.co/consultas/detalleProceso.do?numConstancia=16-12-5056418" TargetMode="External"/><Relationship Id="rId175" Type="http://schemas.openxmlformats.org/officeDocument/2006/relationships/hyperlink" Target="http://www.contratos.gov.co/consultas/detalleProceso.do?numConstancia=16-12-5133616" TargetMode="External"/><Relationship Id="rId196" Type="http://schemas.openxmlformats.org/officeDocument/2006/relationships/hyperlink" Target="https://www.contratos.gov.co/consultas/detalleProceso.do?numConstancia=16-12-5170485" TargetMode="External"/><Relationship Id="rId200" Type="http://schemas.openxmlformats.org/officeDocument/2006/relationships/hyperlink" Target="http://www.colombiacompra.gov.co/tienda-virtual-del-estado-colombiano/orden-de-compra/6460" TargetMode="External"/><Relationship Id="rId16" Type="http://schemas.openxmlformats.org/officeDocument/2006/relationships/hyperlink" Target="https://www.contratos.gov.co/consultas/detalleProceso.do?numConstancia=16-12-4584366" TargetMode="External"/><Relationship Id="rId221" Type="http://schemas.openxmlformats.org/officeDocument/2006/relationships/hyperlink" Target="https://www.contratos.gov.co/consultas/detalleProceso.do?numConstancia=16-12-5342389" TargetMode="External"/><Relationship Id="rId242" Type="http://schemas.openxmlformats.org/officeDocument/2006/relationships/hyperlink" Target="https://www.contratos.gov.co/consultas/detalleProceso.do?numConstancia=16-13-5383242" TargetMode="External"/><Relationship Id="rId263" Type="http://schemas.openxmlformats.org/officeDocument/2006/relationships/printerSettings" Target="../printerSettings/printerSettings11.bin"/><Relationship Id="rId37" Type="http://schemas.openxmlformats.org/officeDocument/2006/relationships/hyperlink" Target="http://www.contratos.gov.co/consultas/detalleProceso.do?numConstancia=16-12-4632614" TargetMode="External"/><Relationship Id="rId58" Type="http://schemas.openxmlformats.org/officeDocument/2006/relationships/hyperlink" Target="https://www.contratos.gov.co/consultas/detalleProceso.do?numConstancia=16-13-4727695" TargetMode="External"/><Relationship Id="rId79" Type="http://schemas.openxmlformats.org/officeDocument/2006/relationships/hyperlink" Target="https://www.contratos.gov.co/consultas/detalleProceso.do?numConstancia=16-12-4704646" TargetMode="External"/><Relationship Id="rId102" Type="http://schemas.openxmlformats.org/officeDocument/2006/relationships/hyperlink" Target="https://www.contratos.gov.co/consultas/detalleProceso.do?numConstancia=16-12-4930065" TargetMode="External"/><Relationship Id="rId123" Type="http://schemas.openxmlformats.org/officeDocument/2006/relationships/hyperlink" Target="http://www.colombiacompra.gov.co/tienda-virtual-del-estado-colombiano/orden-de-compra/7278" TargetMode="External"/><Relationship Id="rId144" Type="http://schemas.openxmlformats.org/officeDocument/2006/relationships/hyperlink" Target="https://www.contratos.gov.co/consultas/detalleProceso.do?numConstancia=16-13-4791787" TargetMode="External"/><Relationship Id="rId90" Type="http://schemas.openxmlformats.org/officeDocument/2006/relationships/hyperlink" Target="https://www.contratos.gov.co/consultas/detalleProceso.do?numConstancia=16-12-4771628" TargetMode="External"/><Relationship Id="rId165" Type="http://schemas.openxmlformats.org/officeDocument/2006/relationships/hyperlink" Target="http://www.contratos.gov.co/consultas/detalleProceso.do?numConstancia=16-13-5010409" TargetMode="External"/><Relationship Id="rId186" Type="http://schemas.openxmlformats.org/officeDocument/2006/relationships/hyperlink" Target="https://www.contratos.gov.co/consultas/detalleProceso.do?numConstancia=16-13-5153721" TargetMode="External"/><Relationship Id="rId211" Type="http://schemas.openxmlformats.org/officeDocument/2006/relationships/hyperlink" Target="http://www.colombiacompra.gov.co/tienda-virtual-del-estado-colombiano/orden-de-compra/9111" TargetMode="External"/><Relationship Id="rId232" Type="http://schemas.openxmlformats.org/officeDocument/2006/relationships/hyperlink" Target="http://www.colombiacompra.gov.co/tienda-virtual-del-estado-colombiano/orden-de-compra/9445" TargetMode="External"/><Relationship Id="rId253" Type="http://schemas.openxmlformats.org/officeDocument/2006/relationships/hyperlink" Target="https://www.contratos.gov.co/consultas/detalleProceso.do?numConstancia=16-12-5574158" TargetMode="External"/><Relationship Id="rId27" Type="http://schemas.openxmlformats.org/officeDocument/2006/relationships/hyperlink" Target="http://www.contratos.gov.co/consultas/detalleProceso.do?numConstancia=16-12-4570091" TargetMode="External"/><Relationship Id="rId48" Type="http://schemas.openxmlformats.org/officeDocument/2006/relationships/hyperlink" Target="https://www.contratos.gov.co/consultas/detalleProceso.do?numConstancia=16-12-4580184" TargetMode="External"/><Relationship Id="rId69" Type="http://schemas.openxmlformats.org/officeDocument/2006/relationships/hyperlink" Target="https://www.contratos.gov.co/consultas/detalleProceso.do?numConstancia=16-17-4808736" TargetMode="External"/><Relationship Id="rId113" Type="http://schemas.openxmlformats.org/officeDocument/2006/relationships/hyperlink" Target="https://www.contratos.gov.co/consultas/detalleProceso.do?numConstancia=16-13-4946713" TargetMode="External"/><Relationship Id="rId134" Type="http://schemas.openxmlformats.org/officeDocument/2006/relationships/hyperlink" Target="http://www.contratos.gov.co/consultas/detalleProceso.do?numConstancia=16-12-4580184" TargetMode="External"/><Relationship Id="rId80" Type="http://schemas.openxmlformats.org/officeDocument/2006/relationships/hyperlink" Target="https://www.contratos.gov.co/consultas/detalleProceso.do?numConstancia=16-13-4639886" TargetMode="External"/><Relationship Id="rId155" Type="http://schemas.openxmlformats.org/officeDocument/2006/relationships/hyperlink" Target="http://www.contratos.gov.co/consultas/detalleProceso.do?numConstancia=16-12-5056208" TargetMode="External"/><Relationship Id="rId176" Type="http://schemas.openxmlformats.org/officeDocument/2006/relationships/hyperlink" Target="http://www.contratos.gov.co/consultas/detalleProceso.do?numConstancia=16-12-5137604" TargetMode="External"/><Relationship Id="rId197" Type="http://schemas.openxmlformats.org/officeDocument/2006/relationships/hyperlink" Target="https://www.contratos.gov.co/consultas/detalleProceso.do?numConstancia=16-13-5171314" TargetMode="External"/><Relationship Id="rId201" Type="http://schemas.openxmlformats.org/officeDocument/2006/relationships/hyperlink" Target="http://www.colombiacompra.gov.co/tienda-virtual-del-estado-colombiano/orden-de-compra/6659" TargetMode="External"/><Relationship Id="rId222" Type="http://schemas.openxmlformats.org/officeDocument/2006/relationships/hyperlink" Target="https://www.contratos.gov.co/consultas/detalleProceso.do?numConstancia=16-12-5362970" TargetMode="External"/><Relationship Id="rId243" Type="http://schemas.openxmlformats.org/officeDocument/2006/relationships/hyperlink" Target="https://www.contratos.gov.co/consultas/detalleProceso.do?numConstancia=16-12-5503502" TargetMode="External"/><Relationship Id="rId264" Type="http://schemas.openxmlformats.org/officeDocument/2006/relationships/drawing" Target="../drawings/drawing7.xml"/><Relationship Id="rId17" Type="http://schemas.openxmlformats.org/officeDocument/2006/relationships/hyperlink" Target="file:///C:\Users\39567488\Downloads\C_PROCESO_16-12-4584366_211001044_18088141%20(1).pdf" TargetMode="External"/><Relationship Id="rId38" Type="http://schemas.openxmlformats.org/officeDocument/2006/relationships/hyperlink" Target="http://www.contratos.gov.co/consultas/detalleProceso.do?numConstancia=16-12-4634114" TargetMode="External"/><Relationship Id="rId59" Type="http://schemas.openxmlformats.org/officeDocument/2006/relationships/hyperlink" Target="http://www.contratos.gov.co/consultas/detalleProceso.do?numConstancia=16-12-4687133" TargetMode="External"/><Relationship Id="rId103" Type="http://schemas.openxmlformats.org/officeDocument/2006/relationships/hyperlink" Target="https://www.contratos.gov.co/consultas/detalleProceso.do?numConstancia=16-12-4929215" TargetMode="External"/><Relationship Id="rId124" Type="http://schemas.openxmlformats.org/officeDocument/2006/relationships/hyperlink" Target="https://www.contratos.gov.co/consultas/detalleProceso.do?numConstancia=16-13-4646948" TargetMode="External"/><Relationship Id="rId70" Type="http://schemas.openxmlformats.org/officeDocument/2006/relationships/hyperlink" Target="http://www.contratos.gov.co/consultas/detalleProceso.do?numConstancia=16-9-412453" TargetMode="External"/><Relationship Id="rId91" Type="http://schemas.openxmlformats.org/officeDocument/2006/relationships/hyperlink" Target="http://www.contratos.gov.co/consultas/detalleProceso.do?numConstancia=16-12-4796840" TargetMode="External"/><Relationship Id="rId145" Type="http://schemas.openxmlformats.org/officeDocument/2006/relationships/hyperlink" Target="http://www.contratos.gov.co/consultas/detalleProceso.do?numConstancia=16-9-413507" TargetMode="External"/><Relationship Id="rId166" Type="http://schemas.openxmlformats.org/officeDocument/2006/relationships/hyperlink" Target="http://www.contratos.gov.co/consultas/detalleProceso.do?numConstancia=16-13-4990508" TargetMode="External"/><Relationship Id="rId187" Type="http://schemas.openxmlformats.org/officeDocument/2006/relationships/hyperlink" Target="https://www.contratos.gov.co/consultas/detalleProceso.do?numConstancia=16-13-5153777" TargetMode="External"/><Relationship Id="rId1" Type="http://schemas.openxmlformats.org/officeDocument/2006/relationships/hyperlink" Target="https://www.contratos.gov.co/consultas/detalleProceso.do?numConstancia=16-12-4556844" TargetMode="External"/><Relationship Id="rId212" Type="http://schemas.openxmlformats.org/officeDocument/2006/relationships/hyperlink" Target="https://www.contratos.gov.co/consultas/detalleProceso.do?numConstancia=16-13-4635237" TargetMode="External"/><Relationship Id="rId233" Type="http://schemas.openxmlformats.org/officeDocument/2006/relationships/hyperlink" Target="http://www.colombiacompra.gov.co/tienda-virtual-del-estado-colombiano/orden-de-compra/9446" TargetMode="External"/><Relationship Id="rId254" Type="http://schemas.openxmlformats.org/officeDocument/2006/relationships/hyperlink" Target="https://www.contratos.gov.co/consultas/detalleProceso.do?numConstancia=16-12-5611865"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www.colombiacompra.gov.co/tienda-virtual-del-estado-colombiano/orden-de-compra/7263" TargetMode="External"/><Relationship Id="rId21" Type="http://schemas.openxmlformats.org/officeDocument/2006/relationships/hyperlink" Target="https://www.contratos.gov.co/consultas/detalleProceso.do?numConstancia=16-12-4659179" TargetMode="External"/><Relationship Id="rId42" Type="http://schemas.openxmlformats.org/officeDocument/2006/relationships/hyperlink" Target="https://www.contratos.gov.co/consultas/detalleProceso.do?numConstancia=16-12-4573954" TargetMode="External"/><Relationship Id="rId63" Type="http://schemas.openxmlformats.org/officeDocument/2006/relationships/hyperlink" Target="https://www.contratos.gov.co/consultas/detalleProceso.do?numConstancia=16-12-4704521" TargetMode="External"/><Relationship Id="rId84" Type="http://schemas.openxmlformats.org/officeDocument/2006/relationships/hyperlink" Target="https://www.contratos.gov.co/consultas/detalleProceso.do?numConstancia=16-9-413522" TargetMode="External"/><Relationship Id="rId138" Type="http://schemas.openxmlformats.org/officeDocument/2006/relationships/hyperlink" Target="http://www.contratos.gov.co/consultas/detalleProceso.do?numConstancia=16-12-4593894" TargetMode="External"/><Relationship Id="rId159" Type="http://schemas.openxmlformats.org/officeDocument/2006/relationships/hyperlink" Target="http://www.contratos.gov.co/consultas/detalleProceso.do?numConstancia=16-13-5050941" TargetMode="External"/><Relationship Id="rId170" Type="http://schemas.openxmlformats.org/officeDocument/2006/relationships/hyperlink" Target="http://www.contratos.gov.co/consultas/detalleProceso.do?numConstancia=16-9-414421" TargetMode="External"/><Relationship Id="rId191" Type="http://schemas.openxmlformats.org/officeDocument/2006/relationships/hyperlink" Target="https://www.contratos.gov.co/consultas/detalleProceso.do?numConstancia=16-13-5162326" TargetMode="External"/><Relationship Id="rId205" Type="http://schemas.openxmlformats.org/officeDocument/2006/relationships/hyperlink" Target="https://www.contratos.gov.co/consultas/detalleProceso.do?numConstancia=16-12-5203746" TargetMode="External"/><Relationship Id="rId226" Type="http://schemas.openxmlformats.org/officeDocument/2006/relationships/hyperlink" Target="https://www.secop.gov.co/CO1BusinessLine/Tendering/BuyerWorkArea/Index?DocUniqueIdentifier=CO1.BDOS.73604" TargetMode="External"/><Relationship Id="rId247" Type="http://schemas.openxmlformats.org/officeDocument/2006/relationships/hyperlink" Target="https://www.contratos.gov.co/consultas/detalleProceso.do?numConstancia=16-9-419561" TargetMode="External"/><Relationship Id="rId107" Type="http://schemas.openxmlformats.org/officeDocument/2006/relationships/hyperlink" Target="file:///C:\Users\52930442\Downloads\C_PROCESO_16-12-4858303_211001044_19031676.pdf" TargetMode="External"/><Relationship Id="rId11" Type="http://schemas.openxmlformats.org/officeDocument/2006/relationships/hyperlink" Target="file:///C:\Users\39567488\Downloads\C_PROCESO_16-12-4577988_211001044_18006565%20(1).pdf" TargetMode="External"/><Relationship Id="rId32" Type="http://schemas.openxmlformats.org/officeDocument/2006/relationships/hyperlink" Target="http://www.contratos.gov.co/consultas/detalleProceso.do?numConstancia=16-12-4589207" TargetMode="External"/><Relationship Id="rId53" Type="http://schemas.openxmlformats.org/officeDocument/2006/relationships/hyperlink" Target="https://www.contratos.gov.co/consultas/detalleProceso.do?numConstancia=16-12-4595669" TargetMode="External"/><Relationship Id="rId74" Type="http://schemas.openxmlformats.org/officeDocument/2006/relationships/hyperlink" Target="https://www.contratos.gov.co/consultas/detalleProceso.do?numConstancia=16-4-4857664" TargetMode="External"/><Relationship Id="rId128" Type="http://schemas.openxmlformats.org/officeDocument/2006/relationships/hyperlink" Target="http://www.contratos.gov.co/consultas/detalleProceso.do?numConstancia=16-12-4578384" TargetMode="External"/><Relationship Id="rId149" Type="http://schemas.openxmlformats.org/officeDocument/2006/relationships/hyperlink" Target="https://www.secop.gov.co/CO1BusinessLine/Tendering/BuyerWorkArea/Index?DocUniqueIdentifier=CO1.BDOS.50804" TargetMode="External"/><Relationship Id="rId5" Type="http://schemas.openxmlformats.org/officeDocument/2006/relationships/hyperlink" Target="https://www.contratos.gov.co/consultas/detalleProceso.do?numConstancia=16-12-4569848" TargetMode="External"/><Relationship Id="rId95" Type="http://schemas.openxmlformats.org/officeDocument/2006/relationships/hyperlink" Target="https://www.contratos.gov.co/consultas/detalleProceso.do?numConstancia=16-13-4604543" TargetMode="External"/><Relationship Id="rId160" Type="http://schemas.openxmlformats.org/officeDocument/2006/relationships/hyperlink" Target="http://www.contratos.gov.co/consultas/detalleProceso.do?numConstancia=16-13-5028472" TargetMode="External"/><Relationship Id="rId181" Type="http://schemas.openxmlformats.org/officeDocument/2006/relationships/hyperlink" Target="http://www.contratos.gov.co/consultas/detalleProceso.do?numConstancia=16-12-5158529" TargetMode="External"/><Relationship Id="rId216" Type="http://schemas.openxmlformats.org/officeDocument/2006/relationships/hyperlink" Target="https://www.contratos.gov.co/consultas/detalleProceso.do?numConstancia=16-12-5283408" TargetMode="External"/><Relationship Id="rId237" Type="http://schemas.openxmlformats.org/officeDocument/2006/relationships/hyperlink" Target="http://www.colombiacompra.gov.co/tienda-virtual-del-estado-colombiano/orden-de-compra/9450" TargetMode="External"/><Relationship Id="rId258" Type="http://schemas.openxmlformats.org/officeDocument/2006/relationships/hyperlink" Target="https://www.contratos.gov.co/consultas/detalleProceso.do?numConstancia=16-13-5735112" TargetMode="External"/><Relationship Id="rId22" Type="http://schemas.openxmlformats.org/officeDocument/2006/relationships/hyperlink" Target="https://www.contratos.gov.co/consultas/detalleProceso.do?numConstancia=16-13-4700091" TargetMode="External"/><Relationship Id="rId43" Type="http://schemas.openxmlformats.org/officeDocument/2006/relationships/hyperlink" Target="https://www.contratos.gov.co/consultas/detalleProceso.do?numConstancia=16-12-4578384" TargetMode="External"/><Relationship Id="rId64" Type="http://schemas.openxmlformats.org/officeDocument/2006/relationships/hyperlink" Target="https://www.contratos.gov.co/consultas/detalleProceso.do?numConstancia=16-12-4704521" TargetMode="External"/><Relationship Id="rId118" Type="http://schemas.openxmlformats.org/officeDocument/2006/relationships/hyperlink" Target="http://www.colombiacompra.gov.co/tienda-virtual-del-estado-colombiano/orden-de-compra/7264" TargetMode="External"/><Relationship Id="rId139" Type="http://schemas.openxmlformats.org/officeDocument/2006/relationships/hyperlink" Target="http://www.contratos.gov.co/consultas/detalleProceso.do?numConstancia=16-12-4595669" TargetMode="External"/><Relationship Id="rId85" Type="http://schemas.openxmlformats.org/officeDocument/2006/relationships/hyperlink" Target="http://www.contratos.gov.co/consultas/detalleProceso.do?numConstancia=16-12-4698868" TargetMode="External"/><Relationship Id="rId150" Type="http://schemas.openxmlformats.org/officeDocument/2006/relationships/hyperlink" Target="http://www.contratos.gov.co/consultas/detalleProceso.do?numConstancia=16-12-5023784" TargetMode="External"/><Relationship Id="rId171" Type="http://schemas.openxmlformats.org/officeDocument/2006/relationships/hyperlink" Target="http://www.contratos.gov.co/consultas/detalleProceso.do?numConstancia=16-9-414493" TargetMode="External"/><Relationship Id="rId192" Type="http://schemas.openxmlformats.org/officeDocument/2006/relationships/hyperlink" Target="https://www.contratos.gov.co/consultas/detalleProceso.do?numConstancia=16-13-5161612" TargetMode="External"/><Relationship Id="rId206" Type="http://schemas.openxmlformats.org/officeDocument/2006/relationships/hyperlink" Target="http://www.contratos.gov.co/consultas/detalleProceso.do?numConstancia=16-12-5207432" TargetMode="External"/><Relationship Id="rId227" Type="http://schemas.openxmlformats.org/officeDocument/2006/relationships/hyperlink" Target="https://www.contratos.gov.co/consultas/detalleProceso.do?numConstancia=16-13-5375335" TargetMode="External"/><Relationship Id="rId248" Type="http://schemas.openxmlformats.org/officeDocument/2006/relationships/hyperlink" Target="https://www.contratos.gov.co/consultas/detalleProceso.do?numConstancia=16-11-5503478" TargetMode="External"/><Relationship Id="rId12" Type="http://schemas.openxmlformats.org/officeDocument/2006/relationships/hyperlink" Target="file:///C:\Users\39567488\Downloads\C_PROCESO_16-12-4572101_211001044_18025068%20(1).pdf" TargetMode="External"/><Relationship Id="rId33" Type="http://schemas.openxmlformats.org/officeDocument/2006/relationships/hyperlink" Target="http://www.contratos.gov.co/consultas/detalleProceso.do?numConstancia=16-12-4597032" TargetMode="External"/><Relationship Id="rId108" Type="http://schemas.openxmlformats.org/officeDocument/2006/relationships/hyperlink" Target="https://www.contratos.gov.co/consultas/detalleProceso.do?numConstancia=16-12-4894573" TargetMode="External"/><Relationship Id="rId129" Type="http://schemas.openxmlformats.org/officeDocument/2006/relationships/hyperlink" Target="http://www.contratos.gov.co/consultas/detalleProceso.do?numConstancia=16-12-4577537" TargetMode="External"/><Relationship Id="rId54" Type="http://schemas.openxmlformats.org/officeDocument/2006/relationships/hyperlink" Target="https://www.contratos.gov.co/consultas/detalleProceso.do?numConstancia=16-12-4624432" TargetMode="External"/><Relationship Id="rId75" Type="http://schemas.openxmlformats.org/officeDocument/2006/relationships/hyperlink" Target="https://www.contratos.gov.co/consultas/detalleProceso.do?numConstancia=16-9-413233" TargetMode="External"/><Relationship Id="rId96" Type="http://schemas.openxmlformats.org/officeDocument/2006/relationships/hyperlink" Target="https://www.contratos.gov.co/consultas/detalleProceso.do?numConstancia=16-13-4640201" TargetMode="External"/><Relationship Id="rId140" Type="http://schemas.openxmlformats.org/officeDocument/2006/relationships/hyperlink" Target="http://www.contratos.gov.co/consultas/detalleProceso.do?numConstancia=16-12-4617868" TargetMode="External"/><Relationship Id="rId161" Type="http://schemas.openxmlformats.org/officeDocument/2006/relationships/hyperlink" Target="http://www.contratos.gov.co/consultas/detalleProceso.do?numConstancia=16-13-5024356" TargetMode="External"/><Relationship Id="rId182" Type="http://schemas.openxmlformats.org/officeDocument/2006/relationships/hyperlink" Target="https://www.contratos.gov.co/consultas/detalleProceso.do?numConstancia=16-12-5159753" TargetMode="External"/><Relationship Id="rId217" Type="http://schemas.openxmlformats.org/officeDocument/2006/relationships/hyperlink" Target="http://www.colombiacompra.gov.co/tienda-virtual-del-estado-colombiano/orden-de-compra/9382" TargetMode="External"/><Relationship Id="rId6" Type="http://schemas.openxmlformats.org/officeDocument/2006/relationships/hyperlink" Target="https://www.contratos.gov.co/consultas/detalleProceso.do?numConstancia=16-12-4572101" TargetMode="External"/><Relationship Id="rId238" Type="http://schemas.openxmlformats.org/officeDocument/2006/relationships/hyperlink" Target="http://www.colombiacompra.gov.co/tienda-virtual-del-estado-colombiano/orden-de-compra/9451" TargetMode="External"/><Relationship Id="rId259" Type="http://schemas.openxmlformats.org/officeDocument/2006/relationships/hyperlink" Target="https://www.contratos.gov.co/consultas/detalleProceso.do?numConstancia=16-9-422161" TargetMode="External"/><Relationship Id="rId23" Type="http://schemas.openxmlformats.org/officeDocument/2006/relationships/hyperlink" Target="https://www.contratos.gov.co/consultas/detalleProceso.do?numConstancia=16-13-4639886" TargetMode="External"/><Relationship Id="rId28" Type="http://schemas.openxmlformats.org/officeDocument/2006/relationships/hyperlink" Target="http://www.contratos.gov.co/consultas/detalleProceso.do?numConstancia=16-12-4570091" TargetMode="External"/><Relationship Id="rId49" Type="http://schemas.openxmlformats.org/officeDocument/2006/relationships/hyperlink" Target="https://www.contratos.gov.co/consultas/detalleProceso.do?numConstancia=16-12-4585611" TargetMode="External"/><Relationship Id="rId114" Type="http://schemas.openxmlformats.org/officeDocument/2006/relationships/hyperlink" Target="https://www.contratos.gov.co/consultas/detalleProceso.do?numConstancia=16-13-4922173" TargetMode="External"/><Relationship Id="rId119" Type="http://schemas.openxmlformats.org/officeDocument/2006/relationships/hyperlink" Target="http://www.colombiacompra.gov.co/tienda-virtual-del-estado-colombiano/orden-de-compra/7265" TargetMode="External"/><Relationship Id="rId44" Type="http://schemas.openxmlformats.org/officeDocument/2006/relationships/hyperlink" Target="https://www.contratos.gov.co/consultas/detalleProceso.do?numConstancia=16-12-4577877" TargetMode="External"/><Relationship Id="rId60" Type="http://schemas.openxmlformats.org/officeDocument/2006/relationships/hyperlink" Target="file:///C:\Users\39567488\Downloads\C_PROCESO_16-12-4645364_211001044_18215464.pdf" TargetMode="External"/><Relationship Id="rId65" Type="http://schemas.openxmlformats.org/officeDocument/2006/relationships/hyperlink" Target="https://www.contratos.gov.co/consultas/detalleProceso.do?numConstancia=16-12-4704646" TargetMode="External"/><Relationship Id="rId81" Type="http://schemas.openxmlformats.org/officeDocument/2006/relationships/hyperlink" Target="https://www.contratos.gov.co/consultas/detalleProceso.do?numConstancia=16-12-4699718" TargetMode="External"/><Relationship Id="rId86" Type="http://schemas.openxmlformats.org/officeDocument/2006/relationships/hyperlink" Target="http://www.contratos.gov.co/consultas/detalleProceso.do?numConstancia=16-12-4699080" TargetMode="External"/><Relationship Id="rId130" Type="http://schemas.openxmlformats.org/officeDocument/2006/relationships/hyperlink" Target="http://www.contratos.gov.co/consultas/detalleProceso.do?numConstancia=16-12-4577877" TargetMode="External"/><Relationship Id="rId135" Type="http://schemas.openxmlformats.org/officeDocument/2006/relationships/hyperlink" Target="http://www.contratos.gov.co/consultas/detalleProceso.do?numConstancia=16-12-4585611" TargetMode="External"/><Relationship Id="rId151" Type="http://schemas.openxmlformats.org/officeDocument/2006/relationships/hyperlink" Target="http://www.contratos.gov.co/consultas/detalleProceso.do?numConstancia=16-12-5025332" TargetMode="External"/><Relationship Id="rId156" Type="http://schemas.openxmlformats.org/officeDocument/2006/relationships/hyperlink" Target="http://www.contratos.gov.co/consultas/detalleProceso.do?numConstancia=16-12-5056340" TargetMode="External"/><Relationship Id="rId177" Type="http://schemas.openxmlformats.org/officeDocument/2006/relationships/hyperlink" Target="http://www.contratos.gov.co/consultas/detalleProceso.do?numConstancia=16-12-5142122" TargetMode="External"/><Relationship Id="rId198" Type="http://schemas.openxmlformats.org/officeDocument/2006/relationships/hyperlink" Target="https://www.contratos.gov.co/consultas/detalleProceso.do?numConstancia=16-13-5171478" TargetMode="External"/><Relationship Id="rId172" Type="http://schemas.openxmlformats.org/officeDocument/2006/relationships/hyperlink" Target="http://www.contratos.gov.co/consultas/detalleProceso.do?numConstancia=16-9-414859" TargetMode="External"/><Relationship Id="rId193" Type="http://schemas.openxmlformats.org/officeDocument/2006/relationships/hyperlink" Target="https://www.contratos.gov.co/consultas/detalleProceso.do?numConstancia=16-13-5164122" TargetMode="External"/><Relationship Id="rId202" Type="http://schemas.openxmlformats.org/officeDocument/2006/relationships/hyperlink" Target="http://www.colombiacompra.gov.co/tienda-virtual-del-estado-colombiano/orden-de-compra/6905" TargetMode="External"/><Relationship Id="rId207" Type="http://schemas.openxmlformats.org/officeDocument/2006/relationships/hyperlink" Target="https://www.contratos.gov.co/consultas/detalleProceso.do?numConstancia=16-12-5235276" TargetMode="External"/><Relationship Id="rId223" Type="http://schemas.openxmlformats.org/officeDocument/2006/relationships/hyperlink" Target="https://www.contratos.gov.co/consultas/detalleProceso.do?numConstancia=16-12-5366157" TargetMode="External"/><Relationship Id="rId228" Type="http://schemas.openxmlformats.org/officeDocument/2006/relationships/hyperlink" Target="https://www.contratos.gov.co/consultas/detalleProceso.do?numConstancia=16-11-5380125" TargetMode="External"/><Relationship Id="rId244" Type="http://schemas.openxmlformats.org/officeDocument/2006/relationships/hyperlink" Target="https://www.contratos.gov.co/consultas/detalleProceso.do?numConstancia=16-12-5511362" TargetMode="External"/><Relationship Id="rId249" Type="http://schemas.openxmlformats.org/officeDocument/2006/relationships/hyperlink" Target="https://www.contratos.gov.co/consultas/detalleProceso.do?numConstancia=16-11-5631693" TargetMode="External"/><Relationship Id="rId13" Type="http://schemas.openxmlformats.org/officeDocument/2006/relationships/hyperlink" Target="https://www.contratos.gov.co/consultas/detalleProceso.do?numConstancia=16-12-4645364" TargetMode="External"/><Relationship Id="rId18" Type="http://schemas.openxmlformats.org/officeDocument/2006/relationships/hyperlink" Target="https://www.contratos.gov.co/consultas/detalleProceso.do?numConstancia=16-12-4593136" TargetMode="External"/><Relationship Id="rId39" Type="http://schemas.openxmlformats.org/officeDocument/2006/relationships/hyperlink" Target="http://www.contratos.gov.co/consultas/detalleProceso.do?numConstancia=16-12-4638175" TargetMode="External"/><Relationship Id="rId109" Type="http://schemas.openxmlformats.org/officeDocument/2006/relationships/hyperlink" Target="https://www.contratos.gov.co/consultas/detalleProceso.do?numConstancia=16-12-4861526" TargetMode="External"/><Relationship Id="rId260" Type="http://schemas.openxmlformats.org/officeDocument/2006/relationships/hyperlink" Target="http://www.contratos.gov.co/consultas/detalleProceso.do?numConstancia=16-11-5647673" TargetMode="External"/><Relationship Id="rId265" Type="http://schemas.openxmlformats.org/officeDocument/2006/relationships/vmlDrawing" Target="../drawings/vmlDrawing8.vml"/><Relationship Id="rId34" Type="http://schemas.openxmlformats.org/officeDocument/2006/relationships/hyperlink" Target="http://www.contratos.gov.co/consultas/detalleProceso.do?numConstancia=16-12-4597032" TargetMode="External"/><Relationship Id="rId50" Type="http://schemas.openxmlformats.org/officeDocument/2006/relationships/hyperlink" Target="https://www.contratos.gov.co/consultas/detalleProceso.do?numConstancia=16-12-4593279" TargetMode="External"/><Relationship Id="rId55" Type="http://schemas.openxmlformats.org/officeDocument/2006/relationships/hyperlink" Target="https://www.contratos.gov.co/consultas/detalleProceso.do?numConstancia=16-13-4647213" TargetMode="External"/><Relationship Id="rId76" Type="http://schemas.openxmlformats.org/officeDocument/2006/relationships/hyperlink" Target="https://www.contratos.gov.co/consultas/detalleProceso.do?numConstancia=16-12-4852451" TargetMode="External"/><Relationship Id="rId97" Type="http://schemas.openxmlformats.org/officeDocument/2006/relationships/hyperlink" Target="https://www.contratos.gov.co/consultas/detalleProceso.do?numConstancia=16-13-4635237" TargetMode="External"/><Relationship Id="rId104" Type="http://schemas.openxmlformats.org/officeDocument/2006/relationships/hyperlink" Target="https://www.contratos.gov.co/consultas/detalleProceso.do?numConstancia=16-12-4858303" TargetMode="External"/><Relationship Id="rId120" Type="http://schemas.openxmlformats.org/officeDocument/2006/relationships/hyperlink" Target="http://www.colombiacompra.gov.co/tienda-virtual-del-estado-colombiano/orden-de-compra/7266" TargetMode="External"/><Relationship Id="rId125" Type="http://schemas.openxmlformats.org/officeDocument/2006/relationships/hyperlink" Target="https://www.contratos.gov.co/consultas/detalleProceso.do?numConstancia=16-4-4857664" TargetMode="External"/><Relationship Id="rId141" Type="http://schemas.openxmlformats.org/officeDocument/2006/relationships/hyperlink" Target="http://www.contratos.gov.co/consultas/detalleProceso.do?numConstancia=16-12-4624432" TargetMode="External"/><Relationship Id="rId146" Type="http://schemas.openxmlformats.org/officeDocument/2006/relationships/hyperlink" Target="http://www.contratos.gov.co/consultas/detalleProceso.do?numConstancia=16-9-413519" TargetMode="External"/><Relationship Id="rId167" Type="http://schemas.openxmlformats.org/officeDocument/2006/relationships/hyperlink" Target="http://www.contratos.gov.co/consultas/detalleProceso.do?numConstancia=16-13-4991370" TargetMode="External"/><Relationship Id="rId188" Type="http://schemas.openxmlformats.org/officeDocument/2006/relationships/hyperlink" Target="https://www.contratos.gov.co/consultas/detalleProceso.do?numConstancia=16-13-5158413" TargetMode="External"/><Relationship Id="rId7" Type="http://schemas.openxmlformats.org/officeDocument/2006/relationships/hyperlink" Target="file:///C:\Users\39567488\Downloads\C_PROCESO_16-12-4578726_211001044_18025304%20(1).pdf" TargetMode="External"/><Relationship Id="rId71" Type="http://schemas.openxmlformats.org/officeDocument/2006/relationships/hyperlink" Target="http://www.contratos.gov.co/consultas/detalleProceso.do?numConstancia=16-9-412763" TargetMode="External"/><Relationship Id="rId92" Type="http://schemas.openxmlformats.org/officeDocument/2006/relationships/hyperlink" Target="https://www.contratos.gov.co/consultas/detalleProceso.do?numConstancia=16-13-4726397" TargetMode="External"/><Relationship Id="rId162" Type="http://schemas.openxmlformats.org/officeDocument/2006/relationships/hyperlink" Target="http://www.contratos.gov.co/consultas/detalleProceso.do?numConstancia=16-13-5023611" TargetMode="External"/><Relationship Id="rId183" Type="http://schemas.openxmlformats.org/officeDocument/2006/relationships/hyperlink" Target="https://www.contratos.gov.co/consultas/detalleProceso.do?numConstancia=16-13-5113235" TargetMode="External"/><Relationship Id="rId213" Type="http://schemas.openxmlformats.org/officeDocument/2006/relationships/hyperlink" Target="https://www.contratos.gov.co/consultas/detalleProceso.do?numConstancia=16-12-5274607" TargetMode="External"/><Relationship Id="rId218" Type="http://schemas.openxmlformats.org/officeDocument/2006/relationships/hyperlink" Target="https://www.contratos.gov.co/consultas/detalleProceso.do?numConstancia=16-13-5265673" TargetMode="External"/><Relationship Id="rId234" Type="http://schemas.openxmlformats.org/officeDocument/2006/relationships/hyperlink" Target="http://www.colombiacompra.gov.co/tienda-virtual-del-estado-colombiano/orden-de-compra/9447" TargetMode="External"/><Relationship Id="rId239" Type="http://schemas.openxmlformats.org/officeDocument/2006/relationships/hyperlink" Target="http://www.colombiacompra.gov.co/tienda-virtual-del-estado-colombiano/orden-de-compra/9624" TargetMode="External"/><Relationship Id="rId2" Type="http://schemas.openxmlformats.org/officeDocument/2006/relationships/hyperlink" Target="https://www.contratos.gov.co/consultas/detalleProceso.do?numConstancia=16-12-4575129" TargetMode="External"/><Relationship Id="rId29" Type="http://schemas.openxmlformats.org/officeDocument/2006/relationships/hyperlink" Target="http://www.contratos.gov.co/consultas/detalleProceso.do?numConstancia=16-12-4575374" TargetMode="External"/><Relationship Id="rId250" Type="http://schemas.openxmlformats.org/officeDocument/2006/relationships/hyperlink" Target="https://www.contratos.gov.co/consultas/detalleProceso.do?numConstancia=16-13-5619886" TargetMode="External"/><Relationship Id="rId255" Type="http://schemas.openxmlformats.org/officeDocument/2006/relationships/hyperlink" Target="https://www.contratos.gov.co/consultas/detalleProceso.do?numConstancia=16-9-419507" TargetMode="External"/><Relationship Id="rId24" Type="http://schemas.openxmlformats.org/officeDocument/2006/relationships/hyperlink" Target="https://www.contratos.gov.co/consultas/detalleProceso.do?numConstancia=16-13-4646948" TargetMode="External"/><Relationship Id="rId40" Type="http://schemas.openxmlformats.org/officeDocument/2006/relationships/hyperlink" Target="http://www.contratos.gov.co/consultas/detalleProceso.do?numConstancia=16-9-412024" TargetMode="External"/><Relationship Id="rId45" Type="http://schemas.openxmlformats.org/officeDocument/2006/relationships/hyperlink" Target="https://www.contratos.gov.co/consultas/detalleProceso.do?numConstancia=16-12-4578963" TargetMode="External"/><Relationship Id="rId66" Type="http://schemas.openxmlformats.org/officeDocument/2006/relationships/hyperlink" Target="https://www.contratos.gov.co/consultas/detalleProceso.do?numConstancia=16-12-4704646" TargetMode="External"/><Relationship Id="rId87" Type="http://schemas.openxmlformats.org/officeDocument/2006/relationships/hyperlink" Target="http://www.contratos.gov.co/consultas/detalleProceso.do?numConstancia=16-12-4725147" TargetMode="External"/><Relationship Id="rId110" Type="http://schemas.openxmlformats.org/officeDocument/2006/relationships/hyperlink" Target="https://www.contratos.gov.co/consultas/detalleProceso.do?numConstancia=16-12-4902459" TargetMode="External"/><Relationship Id="rId115" Type="http://schemas.openxmlformats.org/officeDocument/2006/relationships/hyperlink" Target="https://www.contratos.gov.co/consultas/detalleProceso.do?numConstancia=16-13-4922212" TargetMode="External"/><Relationship Id="rId131" Type="http://schemas.openxmlformats.org/officeDocument/2006/relationships/hyperlink" Target="http://www.contratos.gov.co/consultas/detalleProceso.do?numConstancia=16-12-4578963" TargetMode="External"/><Relationship Id="rId136" Type="http://schemas.openxmlformats.org/officeDocument/2006/relationships/hyperlink" Target="http://www.contratos.gov.co/consultas/detalleProceso.do?numConstancia=16-12-4593279" TargetMode="External"/><Relationship Id="rId157" Type="http://schemas.openxmlformats.org/officeDocument/2006/relationships/hyperlink" Target="http://www.contratos.gov.co/consultas/detalleProceso.do?numConstancia=16-12-5056474" TargetMode="External"/><Relationship Id="rId178" Type="http://schemas.openxmlformats.org/officeDocument/2006/relationships/hyperlink" Target="http://www.contratos.gov.co/consultas/detalleProceso.do?numConstancia=16-12-5149383" TargetMode="External"/><Relationship Id="rId61" Type="http://schemas.openxmlformats.org/officeDocument/2006/relationships/hyperlink" Target="https://www.contratos.gov.co/consultas/detalleProceso.do?numConstancia=16-12-4688094" TargetMode="External"/><Relationship Id="rId82" Type="http://schemas.openxmlformats.org/officeDocument/2006/relationships/hyperlink" Target="https://www.contratos.gov.co/consultas/detalleProceso.do?numConstancia=16-12-4699718" TargetMode="External"/><Relationship Id="rId152" Type="http://schemas.openxmlformats.org/officeDocument/2006/relationships/hyperlink" Target="http://www.contratos.gov.co/consultas/detalleProceso.do?numConstancia=16-12-5023874" TargetMode="External"/><Relationship Id="rId173" Type="http://schemas.openxmlformats.org/officeDocument/2006/relationships/hyperlink" Target="http://www.contratos.gov.co/consultas/detalleProceso.do?numConstancia=16-12-4574545" TargetMode="External"/><Relationship Id="rId194" Type="http://schemas.openxmlformats.org/officeDocument/2006/relationships/hyperlink" Target="https://www.contratos.gov.co/consultas/detalleProceso.do?numConstancia=16-9-415623" TargetMode="External"/><Relationship Id="rId199" Type="http://schemas.openxmlformats.org/officeDocument/2006/relationships/hyperlink" Target="https://www.contratos.gov.co/consultas/detalleProceso.do?numConstancia=16-9-416023" TargetMode="External"/><Relationship Id="rId203" Type="http://schemas.openxmlformats.org/officeDocument/2006/relationships/hyperlink" Target="https://www.contratos.gov.co/consultas/detalleProceso.do?numConstancia=16-12-5177541" TargetMode="External"/><Relationship Id="rId208" Type="http://schemas.openxmlformats.org/officeDocument/2006/relationships/hyperlink" Target="https://www.contratos.gov.co/consultas/detalleProceso.do?numConstancia=16-12-5235996" TargetMode="External"/><Relationship Id="rId229" Type="http://schemas.openxmlformats.org/officeDocument/2006/relationships/hyperlink" Target="https://www.contratos.gov.co/consultas/detalleProceso.do?numConstancia=16-9-418342" TargetMode="External"/><Relationship Id="rId19" Type="http://schemas.openxmlformats.org/officeDocument/2006/relationships/hyperlink" Target="https://www.contratos.gov.co/consultas/detalleProceso.do?numConstancia=16-12-4639351" TargetMode="External"/><Relationship Id="rId224" Type="http://schemas.openxmlformats.org/officeDocument/2006/relationships/hyperlink" Target="https://www.contratos.gov.co/consultas/detalleProceso.do?numConstancia=16-13-5343655" TargetMode="External"/><Relationship Id="rId240" Type="http://schemas.openxmlformats.org/officeDocument/2006/relationships/hyperlink" Target="http://www.contratos.gov.co/consultas/detalleProceso.do?numConstancia=16-12-5149682" TargetMode="External"/><Relationship Id="rId245" Type="http://schemas.openxmlformats.org/officeDocument/2006/relationships/hyperlink" Target="https://www.contratos.gov.co/consultas/detalleProceso.do?numConstancia=16-12-5492191" TargetMode="External"/><Relationship Id="rId261" Type="http://schemas.openxmlformats.org/officeDocument/2006/relationships/hyperlink" Target="http://www.contratos.gov.co/consultas/detalleProceso.do?numConstancia=16-11-5659916" TargetMode="External"/><Relationship Id="rId266" Type="http://schemas.openxmlformats.org/officeDocument/2006/relationships/comments" Target="../comments7.xml"/><Relationship Id="rId14" Type="http://schemas.openxmlformats.org/officeDocument/2006/relationships/hyperlink" Target="file:///C:\Users\39567488\Downloads\C_PROCESO_16-12-4645364_211001044_18215464.pdf" TargetMode="External"/><Relationship Id="rId30" Type="http://schemas.openxmlformats.org/officeDocument/2006/relationships/hyperlink" Target="http://www.contratos.gov.co/consultas/detalleProceso.do?numConstancia=16-12-4575374" TargetMode="External"/><Relationship Id="rId35" Type="http://schemas.openxmlformats.org/officeDocument/2006/relationships/hyperlink" Target="http://www.contratos.gov.co/consultas/detalleProceso.do?numConstancia=16-12-4606540" TargetMode="External"/><Relationship Id="rId56" Type="http://schemas.openxmlformats.org/officeDocument/2006/relationships/hyperlink" Target="https://www.contratos.gov.co/consultas/detalleProceso.do?numConstancia=16-12-4659179" TargetMode="External"/><Relationship Id="rId77" Type="http://schemas.openxmlformats.org/officeDocument/2006/relationships/hyperlink" Target="https://www.contratos.gov.co/consultas/detalleProceso.do?numConstancia=16-13-4903354" TargetMode="External"/><Relationship Id="rId100" Type="http://schemas.openxmlformats.org/officeDocument/2006/relationships/hyperlink" Target="https://www.contratos.gov.co/consultas/detalleProceso.do?numConstancia=16-12-4956426" TargetMode="External"/><Relationship Id="rId105" Type="http://schemas.openxmlformats.org/officeDocument/2006/relationships/hyperlink" Target="https://www.contratos.gov.co/consultas/detalleProceso.do?numConstancia=16-12-4901314" TargetMode="External"/><Relationship Id="rId126" Type="http://schemas.openxmlformats.org/officeDocument/2006/relationships/hyperlink" Target="http://www.contratos.gov.co/consultas/detalleProceso.do?numConstancia=16-12-4570017" TargetMode="External"/><Relationship Id="rId147" Type="http://schemas.openxmlformats.org/officeDocument/2006/relationships/hyperlink" Target="http://www.contratos.gov.co/consultas/detalleProceso.do?numConstancia=16-12-4966240" TargetMode="External"/><Relationship Id="rId168" Type="http://schemas.openxmlformats.org/officeDocument/2006/relationships/hyperlink" Target="http://www.contratos.gov.co/consultas/detalleProceso.do?numConstancia=16-13-4982557" TargetMode="External"/><Relationship Id="rId8" Type="http://schemas.openxmlformats.org/officeDocument/2006/relationships/hyperlink" Target="http://www.contratos.gov.co/consultas/detalleProceso.do?numConstancia=16-12-4609677" TargetMode="External"/><Relationship Id="rId51" Type="http://schemas.openxmlformats.org/officeDocument/2006/relationships/hyperlink" Target="https://www.contratos.gov.co/consultas/detalleProceso.do?numConstancia=16-12-4593616" TargetMode="External"/><Relationship Id="rId72" Type="http://schemas.openxmlformats.org/officeDocument/2006/relationships/hyperlink" Target="https://www.contratos.gov.co/consultas/detalleProceso.do?numConstancia=16-12-4757660" TargetMode="External"/><Relationship Id="rId93" Type="http://schemas.openxmlformats.org/officeDocument/2006/relationships/hyperlink" Target="https://www.contratos.gov.co/consultas/detalleProceso.do?numConstancia=16-13-4785197" TargetMode="External"/><Relationship Id="rId98" Type="http://schemas.openxmlformats.org/officeDocument/2006/relationships/hyperlink" Target="https://www.contratos.gov.co/consultas/detalleProceso.do?numConstancia=16-13-4612333" TargetMode="External"/><Relationship Id="rId121" Type="http://schemas.openxmlformats.org/officeDocument/2006/relationships/hyperlink" Target="http://www.colombiacompra.gov.co/tienda-virtual-del-estado-colombiano/orden-de-compra/7267" TargetMode="External"/><Relationship Id="rId142" Type="http://schemas.openxmlformats.org/officeDocument/2006/relationships/hyperlink" Target="https://www.contratos.gov.co/consultas/detalleProceso.do?numConstancia=16-12-4719693" TargetMode="External"/><Relationship Id="rId163" Type="http://schemas.openxmlformats.org/officeDocument/2006/relationships/hyperlink" Target="http://www.contratos.gov.co/consultas/detalleProceso.do?numConstancia=16-13-5024319" TargetMode="External"/><Relationship Id="rId184" Type="http://schemas.openxmlformats.org/officeDocument/2006/relationships/hyperlink" Target="https://www.contratos.gov.co/consultas/detalleProceso.do?numConstancia=16-13-5145205" TargetMode="External"/><Relationship Id="rId189" Type="http://schemas.openxmlformats.org/officeDocument/2006/relationships/hyperlink" Target="https://www.contratos.gov.co/consultas/detalleProceso.do?numConstancia=16-13-5156560" TargetMode="External"/><Relationship Id="rId219" Type="http://schemas.openxmlformats.org/officeDocument/2006/relationships/hyperlink" Target="https://www.contratos.gov.co/consultas/detalleProceso.do?numConstancia=16-9-417424" TargetMode="External"/><Relationship Id="rId3" Type="http://schemas.openxmlformats.org/officeDocument/2006/relationships/hyperlink" Target="file:///C:\Users\39567488\Downloads\C_PROCESO_16-12-4575129_211001044_17998794%20(1).pdf" TargetMode="External"/><Relationship Id="rId214" Type="http://schemas.openxmlformats.org/officeDocument/2006/relationships/hyperlink" Target="https://www.contratos.gov.co/consultas/detalleProceso.do?numConstancia=16-12-5277856" TargetMode="External"/><Relationship Id="rId230" Type="http://schemas.openxmlformats.org/officeDocument/2006/relationships/hyperlink" Target="https://www.contratos.gov.co/consultas/detalleProceso.do?numConstancia=16-13-5375459" TargetMode="External"/><Relationship Id="rId235" Type="http://schemas.openxmlformats.org/officeDocument/2006/relationships/hyperlink" Target="http://www.colombiacompra.gov.co/tienda-virtual-del-estado-colombiano/orden-de-compra/9448" TargetMode="External"/><Relationship Id="rId251" Type="http://schemas.openxmlformats.org/officeDocument/2006/relationships/hyperlink" Target="https://www.contratos.gov.co/consultas/detalleProceso.do?numConstancia=16-12-5564588" TargetMode="External"/><Relationship Id="rId256" Type="http://schemas.openxmlformats.org/officeDocument/2006/relationships/hyperlink" Target="http://www.contratos.gov.co/consultas/detalleProceso.do?numConstancia=16-12-5696107" TargetMode="External"/><Relationship Id="rId25" Type="http://schemas.openxmlformats.org/officeDocument/2006/relationships/hyperlink" Target="http://www.contratos.gov.co/consultas/detalleProceso.do?numConstancia=16-12-4570037" TargetMode="External"/><Relationship Id="rId46" Type="http://schemas.openxmlformats.org/officeDocument/2006/relationships/hyperlink" Target="https://www.contratos.gov.co/consultas/detalleProceso.do?numConstancia=16-12-4580401" TargetMode="External"/><Relationship Id="rId67" Type="http://schemas.openxmlformats.org/officeDocument/2006/relationships/hyperlink" Target="https://www.contratos.gov.co/consultas/detalleProceso.do?numConstancia=16-13-4699548" TargetMode="External"/><Relationship Id="rId116" Type="http://schemas.openxmlformats.org/officeDocument/2006/relationships/hyperlink" Target="https://www.contratos.gov.co/consultas/detalleProceso.do?numConstancia=16-12-4930165" TargetMode="External"/><Relationship Id="rId137" Type="http://schemas.openxmlformats.org/officeDocument/2006/relationships/hyperlink" Target="http://www.contratos.gov.co/consultas/detalleProceso.do?numConstancia=16-12-4593616" TargetMode="External"/><Relationship Id="rId158" Type="http://schemas.openxmlformats.org/officeDocument/2006/relationships/hyperlink" Target="http://www.contratos.gov.co/consultas/detalleProceso.do?numConstancia=16-12-5059706" TargetMode="External"/><Relationship Id="rId20" Type="http://schemas.openxmlformats.org/officeDocument/2006/relationships/hyperlink" Target="https://www.contratos.gov.co/consultas/detalleProceso.do?numConstancia=16-9-411999" TargetMode="External"/><Relationship Id="rId41" Type="http://schemas.openxmlformats.org/officeDocument/2006/relationships/hyperlink" Target="http://www.contratos.gov.co/consultas/detalleProceso.do?numConstancia=16-9-412031" TargetMode="External"/><Relationship Id="rId62" Type="http://schemas.openxmlformats.org/officeDocument/2006/relationships/hyperlink" Target="file:///C:\Users\39567488\Downloads\C_PROCESO_16-12-4645364_211001044_18215464.pdf" TargetMode="External"/><Relationship Id="rId83" Type="http://schemas.openxmlformats.org/officeDocument/2006/relationships/hyperlink" Target="https://www.contratos.gov.co/consultas/detalleProceso.do?numConstancia=16-12-4853347" TargetMode="External"/><Relationship Id="rId88" Type="http://schemas.openxmlformats.org/officeDocument/2006/relationships/hyperlink" Target="http://www.contratos.gov.co/consultas/detalleProceso.do?numConstancia=16-12-4725245" TargetMode="External"/><Relationship Id="rId111" Type="http://schemas.openxmlformats.org/officeDocument/2006/relationships/hyperlink" Target="https://www.contratos.gov.co/consultas/detalleProceso.do?numConstancia=16-12-4902667" TargetMode="External"/><Relationship Id="rId132" Type="http://schemas.openxmlformats.org/officeDocument/2006/relationships/hyperlink" Target="http://www.contratos.gov.co/consultas/detalleProceso.do?numConstancia=16-12-4580401" TargetMode="External"/><Relationship Id="rId153" Type="http://schemas.openxmlformats.org/officeDocument/2006/relationships/hyperlink" Target="http://www.contratos.gov.co/consultas/detalleProceso.do?numConstancia=16-12-5040399" TargetMode="External"/><Relationship Id="rId174" Type="http://schemas.openxmlformats.org/officeDocument/2006/relationships/hyperlink" Target="http://www.contratos.gov.co/consultas/detalleProceso.do?numConstancia=16-12-5126879" TargetMode="External"/><Relationship Id="rId179" Type="http://schemas.openxmlformats.org/officeDocument/2006/relationships/hyperlink" Target="http://www.contratos.gov.co/consultas/detalleProceso.do?numConstancia=16-12-5152905" TargetMode="External"/><Relationship Id="rId195" Type="http://schemas.openxmlformats.org/officeDocument/2006/relationships/hyperlink" Target="https://www.contratos.gov.co/consultas/detalleProceso.do?numConstancia=16-12-5171551" TargetMode="External"/><Relationship Id="rId209" Type="http://schemas.openxmlformats.org/officeDocument/2006/relationships/hyperlink" Target="https://www.contratos.gov.co/consultas/detalleProceso.do?numConstancia=16-12-5236722" TargetMode="External"/><Relationship Id="rId190" Type="http://schemas.openxmlformats.org/officeDocument/2006/relationships/hyperlink" Target="https://www.contratos.gov.co/consultas/detalleProceso.do?numConstancia=16-13-5161693" TargetMode="External"/><Relationship Id="rId204" Type="http://schemas.openxmlformats.org/officeDocument/2006/relationships/hyperlink" Target="https://www.contratos.gov.co/consultas/detalleProceso.do?numConstancia=16-12-5186972" TargetMode="External"/><Relationship Id="rId220" Type="http://schemas.openxmlformats.org/officeDocument/2006/relationships/hyperlink" Target="https://www.contratos.gov.co/consultas/detalleProceso.do?numConstancia=16-13-5342394" TargetMode="External"/><Relationship Id="rId225" Type="http://schemas.openxmlformats.org/officeDocument/2006/relationships/hyperlink" Target="https://www.contratos.gov.co/consultas/detalleProceso.do?numConstancia=16-13-5343487" TargetMode="External"/><Relationship Id="rId241" Type="http://schemas.openxmlformats.org/officeDocument/2006/relationships/hyperlink" Target="https://www.contratos.gov.co/consultas/detalleProceso.do?numConstancia=16-12-5378953" TargetMode="External"/><Relationship Id="rId246" Type="http://schemas.openxmlformats.org/officeDocument/2006/relationships/hyperlink" Target="https://www.contratos.gov.co/consultas/detalleProceso.do?numConstancia=16-9-419507" TargetMode="External"/><Relationship Id="rId15" Type="http://schemas.openxmlformats.org/officeDocument/2006/relationships/hyperlink" Target="https://www.contratos.gov.co/consultas/detalleProceso.do?numConstancia=16-12-4578726" TargetMode="External"/><Relationship Id="rId36" Type="http://schemas.openxmlformats.org/officeDocument/2006/relationships/hyperlink" Target="http://www.contratos.gov.co/consultas/detalleProceso.do?numConstancia=16-12-4632614" TargetMode="External"/><Relationship Id="rId57" Type="http://schemas.openxmlformats.org/officeDocument/2006/relationships/hyperlink" Target="https://www.contratos.gov.co/consultas/detalleProceso.do?numConstancia=16-12-4749558" TargetMode="External"/><Relationship Id="rId106" Type="http://schemas.openxmlformats.org/officeDocument/2006/relationships/hyperlink" Target="https://www.contratos.gov.co/consultas/detalleProceso.do?numConstancia=16-12-4927436" TargetMode="External"/><Relationship Id="rId127" Type="http://schemas.openxmlformats.org/officeDocument/2006/relationships/hyperlink" Target="http://www.contratos.gov.co/consultas/detalleProceso.do?numConstancia=16-12-4573954" TargetMode="External"/><Relationship Id="rId262" Type="http://schemas.openxmlformats.org/officeDocument/2006/relationships/hyperlink" Target="http://www.contratos.gov.co/consultas/detalleProceso.do?numConstancia=16-11-5665135" TargetMode="External"/><Relationship Id="rId10" Type="http://schemas.openxmlformats.org/officeDocument/2006/relationships/hyperlink" Target="file:///C:\Users\39567488\Downloads\C_PROCESO_16-12-4561909_211001044_17994421.pdf" TargetMode="External"/><Relationship Id="rId31" Type="http://schemas.openxmlformats.org/officeDocument/2006/relationships/hyperlink" Target="http://www.contratos.gov.co/consultas/detalleProceso.do?numConstancia=16-12-4589207" TargetMode="External"/><Relationship Id="rId52" Type="http://schemas.openxmlformats.org/officeDocument/2006/relationships/hyperlink" Target="https://www.contratos.gov.co/consultas/detalleProceso.do?numConstancia=16-12-4593894" TargetMode="External"/><Relationship Id="rId73" Type="http://schemas.openxmlformats.org/officeDocument/2006/relationships/hyperlink" Target="https://www.contratos.gov.co/consultas/detalleProceso.do?numConstancia=16-12-4757660" TargetMode="External"/><Relationship Id="rId78" Type="http://schemas.openxmlformats.org/officeDocument/2006/relationships/hyperlink" Target="https://www.contratos.gov.co/consultas/detalleProceso.do?numConstancia=16-1-156755" TargetMode="External"/><Relationship Id="rId94" Type="http://schemas.openxmlformats.org/officeDocument/2006/relationships/hyperlink" Target="https://www.contratos.gov.co/consultas/detalleProceso.do?numConstancia=16-9-412647" TargetMode="External"/><Relationship Id="rId99" Type="http://schemas.openxmlformats.org/officeDocument/2006/relationships/hyperlink" Target="https://www.contratos.gov.co/consultas/detalleProceso.do?numConstancia=16-13-4612333" TargetMode="External"/><Relationship Id="rId101" Type="http://schemas.openxmlformats.org/officeDocument/2006/relationships/hyperlink" Target="https://www.contratos.gov.co/consultas/detalleProceso.do?numConstancia=16-12-4930018" TargetMode="External"/><Relationship Id="rId122" Type="http://schemas.openxmlformats.org/officeDocument/2006/relationships/hyperlink" Target="http://www.colombiacompra.gov.co/tienda-virtual-del-estado-colombiano/orden-de-compra/7268" TargetMode="External"/><Relationship Id="rId143" Type="http://schemas.openxmlformats.org/officeDocument/2006/relationships/hyperlink" Target="file:///C:\Users\52930442\Downloads\C_PROCESO_16-12-4719693_211001044_18619091.pdf" TargetMode="External"/><Relationship Id="rId148" Type="http://schemas.openxmlformats.org/officeDocument/2006/relationships/hyperlink" Target="https://www.secop.gov.co/CO1BusinessLine/Tendering/ReplyAnalysisEdit/Update?docUniqueIdentifier=CO1.RANL.15405" TargetMode="External"/><Relationship Id="rId164" Type="http://schemas.openxmlformats.org/officeDocument/2006/relationships/hyperlink" Target="http://www.contratos.gov.co/consultas/detalleProceso.do?numConstancia=16-13-5014818" TargetMode="External"/><Relationship Id="rId169" Type="http://schemas.openxmlformats.org/officeDocument/2006/relationships/hyperlink" Target="http://www.contratos.gov.co/consultas/detalleProceso.do?numConstancia=16-13-4982500" TargetMode="External"/><Relationship Id="rId185" Type="http://schemas.openxmlformats.org/officeDocument/2006/relationships/hyperlink" Target="https://www.contratos.gov.co/consultas/detalleProceso.do?numConstancia=16-13-5145379" TargetMode="External"/><Relationship Id="rId4" Type="http://schemas.openxmlformats.org/officeDocument/2006/relationships/hyperlink" Target="https://www.contratos.gov.co/consultas/detalleProceso.do?numConstancia=16-12-4577988" TargetMode="External"/><Relationship Id="rId9" Type="http://schemas.openxmlformats.org/officeDocument/2006/relationships/hyperlink" Target="https://www.contratos.gov.co/consultas/detalleProceso.do?numConstancia=16-12-4561909" TargetMode="External"/><Relationship Id="rId180" Type="http://schemas.openxmlformats.org/officeDocument/2006/relationships/hyperlink" Target="http://www.contratos.gov.co/consultas/detalleProceso.do?numConstancia=16-12-5157511" TargetMode="External"/><Relationship Id="rId210" Type="http://schemas.openxmlformats.org/officeDocument/2006/relationships/hyperlink" Target="http://www.colombiacompra.gov.co/tienda-virtual-del-estado-colombiano/orden-de-compra/8852" TargetMode="External"/><Relationship Id="rId215" Type="http://schemas.openxmlformats.org/officeDocument/2006/relationships/hyperlink" Target="https://www.contratos.gov.co/consultas/detalleProceso.do?numConstancia=16-13-5283502" TargetMode="External"/><Relationship Id="rId236" Type="http://schemas.openxmlformats.org/officeDocument/2006/relationships/hyperlink" Target="http://www.colombiacompra.gov.co/tienda-virtual-del-estado-colombiano/orden-de-compra/9449" TargetMode="External"/><Relationship Id="rId257" Type="http://schemas.openxmlformats.org/officeDocument/2006/relationships/hyperlink" Target="https://www.contratos.gov.co/consultas/detalleProceso.do?numConstancia=16-13-5690658" TargetMode="External"/><Relationship Id="rId26" Type="http://schemas.openxmlformats.org/officeDocument/2006/relationships/hyperlink" Target="http://www.contratos.gov.co/consultas/detalleProceso.do?numConstancia=16-12-4570037" TargetMode="External"/><Relationship Id="rId231" Type="http://schemas.openxmlformats.org/officeDocument/2006/relationships/hyperlink" Target="http://www.colombiacompra.gov.co/tienda-virtual-del-estado-colombiano/orden-de-compra/9382" TargetMode="External"/><Relationship Id="rId252" Type="http://schemas.openxmlformats.org/officeDocument/2006/relationships/hyperlink" Target="https://www.contratos.gov.co/consultas/detalleProceso.do?numConstancia=16-12-5570309" TargetMode="External"/><Relationship Id="rId47" Type="http://schemas.openxmlformats.org/officeDocument/2006/relationships/hyperlink" Target="https://www.contratos.gov.co/consultas/detalleProceso.do?numConstancia=16-12-4580029" TargetMode="External"/><Relationship Id="rId68" Type="http://schemas.openxmlformats.org/officeDocument/2006/relationships/hyperlink" Target="https://www.contratos.gov.co/consultas/detalleProceso.do?numConstancia=16-9-412001" TargetMode="External"/><Relationship Id="rId89" Type="http://schemas.openxmlformats.org/officeDocument/2006/relationships/hyperlink" Target="https://www.contratos.gov.co/consultas/detalleProceso.do?numConstancia=16-12-4786626" TargetMode="External"/><Relationship Id="rId112" Type="http://schemas.openxmlformats.org/officeDocument/2006/relationships/hyperlink" Target="https://www.contratos.gov.co/consultas/detalleProceso.do?numConstancia=16-12-4902721" TargetMode="External"/><Relationship Id="rId133" Type="http://schemas.openxmlformats.org/officeDocument/2006/relationships/hyperlink" Target="http://www.contratos.gov.co/consultas/detalleProceso.do?numConstancia=16-12-4580029" TargetMode="External"/><Relationship Id="rId154" Type="http://schemas.openxmlformats.org/officeDocument/2006/relationships/hyperlink" Target="http://www.contratos.gov.co/consultas/detalleProceso.do?numConstancia=16-12-5056418" TargetMode="External"/><Relationship Id="rId175" Type="http://schemas.openxmlformats.org/officeDocument/2006/relationships/hyperlink" Target="http://www.contratos.gov.co/consultas/detalleProceso.do?numConstancia=16-12-5133616" TargetMode="External"/><Relationship Id="rId196" Type="http://schemas.openxmlformats.org/officeDocument/2006/relationships/hyperlink" Target="https://www.contratos.gov.co/consultas/detalleProceso.do?numConstancia=16-12-5170485" TargetMode="External"/><Relationship Id="rId200" Type="http://schemas.openxmlformats.org/officeDocument/2006/relationships/hyperlink" Target="http://www.colombiacompra.gov.co/tienda-virtual-del-estado-colombiano/orden-de-compra/6460" TargetMode="External"/><Relationship Id="rId16" Type="http://schemas.openxmlformats.org/officeDocument/2006/relationships/hyperlink" Target="https://www.contratos.gov.co/consultas/detalleProceso.do?numConstancia=16-12-4584366" TargetMode="External"/><Relationship Id="rId221" Type="http://schemas.openxmlformats.org/officeDocument/2006/relationships/hyperlink" Target="https://www.contratos.gov.co/consultas/detalleProceso.do?numConstancia=16-12-5342389" TargetMode="External"/><Relationship Id="rId242" Type="http://schemas.openxmlformats.org/officeDocument/2006/relationships/hyperlink" Target="https://www.contratos.gov.co/consultas/detalleProceso.do?numConstancia=16-13-5383242" TargetMode="External"/><Relationship Id="rId263" Type="http://schemas.openxmlformats.org/officeDocument/2006/relationships/printerSettings" Target="../printerSettings/printerSettings12.bin"/><Relationship Id="rId37" Type="http://schemas.openxmlformats.org/officeDocument/2006/relationships/hyperlink" Target="http://www.contratos.gov.co/consultas/detalleProceso.do?numConstancia=16-12-4632614" TargetMode="External"/><Relationship Id="rId58" Type="http://schemas.openxmlformats.org/officeDocument/2006/relationships/hyperlink" Target="https://www.contratos.gov.co/consultas/detalleProceso.do?numConstancia=16-13-4727695" TargetMode="External"/><Relationship Id="rId79" Type="http://schemas.openxmlformats.org/officeDocument/2006/relationships/hyperlink" Target="https://www.contratos.gov.co/consultas/detalleProceso.do?numConstancia=16-12-4704646" TargetMode="External"/><Relationship Id="rId102" Type="http://schemas.openxmlformats.org/officeDocument/2006/relationships/hyperlink" Target="https://www.contratos.gov.co/consultas/detalleProceso.do?numConstancia=16-12-4930065" TargetMode="External"/><Relationship Id="rId123" Type="http://schemas.openxmlformats.org/officeDocument/2006/relationships/hyperlink" Target="http://www.colombiacompra.gov.co/tienda-virtual-del-estado-colombiano/orden-de-compra/7278" TargetMode="External"/><Relationship Id="rId144" Type="http://schemas.openxmlformats.org/officeDocument/2006/relationships/hyperlink" Target="https://www.contratos.gov.co/consultas/detalleProceso.do?numConstancia=16-13-4791787" TargetMode="External"/><Relationship Id="rId90" Type="http://schemas.openxmlformats.org/officeDocument/2006/relationships/hyperlink" Target="https://www.contratos.gov.co/consultas/detalleProceso.do?numConstancia=16-12-4771628" TargetMode="External"/><Relationship Id="rId165" Type="http://schemas.openxmlformats.org/officeDocument/2006/relationships/hyperlink" Target="http://www.contratos.gov.co/consultas/detalleProceso.do?numConstancia=16-13-5010409" TargetMode="External"/><Relationship Id="rId186" Type="http://schemas.openxmlformats.org/officeDocument/2006/relationships/hyperlink" Target="https://www.contratos.gov.co/consultas/detalleProceso.do?numConstancia=16-13-5153721" TargetMode="External"/><Relationship Id="rId211" Type="http://schemas.openxmlformats.org/officeDocument/2006/relationships/hyperlink" Target="http://www.colombiacompra.gov.co/tienda-virtual-del-estado-colombiano/orden-de-compra/9111" TargetMode="External"/><Relationship Id="rId232" Type="http://schemas.openxmlformats.org/officeDocument/2006/relationships/hyperlink" Target="http://www.colombiacompra.gov.co/tienda-virtual-del-estado-colombiano/orden-de-compra/9445" TargetMode="External"/><Relationship Id="rId253" Type="http://schemas.openxmlformats.org/officeDocument/2006/relationships/hyperlink" Target="https://www.contratos.gov.co/consultas/detalleProceso.do?numConstancia=16-12-5574158" TargetMode="External"/><Relationship Id="rId27" Type="http://schemas.openxmlformats.org/officeDocument/2006/relationships/hyperlink" Target="http://www.contratos.gov.co/consultas/detalleProceso.do?numConstancia=16-12-4570091" TargetMode="External"/><Relationship Id="rId48" Type="http://schemas.openxmlformats.org/officeDocument/2006/relationships/hyperlink" Target="https://www.contratos.gov.co/consultas/detalleProceso.do?numConstancia=16-12-4580184" TargetMode="External"/><Relationship Id="rId69" Type="http://schemas.openxmlformats.org/officeDocument/2006/relationships/hyperlink" Target="https://www.contratos.gov.co/consultas/detalleProceso.do?numConstancia=16-17-4808736" TargetMode="External"/><Relationship Id="rId113" Type="http://schemas.openxmlformats.org/officeDocument/2006/relationships/hyperlink" Target="https://www.contratos.gov.co/consultas/detalleProceso.do?numConstancia=16-13-4946713" TargetMode="External"/><Relationship Id="rId134" Type="http://schemas.openxmlformats.org/officeDocument/2006/relationships/hyperlink" Target="http://www.contratos.gov.co/consultas/detalleProceso.do?numConstancia=16-12-4580184" TargetMode="External"/><Relationship Id="rId80" Type="http://schemas.openxmlformats.org/officeDocument/2006/relationships/hyperlink" Target="https://www.contratos.gov.co/consultas/detalleProceso.do?numConstancia=16-13-4639886" TargetMode="External"/><Relationship Id="rId155" Type="http://schemas.openxmlformats.org/officeDocument/2006/relationships/hyperlink" Target="http://www.contratos.gov.co/consultas/detalleProceso.do?numConstancia=16-12-5056208" TargetMode="External"/><Relationship Id="rId176" Type="http://schemas.openxmlformats.org/officeDocument/2006/relationships/hyperlink" Target="http://www.contratos.gov.co/consultas/detalleProceso.do?numConstancia=16-12-5137604" TargetMode="External"/><Relationship Id="rId197" Type="http://schemas.openxmlformats.org/officeDocument/2006/relationships/hyperlink" Target="https://www.contratos.gov.co/consultas/detalleProceso.do?numConstancia=16-13-5171314" TargetMode="External"/><Relationship Id="rId201" Type="http://schemas.openxmlformats.org/officeDocument/2006/relationships/hyperlink" Target="http://www.colombiacompra.gov.co/tienda-virtual-del-estado-colombiano/orden-de-compra/6659" TargetMode="External"/><Relationship Id="rId222" Type="http://schemas.openxmlformats.org/officeDocument/2006/relationships/hyperlink" Target="https://www.contratos.gov.co/consultas/detalleProceso.do?numConstancia=16-12-5362970" TargetMode="External"/><Relationship Id="rId243" Type="http://schemas.openxmlformats.org/officeDocument/2006/relationships/hyperlink" Target="https://www.contratos.gov.co/consultas/detalleProceso.do?numConstancia=16-12-5503502" TargetMode="External"/><Relationship Id="rId264" Type="http://schemas.openxmlformats.org/officeDocument/2006/relationships/drawing" Target="../drawings/drawing8.xml"/><Relationship Id="rId17" Type="http://schemas.openxmlformats.org/officeDocument/2006/relationships/hyperlink" Target="file:///C:\Users\39567488\Downloads\C_PROCESO_16-12-4584366_211001044_18088141%20(1).pdf" TargetMode="External"/><Relationship Id="rId38" Type="http://schemas.openxmlformats.org/officeDocument/2006/relationships/hyperlink" Target="http://www.contratos.gov.co/consultas/detalleProceso.do?numConstancia=16-12-4634114" TargetMode="External"/><Relationship Id="rId59" Type="http://schemas.openxmlformats.org/officeDocument/2006/relationships/hyperlink" Target="http://www.contratos.gov.co/consultas/detalleProceso.do?numConstancia=16-12-4687133" TargetMode="External"/><Relationship Id="rId103" Type="http://schemas.openxmlformats.org/officeDocument/2006/relationships/hyperlink" Target="https://www.contratos.gov.co/consultas/detalleProceso.do?numConstancia=16-12-4929215" TargetMode="External"/><Relationship Id="rId124" Type="http://schemas.openxmlformats.org/officeDocument/2006/relationships/hyperlink" Target="https://www.contratos.gov.co/consultas/detalleProceso.do?numConstancia=16-13-4646948" TargetMode="External"/><Relationship Id="rId70" Type="http://schemas.openxmlformats.org/officeDocument/2006/relationships/hyperlink" Target="http://www.contratos.gov.co/consultas/detalleProceso.do?numConstancia=16-9-412453" TargetMode="External"/><Relationship Id="rId91" Type="http://schemas.openxmlformats.org/officeDocument/2006/relationships/hyperlink" Target="http://www.contratos.gov.co/consultas/detalleProceso.do?numConstancia=16-12-4796840" TargetMode="External"/><Relationship Id="rId145" Type="http://schemas.openxmlformats.org/officeDocument/2006/relationships/hyperlink" Target="http://www.contratos.gov.co/consultas/detalleProceso.do?numConstancia=16-9-413507" TargetMode="External"/><Relationship Id="rId166" Type="http://schemas.openxmlformats.org/officeDocument/2006/relationships/hyperlink" Target="http://www.contratos.gov.co/consultas/detalleProceso.do?numConstancia=16-13-4990508" TargetMode="External"/><Relationship Id="rId187" Type="http://schemas.openxmlformats.org/officeDocument/2006/relationships/hyperlink" Target="https://www.contratos.gov.co/consultas/detalleProceso.do?numConstancia=16-13-5153777" TargetMode="External"/><Relationship Id="rId1" Type="http://schemas.openxmlformats.org/officeDocument/2006/relationships/hyperlink" Target="https://www.contratos.gov.co/consultas/detalleProceso.do?numConstancia=16-12-4556844" TargetMode="External"/><Relationship Id="rId212" Type="http://schemas.openxmlformats.org/officeDocument/2006/relationships/hyperlink" Target="https://www.contratos.gov.co/consultas/detalleProceso.do?numConstancia=16-13-4635237" TargetMode="External"/><Relationship Id="rId233" Type="http://schemas.openxmlformats.org/officeDocument/2006/relationships/hyperlink" Target="http://www.colombiacompra.gov.co/tienda-virtual-del-estado-colombiano/orden-de-compra/9446" TargetMode="External"/><Relationship Id="rId254" Type="http://schemas.openxmlformats.org/officeDocument/2006/relationships/hyperlink" Target="https://www.contratos.gov.co/consultas/detalleProceso.do?numConstancia=16-12-561186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ntidad%20Estatal" TargetMode="External"/><Relationship Id="rId13" Type="http://schemas.openxmlformats.org/officeDocument/2006/relationships/hyperlink" Target="https://www.colombiacompra.gov.co/tienda-virtual-del-estado-colombiano/orden-de-compra/14918" TargetMode="External"/><Relationship Id="rId18" Type="http://schemas.openxmlformats.org/officeDocument/2006/relationships/hyperlink" Target="https://www.colombiacompra.gov.co/tienda-virtual-del-estado-colombiano/orden-de-compra/14730" TargetMode="External"/><Relationship Id="rId26" Type="http://schemas.openxmlformats.org/officeDocument/2006/relationships/drawing" Target="../drawings/drawing2.xml"/><Relationship Id="rId3"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Fecha%20de%20la%20orden" TargetMode="External"/><Relationship Id="rId21" Type="http://schemas.openxmlformats.org/officeDocument/2006/relationships/hyperlink" Target="https://www.colombiacompra.gov.co/tienda-virtual-del-estado-colombiano/orden-de-compra/15131" TargetMode="External"/><Relationship Id="rId34" Type="http://schemas.openxmlformats.org/officeDocument/2006/relationships/control" Target="../activeX/activeX4.xml"/><Relationship Id="rId7"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desc&amp;order=Orden%20de%20Compra" TargetMode="External"/><Relationship Id="rId12"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Total" TargetMode="External"/><Relationship Id="rId17" Type="http://schemas.openxmlformats.org/officeDocument/2006/relationships/hyperlink" Target="https://www.colombiacompra.gov.co/tienda-virtual-del-estado-colombiano/orden-de-compra/14731" TargetMode="External"/><Relationship Id="rId25" Type="http://schemas.openxmlformats.org/officeDocument/2006/relationships/printerSettings" Target="../printerSettings/printerSettings6.bin"/><Relationship Id="rId33" Type="http://schemas.openxmlformats.org/officeDocument/2006/relationships/image" Target="../media/image3.emf"/><Relationship Id="rId2"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ntidad%20Estatal" TargetMode="External"/><Relationship Id="rId16" Type="http://schemas.openxmlformats.org/officeDocument/2006/relationships/hyperlink" Target="https://www.colombiacompra.gov.co/tienda-virtual-del-estado-colombiano/orden-de-compra/14732" TargetMode="External"/><Relationship Id="rId20" Type="http://schemas.openxmlformats.org/officeDocument/2006/relationships/hyperlink" Target="https://www.colombiacompra.gov.co/tienda-virtual-del-estado-colombiano/orden-de-compra/14103" TargetMode="External"/><Relationship Id="rId29" Type="http://schemas.openxmlformats.org/officeDocument/2006/relationships/image" Target="../media/image1.emf"/><Relationship Id="rId1" Type="http://schemas.openxmlformats.org/officeDocument/2006/relationships/hyperlink" Target="http://www.colombiacompra.gov.co/?q=tienda-virtual-del-estado-colombiano/ordenes-de-compra/csv/?number_order=&amp;state=&amp;entity=UNIDAD%20ADMINISTRATIVA%20ESPECIAL%20MIGRACION%20COLOMBIA&amp;tool=&amp;date_to=2016-10-31&amp;date_from=2016-10-01" TargetMode="External"/><Relationship Id="rId6"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Total" TargetMode="External"/><Relationship Id="rId11"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Instrumento" TargetMode="External"/><Relationship Id="rId24" Type="http://schemas.openxmlformats.org/officeDocument/2006/relationships/hyperlink" Target="https://www.colombiacompra.gov.co/tienda-virtual-del-estado-colombiano/orden-de-compra/14729" TargetMode="External"/><Relationship Id="rId32" Type="http://schemas.openxmlformats.org/officeDocument/2006/relationships/control" Target="../activeX/activeX3.xml"/><Relationship Id="rId37" Type="http://schemas.openxmlformats.org/officeDocument/2006/relationships/image" Target="../media/image5.emf"/><Relationship Id="rId5"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Instrumento" TargetMode="External"/><Relationship Id="rId15" Type="http://schemas.openxmlformats.org/officeDocument/2006/relationships/hyperlink" Target="https://www.colombiacompra.gov.co/tienda-virtual-del-estado-colombiano/orden-de-compra/14812" TargetMode="External"/><Relationship Id="rId23" Type="http://schemas.openxmlformats.org/officeDocument/2006/relationships/hyperlink" Target="https://www.colombiacompra.gov.co/tienda-virtual-del-estado-colombiano/orden-de-compra/15463" TargetMode="External"/><Relationship Id="rId28" Type="http://schemas.openxmlformats.org/officeDocument/2006/relationships/control" Target="../activeX/activeX1.xml"/><Relationship Id="rId36" Type="http://schemas.openxmlformats.org/officeDocument/2006/relationships/control" Target="../activeX/activeX5.xml"/><Relationship Id="rId10"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stado" TargetMode="External"/><Relationship Id="rId19" Type="http://schemas.openxmlformats.org/officeDocument/2006/relationships/hyperlink" Target="https://www.colombiacompra.gov.co/tienda-virtual-del-estado-colombiano/orden-de-compra/14308" TargetMode="External"/><Relationship Id="rId31" Type="http://schemas.openxmlformats.org/officeDocument/2006/relationships/image" Target="../media/image2.emf"/><Relationship Id="rId4"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Estado" TargetMode="External"/><Relationship Id="rId9" Type="http://schemas.openxmlformats.org/officeDocument/2006/relationships/hyperlink" Target="http://www.colombiacompra.gov.co/tienda-virtual-del-estado-colombiano/ordenes-de-compra?number_order=&amp;state=&amp;entity=UNIDAD%20ADMINISTRATIVA%20ESPECIAL%20MIGRACION%20COLOMBIA&amp;tool=&amp;date_to=2016-10-31&amp;date_from=2016-10-01&amp;sort=asc&amp;order=Fecha%20de%20la%20orden" TargetMode="External"/><Relationship Id="rId14" Type="http://schemas.openxmlformats.org/officeDocument/2006/relationships/hyperlink" Target="http://www.colombiacompra.gov.co/tienda-virtual-del-estado-colombiano/orden-de-compra/11450" TargetMode="External"/><Relationship Id="rId22" Type="http://schemas.openxmlformats.org/officeDocument/2006/relationships/hyperlink" Target="https://www.colombiacompra.gov.co/tienda-virtual-del-estado-colombiano/orden-de-compra/15346" TargetMode="External"/><Relationship Id="rId27" Type="http://schemas.openxmlformats.org/officeDocument/2006/relationships/vmlDrawing" Target="../drawings/vmlDrawing2.vml"/><Relationship Id="rId30" Type="http://schemas.openxmlformats.org/officeDocument/2006/relationships/control" Target="../activeX/activeX2.xml"/><Relationship Id="rId35" Type="http://schemas.openxmlformats.org/officeDocument/2006/relationships/image" Target="../media/image4.emf"/></Relationships>
</file>

<file path=xl/worksheets/_rels/sheet7.xml.rels><?xml version="1.0" encoding="UTF-8" standalone="yes"?>
<Relationships xmlns="http://schemas.openxmlformats.org/package/2006/relationships"><Relationship Id="rId8" Type="http://schemas.openxmlformats.org/officeDocument/2006/relationships/hyperlink" Target="https://www.secop.gov.co/CO1BusinessLine/Tendering/ProcedureEdit/View?docUniqueIdentifier=CO1.REQ.120501&amp;prevCtxUrl=https%3a%2f%2fwww.secop.gov.co%2fCO1BusinessLine%2fTendering%2fBuyerDossierWorkspace%2fIndex%3ffilteringState%3d0%26showAdvancedSearch%3dFa" TargetMode="External"/><Relationship Id="rId13" Type="http://schemas.openxmlformats.org/officeDocument/2006/relationships/hyperlink" Target="https://www.secop.gov.co/CO1ContractsManagement/Tendering/ProcurementContractEdit/View?docUniqueIdentifier=CO1.PCCNTR.104714&amp;awardUniqueIdentifier=CO1.AWD.82408&amp;buyerDossierUniqueIdentifier=CO1.BDOS.119213&amp;id=4876&amp;prevCtxUrl=https%3a%2f%2fwww.secop.gov.co" TargetMode="External"/><Relationship Id="rId18" Type="http://schemas.openxmlformats.org/officeDocument/2006/relationships/hyperlink" Target="SECOP%20%20https:/www.secop.gov.co/CO1ContractsManagement/Tendering/ProcurementContractEdit/View?docUniqueIdentifier=CO1.PCCNTR.108932&amp;awardUniqueIdentifier=CO1.AWD.85919&amp;buyerDossierUniqueIdentifier=CO1.BDOS.122427&amp;id=5986&amp;prevCtxUrl=https%3a%2f%2fwww.se" TargetMode="External"/><Relationship Id="rId26" Type="http://schemas.openxmlformats.org/officeDocument/2006/relationships/hyperlink" Target="https://www.secop.gov.co/CO1ContractsManagement/Tendering/ProcurementContractEdit/View?docUniqueIdentifier=CO1.PCCNTR.113727&amp;awardUniqueIdentifier=CO1.AWD.89823&amp;buyerDossierUniqueIdentifier=CO1.BDOS.126627&amp;id=7516&amp;prevCtxUrl=https%3a%2f%2fwww.secop.gov.co" TargetMode="External"/><Relationship Id="rId3" Type="http://schemas.openxmlformats.org/officeDocument/2006/relationships/hyperlink" Target="https://www.secop.gov.co/CO1ContractsManagement/Tendering/ProcurementContractEdit/View?docUniqueIdentifier=CO1.PCCNTR.103305&amp;prevCtxUrl=https%3a%2f%2fwww.secop.gov.co%3a443%2fCO1ContractsManagement%2fTendering%2fProcurementContractManagement%2fIndex&amp;prevC" TargetMode="External"/><Relationship Id="rId21" Type="http://schemas.openxmlformats.org/officeDocument/2006/relationships/hyperlink" Target="https://www.secop.gov.co/CO1BusinessLine/Tendering/BuyerWorkArea/Index?docUniqueIdentifier=CO1.BDOS.122628&amp;prevCtxUrl=https%3a%2f%2fwww.secop.gov.co%2fCO1BusinessLine%2fTendering%2fBuyerDossierWorkspace%2fIndex%3ffilteringState%3d1%26showAdvancedSearch%3d" TargetMode="External"/><Relationship Id="rId34" Type="http://schemas.openxmlformats.org/officeDocument/2006/relationships/hyperlink" Target="https://www.secop.gov.co/CO1ContractsManagement/Tendering/ProcurementContractEdit/View?docUniqueIdentifier=CO1.PCCNTR.124806&amp;awardUniqueIdentifier=CO1.AWD.98902&amp;buyerDossierUniqueIdentifier=CO1.BDOS.135223&amp;id=9852&amp;prevCtxUrl=https%3a%2f%2fwww.secop.gov.co" TargetMode="External"/><Relationship Id="rId7" Type="http://schemas.openxmlformats.org/officeDocument/2006/relationships/hyperlink" Target="https://www.secop.gov.co/CO1ContractsManagement/Tendering/ProcurementContractEdit/View?docUniqueIdentifier=CO1.PCCNTR.104710&amp;awardUniqueIdentifier=CO1.AWD.82305&amp;buyerDossierUniqueIdentifier=CO1.BDOS.118629&amp;id=4870&amp;prevCtxUrl=https%3a%2f%2fwww.secop.gov.co" TargetMode="External"/><Relationship Id="rId12" Type="http://schemas.openxmlformats.org/officeDocument/2006/relationships/hyperlink" Target="https://www.secop.gov.co/CO1ContractsManagement/Tendering/ProcurementContractEdit/View?docUniqueIdentifier=CO1.PCCNTR.104207&amp;awardUniqueIdentifier=CO1.AWD.81814&amp;buyerDossierUniqueIdentifier=CO1.BDOS.119414&amp;id=4730&amp;prevCtxUrl=https%3a%2f%2fwww.secop.gov.co" TargetMode="External"/><Relationship Id="rId17" Type="http://schemas.openxmlformats.org/officeDocument/2006/relationships/hyperlink" Target="SECOP%20%20https:/www.secop.gov.co/CO1ContractsManagement/Tendering/ProcurementContractEdit/View?docUniqueIdentifier=CO1.PCCNTR.108807&amp;awardUniqueIdentifier=CO1.AWD.85706&amp;buyerDossierUniqueIdentifier=CO1.BDOS.121921&amp;id=5870&amp;prevCtxUrl=https%3a%2f%2fwww.se" TargetMode="External"/><Relationship Id="rId25" Type="http://schemas.openxmlformats.org/officeDocument/2006/relationships/hyperlink" Target="http://www.contratos.gov.co/consultas/detalleProceso.do?numConstancia=17-12-6195868" TargetMode="External"/><Relationship Id="rId33" Type="http://schemas.openxmlformats.org/officeDocument/2006/relationships/hyperlink" Target="https://www.secop.gov.co/CO1ContractsManagement/Tendering/ProcurementContractEdit/View?docUniqueIdentifier=CO1.PCCNTR.123802&amp;awardUniqueIdentifier=CO1.AWD.98002&amp;buyerDossierUniqueIdentifier=CO1.BDOS.134849&amp;id=9673&amp;prevCtxUrl=https%3a%2f%2fwww.secop.gov.co" TargetMode="External"/><Relationship Id="rId38" Type="http://schemas.openxmlformats.org/officeDocument/2006/relationships/comments" Target="../comments2.xml"/><Relationship Id="rId2" Type="http://schemas.openxmlformats.org/officeDocument/2006/relationships/hyperlink" Target="https://www.secop.gov.co/CO1ContractsManagement/Tendering/ProcurementContractEdit/View?docUniqueIdentifier=CO1.PCCNTR.104302&amp;prevCtxUrl=https%3a%2f%2fwww.secop.gov.co%3a443%2fCO1ContractsManagement%2fTendering%2fProcurementContractManagement%2fIndex&amp;prevC" TargetMode="External"/><Relationship Id="rId16" Type="http://schemas.openxmlformats.org/officeDocument/2006/relationships/hyperlink" Target="https://www.secop.gov.co/CO1ContractsManagement/Tendering/ProcurementContractEdit/Update?ProfileName=CCE-05-Contratacion_Directa&amp;PPI=CO1.PPI.272740&amp;DocUniqueName=ContratoDeCompra&amp;DocTypeName=NextWay.Entities.Marketplace.Tendering.ProcurementContract&amp;Profi" TargetMode="External"/><Relationship Id="rId20" Type="http://schemas.openxmlformats.org/officeDocument/2006/relationships/hyperlink" Target="https://www.secop.gov.co/CO1BusinessLine/Tendering/BuyerWorkArea/Index?DocUniqueIdentifier=CO1.BDOS.124618" TargetMode="External"/><Relationship Id="rId29" Type="http://schemas.openxmlformats.org/officeDocument/2006/relationships/hyperlink" Target="https://www.contratos.gov.co/consultas/detalleProceso.do?numConstancia=17-12-6211098" TargetMode="External"/><Relationship Id="rId1" Type="http://schemas.openxmlformats.org/officeDocument/2006/relationships/hyperlink" Target="https://www.secop.gov.co/CO1ContractsManagement/Tendering/ProcurementContractEdit/View?docUniqueIdentifier=CO1.PCCNTR.103213&amp;prevCtxUrl=https%3a%2f%2fwww.secop.gov.co%2fCO1ContractsManagement%2fTendering%2fProcurementContractManagement%2fIndex&amp;prevCtxLbl=" TargetMode="External"/><Relationship Id="rId6" Type="http://schemas.openxmlformats.org/officeDocument/2006/relationships/hyperlink" Target="https://www.secop.gov.co/CO1ContractsManagement/Tendering/ProcurementContractEdit/View?docUniqueIdentifier=CO1.PCCNTR.101311&amp;awardUniqueIdentifier=CO1.AWD.79121&amp;buyerDossierUniqueIdentifier=CO1.BDOS.117434&amp;id=4143&amp;prevCtxUrl=https%3a%2f%2fwww.secop.gov.co" TargetMode="External"/><Relationship Id="rId11" Type="http://schemas.openxmlformats.org/officeDocument/2006/relationships/hyperlink" Target="https://www.secop.gov.co/CO1ContractsManagement/Tendering/ProcurementContractEdit/View?docUniqueIdentifier=CO1.PCCNTR.103105&amp;awardUniqueIdentifier=CO1.AWD.80913&amp;buyerDossierUniqueIdentifier=CO1.BDOS.118247&amp;id=4560&amp;prevCtxUrl=https%3a%2f%2fwww.secop.gov.co" TargetMode="External"/><Relationship Id="rId24" Type="http://schemas.openxmlformats.org/officeDocument/2006/relationships/hyperlink" Target="http://www.contratos.gov.co/consultas/detalleProceso.do?numConstancia=17-12-6178324" TargetMode="External"/><Relationship Id="rId32" Type="http://schemas.openxmlformats.org/officeDocument/2006/relationships/hyperlink" Target="https://www.contratos.gov.co/consultas/detalleProceso.do?numConstancia=17-12-6284698" TargetMode="External"/><Relationship Id="rId37" Type="http://schemas.openxmlformats.org/officeDocument/2006/relationships/vmlDrawing" Target="../drawings/vmlDrawing3.vml"/><Relationship Id="rId5" Type="http://schemas.openxmlformats.org/officeDocument/2006/relationships/hyperlink" Target="https://www.secop.gov.co/CO1ContractsManagement/Tendering/ProcurementContractEdit/View?docUniqueIdentifier=CO1.PCCNTR.101622&amp;awardUniqueIdentifier=CO1.AWD.79622&amp;buyerDossierUniqueIdentifier=CO1.BDOS.118022&amp;id=4282&amp;prevCtxUrl=https%3a%2f%2fwww.secop.gov.co" TargetMode="External"/><Relationship Id="rId15" Type="http://schemas.openxmlformats.org/officeDocument/2006/relationships/hyperlink" Target="https://www.secop.gov.co/CO1ContractsManagement/Tendering/ProcurementContractEdit/View?docUniqueIdentifier=CO1.PCCNTR.104825&amp;awardUniqueIdentifier=CO1.AWD.82528&amp;buyerDossierUniqueIdentifier=CO1.BDOS.120611&amp;id=4949&amp;prevCtxUrl=https%3a%2f%2fwww.secop.gov.co" TargetMode="External"/><Relationship Id="rId23" Type="http://schemas.openxmlformats.org/officeDocument/2006/relationships/hyperlink" Target="https://www.secop.gov.co/CO1ContractsManagement/Tendering/ProcurementContractEdit/View?docUniqueIdentifier=CO1.PCCNTR.114129&amp;awardUniqueIdentifier=CO1.AWD.90426&amp;buyerDossierUniqueIdentifier=CO1.BDOS.127813&amp;id=7651&amp;prevCtxUrl=https%3a%2f%2fwww.secop.gov.co" TargetMode="External"/><Relationship Id="rId28" Type="http://schemas.openxmlformats.org/officeDocument/2006/relationships/hyperlink" Target="https://www.contratos.gov.co/consultas/detalleProceso.do?numConstancia=17-12-6221946" TargetMode="External"/><Relationship Id="rId36" Type="http://schemas.openxmlformats.org/officeDocument/2006/relationships/drawing" Target="../drawings/drawing3.xml"/><Relationship Id="rId10" Type="http://schemas.openxmlformats.org/officeDocument/2006/relationships/hyperlink" Target="https://www.secop.gov.co/CO1ContractsManagement/Tendering/ProcurementContractEdit/View?docUniqueIdentifier=CO1.PCCNTR.101620&amp;awardUniqueIdentifier=CO1.AWD.79727&amp;buyerDossierUniqueIdentifier=CO1.BDOS.117908&amp;id=4268&amp;prevCtxUrl=https%3a%2f%2fwww.secop.gov.co" TargetMode="External"/><Relationship Id="rId19" Type="http://schemas.openxmlformats.org/officeDocument/2006/relationships/hyperlink" Target="https://www.secop.gov.co/CO1BusinessLine/Tendering/BuyerWorkArea/Index?DocUniqueIdentifier=CO1.BDOS.123203" TargetMode="External"/><Relationship Id="rId31" Type="http://schemas.openxmlformats.org/officeDocument/2006/relationships/hyperlink" Target="http://www.contratos.gov.co/consultas/detalleProceso.do?numConstancia=17-12-6268425" TargetMode="External"/><Relationship Id="rId4" Type="http://schemas.openxmlformats.org/officeDocument/2006/relationships/hyperlink" Target="https://www.secop.gov.co/CO1BusinessLine/Tendering/BuyerDossierWorkspace/Index" TargetMode="External"/><Relationship Id="rId9" Type="http://schemas.openxmlformats.org/officeDocument/2006/relationships/hyperlink" Target="https://www.secop.gov.co/CO1ContractsManagement/Tendering/ProcurementContractEdit/View?docUniqueIdentifier=CO1.PCCNTR.102407&amp;awardUniqueIdentifier=CO1.AWD.80221&amp;buyerDossierUniqueIdentifier=CO1.BDOS.117906&amp;id=4414&amp;prevCtxUrl=https%3a%2f%2fwww.secop.gov.co" TargetMode="External"/><Relationship Id="rId14" Type="http://schemas.openxmlformats.org/officeDocument/2006/relationships/hyperlink" Target="https://www.secop.gov.co/CO1ContractsManagement/Tendering/ProcurementContractEdit/View?docUniqueIdentifier=CO1.PCCNTR.104606&amp;awardUniqueIdentifier=CO1.AWD.81906&amp;buyerDossierUniqueIdentifier=CO1.BDOS.119216&amp;id=4865&amp;prevCtxUrl=https%3a%2f%2fwww.secop.gov.co" TargetMode="External"/><Relationship Id="rId22" Type="http://schemas.openxmlformats.org/officeDocument/2006/relationships/hyperlink" Target="https://www.secop.gov.co/CO1ContractsManagement/Tendering/ProcurementContractEdit/View?docUniqueIdentifier=CO1.PCCNTR.114127&amp;awardUniqueIdentifier=CO1.AWD.90424&amp;buyerDossierUniqueIdentifier=CO1.BDOS.127803&amp;id=7649&amp;prevCtxUrl=https%3a%2f%2fwww.secop.gov.co" TargetMode="External"/><Relationship Id="rId27" Type="http://schemas.openxmlformats.org/officeDocument/2006/relationships/hyperlink" Target="https://www.secop.gov.co/CO1BusinessLine/Tendering/BuyerWorkArea/Index?docUniqueIdentifier=CO1.BDOS.128233&amp;prevCtxUrl=https%3a%2f%2fwww.secop.gov.co%2fCO1BusinessLine%2fTendering%2fBuyerDossierWorkspace%2fIndex%3ffilteringState%3d1%26showAdvancedSearch%3d" TargetMode="External"/><Relationship Id="rId30" Type="http://schemas.openxmlformats.org/officeDocument/2006/relationships/hyperlink" Target="http://www.contratos.gov.co/consultas/detalleProceso.do?numConstancia=17-12-6286586" TargetMode="External"/><Relationship Id="rId35"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contratos.gov.co/consultas/detalleProceso.do?numConstancia=17-12-6181295" TargetMode="External"/><Relationship Id="rId13" Type="http://schemas.openxmlformats.org/officeDocument/2006/relationships/hyperlink" Target="https://www.contratos.gov.co/consultas/detalleProceso.do?numConstancia=17-12-6211319" TargetMode="External"/><Relationship Id="rId18" Type="http://schemas.openxmlformats.org/officeDocument/2006/relationships/printerSettings" Target="../printerSettings/printerSettings8.bin"/><Relationship Id="rId3" Type="http://schemas.openxmlformats.org/officeDocument/2006/relationships/hyperlink" Target="https://www.contratos.gov.co/consultas/detalleProceso.do?numConstancia=17-12-6101314" TargetMode="External"/><Relationship Id="rId21" Type="http://schemas.openxmlformats.org/officeDocument/2006/relationships/comments" Target="../comments3.xml"/><Relationship Id="rId7" Type="http://schemas.openxmlformats.org/officeDocument/2006/relationships/hyperlink" Target="https://www.contratos.gov.co/consultas/detalleProceso.do?numConstancia=17-12-6110838" TargetMode="External"/><Relationship Id="rId12" Type="http://schemas.openxmlformats.org/officeDocument/2006/relationships/hyperlink" Target="https://www.contratos.gov.co/consultas/detalleProceso.do?numConstancia=17-12-6194102" TargetMode="External"/><Relationship Id="rId17" Type="http://schemas.openxmlformats.org/officeDocument/2006/relationships/hyperlink" Target="https://www.contratos.gov.co/consultas/detalleProceso.do?numConstancia=17-12-6244121" TargetMode="External"/><Relationship Id="rId2" Type="http://schemas.openxmlformats.org/officeDocument/2006/relationships/hyperlink" Target="https://www.contratos.gov.co/consultas/detalleProceso.do?numConstancia=17-12-6068321" TargetMode="External"/><Relationship Id="rId16" Type="http://schemas.openxmlformats.org/officeDocument/2006/relationships/hyperlink" Target="https://www.contratos.gov.co/consultas/detalleProceso.do?numConstancia=17-12-6222068" TargetMode="External"/><Relationship Id="rId20" Type="http://schemas.openxmlformats.org/officeDocument/2006/relationships/vmlDrawing" Target="../drawings/vmlDrawing4.vml"/><Relationship Id="rId1" Type="http://schemas.openxmlformats.org/officeDocument/2006/relationships/hyperlink" Target="http://www.contratos.gov.co/consultas/detalleProceso.do?numConstancia=17-12-5996944" TargetMode="External"/><Relationship Id="rId6" Type="http://schemas.openxmlformats.org/officeDocument/2006/relationships/hyperlink" Target="https://www.contratos.gov.co/consultas/detalleProceso.do?numConstancia=17-12-6114987" TargetMode="External"/><Relationship Id="rId11" Type="http://schemas.openxmlformats.org/officeDocument/2006/relationships/hyperlink" Target="https://www.contratos.gov.co/consultas/detalleProceso.do?numConstancia=17-12-6169053" TargetMode="External"/><Relationship Id="rId5" Type="http://schemas.openxmlformats.org/officeDocument/2006/relationships/hyperlink" Target="https://www.contratos.gov.co/consultas/detalleProceso.do?numConstancia=17-12-6067994" TargetMode="External"/><Relationship Id="rId15" Type="http://schemas.openxmlformats.org/officeDocument/2006/relationships/hyperlink" Target="https://www.contratos.gov.co/consultas/detalleProceso.do?numConstancia=17-12-6221750" TargetMode="External"/><Relationship Id="rId10" Type="http://schemas.openxmlformats.org/officeDocument/2006/relationships/hyperlink" Target="https://www.contratos.gov.co/consultas/detalleProceso.do?numConstancia=17-12-6161289" TargetMode="External"/><Relationship Id="rId19" Type="http://schemas.openxmlformats.org/officeDocument/2006/relationships/drawing" Target="../drawings/drawing4.xml"/><Relationship Id="rId4" Type="http://schemas.openxmlformats.org/officeDocument/2006/relationships/hyperlink" Target="https://www.contratos.gov.co/consultas/detalleProceso.do?numConstancia=17-12-6115979" TargetMode="External"/><Relationship Id="rId9" Type="http://schemas.openxmlformats.org/officeDocument/2006/relationships/hyperlink" Target="https://www.contratos.gov.co/consultas/detalleProceso.do?numConstancia=17-12-6189624" TargetMode="External"/><Relationship Id="rId14" Type="http://schemas.openxmlformats.org/officeDocument/2006/relationships/hyperlink" Target="https://www.contratos.gov.co/consultas/detalleProceso.do?numConstancia=17-12-6212204"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secop.gov.co/CO1BusinessLine/Tendering/BuyerWorkArea/Index?DocUniqueIdentifier=CO1.BDOS.130311" TargetMode="External"/><Relationship Id="rId13" Type="http://schemas.openxmlformats.org/officeDocument/2006/relationships/comments" Target="../comments4.xml"/><Relationship Id="rId3" Type="http://schemas.openxmlformats.org/officeDocument/2006/relationships/hyperlink" Target="https://www.secop.gov.co/CO1BusinessLine/Tendering/ReplyAnalysisEdit/Update?docUniqueIdentifier=CO1.RANL.64701&amp;prevCtxUrl=https%3a%2f%2fwww.secop.gov.co%2fCO1BusinessLine%2fTendering%2fBuyerDossierWorkspace%2fIndex%3fshowAdvancedSearch%3dFalse%26showAdvan" TargetMode="External"/><Relationship Id="rId7" Type="http://schemas.openxmlformats.org/officeDocument/2006/relationships/hyperlink" Target="https://www.secop.gov.co/CO1BusinessLine/Tendering/BuyerWorkArea/Index?DocUniqueIdentifier=CO1.BDOS.129808" TargetMode="External"/><Relationship Id="rId12" Type="http://schemas.openxmlformats.org/officeDocument/2006/relationships/vmlDrawing" Target="../drawings/vmlDrawing5.vml"/><Relationship Id="rId2" Type="http://schemas.openxmlformats.org/officeDocument/2006/relationships/hyperlink" Target="http://www.contratos.gov.co/consultas/detalleProceso.do?numConstancia=17-12-6057886" TargetMode="External"/><Relationship Id="rId1" Type="http://schemas.openxmlformats.org/officeDocument/2006/relationships/hyperlink" Target="https://www.contratos.gov.co/consultas/detalleProceso.do?numConstancia=17-12-6082196" TargetMode="External"/><Relationship Id="rId6" Type="http://schemas.openxmlformats.org/officeDocument/2006/relationships/hyperlink" Target="https://www.secop.gov.co/CO1BusinessLine/Tendering/BuyerWorkArea/Index?DocUniqueIdentifier=CO1.BDOS.129205" TargetMode="External"/><Relationship Id="rId11" Type="http://schemas.openxmlformats.org/officeDocument/2006/relationships/drawing" Target="../drawings/drawing5.xml"/><Relationship Id="rId5" Type="http://schemas.openxmlformats.org/officeDocument/2006/relationships/hyperlink" Target="https://www.secop.gov.co/CO1BusinessLine/Tendering/BuyerWorkArea/Index?DocUniqueIdentifier=CO1.BDOS.128025" TargetMode="External"/><Relationship Id="rId10" Type="http://schemas.openxmlformats.org/officeDocument/2006/relationships/printerSettings" Target="../printerSettings/printerSettings9.bin"/><Relationship Id="rId4" Type="http://schemas.openxmlformats.org/officeDocument/2006/relationships/hyperlink" Target="http://www.contratos.gov.co/consultas/detalleProceso.do?numConstancia=17-12-6168333" TargetMode="External"/><Relationship Id="rId9" Type="http://schemas.openxmlformats.org/officeDocument/2006/relationships/hyperlink" Target="https://www.contratos.gov.co/consultas/detalleProceso.do?numConstancia=17-12-62855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U342"/>
  <sheetViews>
    <sheetView tabSelected="1" topLeftCell="AB1" zoomScale="80" zoomScaleNormal="80" zoomScaleSheetLayoutView="85" workbookViewId="0">
      <pane ySplit="1" topLeftCell="A2" activePane="bottomLeft" state="frozen"/>
      <selection pane="bottomLeft" activeCell="R92" sqref="R92:AH103"/>
    </sheetView>
  </sheetViews>
  <sheetFormatPr baseColWidth="10" defaultColWidth="14.42578125" defaultRowHeight="12.75" x14ac:dyDescent="0.25"/>
  <cols>
    <col min="1" max="1" width="14.42578125" style="218"/>
    <col min="2" max="2" width="7.85546875" style="495" customWidth="1"/>
    <col min="3" max="3" width="11.85546875" style="297" customWidth="1"/>
    <col min="4" max="4" width="20.85546875" style="329" customWidth="1"/>
    <col min="5" max="5" width="15.28515625" style="90" customWidth="1"/>
    <col min="6" max="6" width="11.85546875" style="97" customWidth="1"/>
    <col min="7" max="7" width="12.85546875" style="400" customWidth="1"/>
    <col min="8" max="8" width="20" style="400" customWidth="1"/>
    <col min="9" max="9" width="16.42578125" style="26" customWidth="1"/>
    <col min="10" max="10" width="49.42578125" style="222" customWidth="1"/>
    <col min="11" max="11" width="12.42578125" style="496" customWidth="1"/>
    <col min="12" max="12" width="9.85546875" style="46" customWidth="1"/>
    <col min="13" max="13" width="20.28515625" style="264" customWidth="1"/>
    <col min="14" max="14" width="15" style="156" customWidth="1"/>
    <col min="15" max="15" width="8.85546875" style="75" customWidth="1"/>
    <col min="16" max="16" width="12.140625" style="183" customWidth="1"/>
    <col min="17" max="18" width="14.28515625" style="297" customWidth="1"/>
    <col min="19" max="19" width="10.140625" style="194" customWidth="1"/>
    <col min="20" max="20" width="10.7109375" style="725" customWidth="1"/>
    <col min="21" max="21" width="20.42578125" style="400" customWidth="1"/>
    <col min="22" max="22" width="15.85546875" style="423" customWidth="1"/>
    <col min="23" max="23" width="13.85546875" style="423" customWidth="1"/>
    <col min="24" max="24" width="21.5703125" style="400" customWidth="1"/>
    <col min="25" max="25" width="15.7109375" style="34" customWidth="1"/>
    <col min="26" max="26" width="12.7109375" style="398" customWidth="1"/>
    <col min="27" max="27" width="14.28515625" style="425" customWidth="1"/>
    <col min="28" max="28" width="11.42578125" style="91" customWidth="1"/>
    <col min="29" max="29" width="22.140625" style="49" customWidth="1"/>
    <col min="30" max="30" width="15.5703125" style="895" customWidth="1"/>
    <col min="31" max="31" width="14.7109375" style="49" customWidth="1"/>
    <col min="32" max="32" width="19.5703125" style="49" customWidth="1"/>
    <col min="33" max="33" width="16" style="49" customWidth="1"/>
    <col min="34" max="34" width="26" style="423" customWidth="1"/>
    <col min="35" max="35" width="23.7109375" style="88" customWidth="1"/>
    <col min="36" max="36" width="14.140625" style="89" customWidth="1"/>
    <col min="37" max="37" width="15.7109375" style="89" customWidth="1"/>
    <col min="38" max="38" width="21.140625" style="420" customWidth="1"/>
    <col min="39" max="39" width="12.85546875" style="91" customWidth="1"/>
    <col min="40" max="40" width="13.5703125" style="91" customWidth="1"/>
    <col min="41" max="41" width="13.85546875" style="90" customWidth="1"/>
    <col min="42" max="42" width="22.42578125" style="400" customWidth="1"/>
    <col min="43" max="43" width="14.7109375" style="90" customWidth="1"/>
    <col min="44" max="44" width="11.42578125" style="52" customWidth="1"/>
    <col min="45" max="45" width="10.85546875" style="52" customWidth="1"/>
    <col min="46" max="46" width="14" style="49" customWidth="1"/>
    <col min="47" max="47" width="14" style="75" customWidth="1"/>
    <col min="48" max="48" width="14" style="52" customWidth="1"/>
    <col min="49" max="49" width="15.5703125" style="49" customWidth="1"/>
    <col min="50" max="50" width="12.5703125" style="90" customWidth="1"/>
    <col min="51" max="51" width="12.5703125" style="52" customWidth="1"/>
    <col min="52" max="53" width="12.5703125" style="49" customWidth="1"/>
    <col min="54" max="54" width="12.5703125" style="52" customWidth="1"/>
    <col min="55" max="55" width="12.5703125" style="49" customWidth="1"/>
    <col min="56" max="57" width="11.7109375" style="90" customWidth="1"/>
    <col min="58" max="58" width="12.85546875" style="49" customWidth="1"/>
    <col min="59" max="59" width="12.5703125" style="49" customWidth="1"/>
    <col min="60" max="60" width="12.5703125" style="52" customWidth="1"/>
    <col min="61" max="61" width="12.5703125" style="49" customWidth="1"/>
    <col min="62" max="62" width="18.85546875" style="49" customWidth="1"/>
    <col min="63" max="63" width="18.28515625" style="49" customWidth="1"/>
    <col min="64" max="64" width="15.140625" style="49" customWidth="1"/>
    <col min="65" max="65" width="11.7109375" style="91" customWidth="1"/>
    <col min="66" max="66" width="11.5703125" style="91" customWidth="1"/>
    <col min="67" max="67" width="11.5703125" style="398" customWidth="1"/>
    <col min="68" max="68" width="11.5703125" style="91" customWidth="1"/>
    <col min="69" max="69" width="11.5703125" style="49" customWidth="1"/>
    <col min="70" max="71" width="11.5703125" style="91" customWidth="1"/>
    <col min="72" max="72" width="11.5703125" style="398" customWidth="1"/>
    <col min="73" max="73" width="11.5703125" style="91" customWidth="1"/>
    <col min="74" max="74" width="11.5703125" style="49" customWidth="1"/>
    <col min="75" max="76" width="11.7109375" style="91" customWidth="1"/>
    <col min="77" max="77" width="11.5703125" style="398" customWidth="1"/>
    <col min="78" max="78" width="11.5703125" style="91" customWidth="1"/>
    <col min="79" max="79" width="11.5703125" style="49" customWidth="1"/>
    <col min="80" max="80" width="11.7109375" style="92" customWidth="1"/>
    <col min="81" max="81" width="13.42578125" style="52" customWidth="1"/>
    <col min="82" max="82" width="11.7109375" style="75" customWidth="1"/>
    <col min="83" max="83" width="19.42578125" style="49" customWidth="1"/>
    <col min="84" max="84" width="18" style="92" customWidth="1"/>
    <col min="85" max="85" width="13.42578125" style="93" customWidth="1"/>
    <col min="86" max="86" width="13.42578125" style="94" customWidth="1"/>
    <col min="87" max="88" width="11.7109375" style="94" customWidth="1"/>
    <col min="89" max="89" width="13.7109375" style="218" customWidth="1"/>
    <col min="90" max="90" width="1.28515625" style="218" customWidth="1"/>
    <col min="91" max="91" width="11.7109375" style="218" customWidth="1"/>
    <col min="92" max="92" width="12.5703125" style="218" customWidth="1"/>
    <col min="93" max="93" width="11.42578125" style="218" customWidth="1"/>
    <col min="94" max="94" width="12" style="49" customWidth="1"/>
    <col min="95" max="95" width="14.5703125" style="219" customWidth="1"/>
    <col min="96" max="96" width="13.42578125" style="218" customWidth="1"/>
    <col min="97" max="97" width="16.42578125" style="49" customWidth="1"/>
    <col min="98" max="102" width="14.42578125" style="218" customWidth="1"/>
    <col min="103" max="122" width="14.42578125" style="218"/>
    <col min="123" max="123" width="16.42578125" style="218" bestFit="1" customWidth="1"/>
    <col min="124" max="16384" width="14.42578125" style="218"/>
  </cols>
  <sheetData>
    <row r="1" spans="1:98" s="301" customFormat="1" ht="47.25" customHeight="1" x14ac:dyDescent="0.25">
      <c r="A1" s="298" t="s">
        <v>3044</v>
      </c>
      <c r="B1" s="298"/>
      <c r="C1" s="417" t="s">
        <v>20</v>
      </c>
      <c r="D1" s="417" t="s">
        <v>158</v>
      </c>
      <c r="E1" s="135" t="s">
        <v>0</v>
      </c>
      <c r="F1" s="417" t="s">
        <v>114</v>
      </c>
      <c r="G1" s="417" t="s">
        <v>1</v>
      </c>
      <c r="H1" s="417" t="s">
        <v>1524</v>
      </c>
      <c r="I1" s="417" t="s">
        <v>2531</v>
      </c>
      <c r="J1" s="502" t="s">
        <v>6</v>
      </c>
      <c r="K1" s="35" t="s">
        <v>157</v>
      </c>
      <c r="L1" s="31" t="s">
        <v>1466</v>
      </c>
      <c r="M1" s="31" t="s">
        <v>143</v>
      </c>
      <c r="N1" s="628" t="s">
        <v>1476</v>
      </c>
      <c r="O1" s="31" t="s">
        <v>115</v>
      </c>
      <c r="P1" s="37" t="s">
        <v>116</v>
      </c>
      <c r="Q1" s="417" t="s">
        <v>1462</v>
      </c>
      <c r="R1" s="417" t="s">
        <v>3</v>
      </c>
      <c r="S1" s="136" t="s">
        <v>2</v>
      </c>
      <c r="T1" s="631" t="s">
        <v>1482</v>
      </c>
      <c r="U1" s="417" t="s">
        <v>4</v>
      </c>
      <c r="V1" s="417" t="s">
        <v>59</v>
      </c>
      <c r="W1" s="417" t="s">
        <v>60</v>
      </c>
      <c r="X1" s="417" t="s">
        <v>5</v>
      </c>
      <c r="Y1" s="287" t="s">
        <v>144</v>
      </c>
      <c r="Z1" s="417" t="s">
        <v>55</v>
      </c>
      <c r="AA1" s="39" t="s">
        <v>135</v>
      </c>
      <c r="AB1" s="31" t="s">
        <v>136</v>
      </c>
      <c r="AC1" s="38" t="s">
        <v>2437</v>
      </c>
      <c r="AD1" s="891" t="s">
        <v>4274</v>
      </c>
      <c r="AE1" s="38" t="s">
        <v>2758</v>
      </c>
      <c r="AF1" s="38" t="s">
        <v>2759</v>
      </c>
      <c r="AG1" s="417" t="s">
        <v>93</v>
      </c>
      <c r="AH1" s="31" t="s">
        <v>14</v>
      </c>
      <c r="AI1" s="40" t="s">
        <v>15</v>
      </c>
      <c r="AJ1" s="40" t="s">
        <v>9</v>
      </c>
      <c r="AK1" s="40" t="s">
        <v>90</v>
      </c>
      <c r="AL1" s="37" t="s">
        <v>8</v>
      </c>
      <c r="AM1" s="417" t="s">
        <v>40</v>
      </c>
      <c r="AN1" s="417" t="s">
        <v>21</v>
      </c>
      <c r="AO1" s="615" t="s">
        <v>25</v>
      </c>
      <c r="AP1" s="587" t="s">
        <v>94</v>
      </c>
      <c r="AQ1" s="615" t="s">
        <v>95</v>
      </c>
      <c r="AR1" s="37" t="s">
        <v>137</v>
      </c>
      <c r="AS1" s="37" t="s">
        <v>119</v>
      </c>
      <c r="AT1" s="38" t="s">
        <v>13</v>
      </c>
      <c r="AU1" s="31" t="s">
        <v>130</v>
      </c>
      <c r="AV1" s="37" t="s">
        <v>118</v>
      </c>
      <c r="AW1" s="38" t="s">
        <v>117</v>
      </c>
      <c r="AX1" s="135" t="s">
        <v>137</v>
      </c>
      <c r="AY1" s="37" t="s">
        <v>119</v>
      </c>
      <c r="AZ1" s="38" t="s">
        <v>13</v>
      </c>
      <c r="BA1" s="38" t="s">
        <v>130</v>
      </c>
      <c r="BB1" s="37" t="s">
        <v>118</v>
      </c>
      <c r="BC1" s="38" t="s">
        <v>117</v>
      </c>
      <c r="BD1" s="135" t="s">
        <v>137</v>
      </c>
      <c r="BE1" s="135" t="s">
        <v>119</v>
      </c>
      <c r="BF1" s="38" t="s">
        <v>13</v>
      </c>
      <c r="BG1" s="38" t="s">
        <v>130</v>
      </c>
      <c r="BH1" s="37" t="s">
        <v>118</v>
      </c>
      <c r="BI1" s="38" t="s">
        <v>117</v>
      </c>
      <c r="BJ1" s="38" t="s">
        <v>108</v>
      </c>
      <c r="BK1" s="38" t="s">
        <v>109</v>
      </c>
      <c r="BL1" s="38" t="s">
        <v>77</v>
      </c>
      <c r="BM1" s="37" t="s">
        <v>138</v>
      </c>
      <c r="BN1" s="37" t="s">
        <v>78</v>
      </c>
      <c r="BO1" s="31" t="s">
        <v>130</v>
      </c>
      <c r="BP1" s="37" t="s">
        <v>118</v>
      </c>
      <c r="BQ1" s="38" t="s">
        <v>117</v>
      </c>
      <c r="BR1" s="37" t="s">
        <v>138</v>
      </c>
      <c r="BS1" s="31" t="s">
        <v>78</v>
      </c>
      <c r="BT1" s="31" t="s">
        <v>130</v>
      </c>
      <c r="BU1" s="37" t="s">
        <v>118</v>
      </c>
      <c r="BV1" s="38" t="s">
        <v>117</v>
      </c>
      <c r="BW1" s="37" t="s">
        <v>138</v>
      </c>
      <c r="BX1" s="31" t="s">
        <v>78</v>
      </c>
      <c r="BY1" s="31" t="s">
        <v>130</v>
      </c>
      <c r="BZ1" s="37" t="s">
        <v>118</v>
      </c>
      <c r="CA1" s="38" t="s">
        <v>117</v>
      </c>
      <c r="CB1" s="31" t="s">
        <v>79</v>
      </c>
      <c r="CC1" s="37" t="s">
        <v>21</v>
      </c>
      <c r="CD1" s="31"/>
      <c r="CE1" s="38" t="s">
        <v>147</v>
      </c>
      <c r="CF1" s="31" t="s">
        <v>146</v>
      </c>
      <c r="CG1" s="917" t="s">
        <v>76</v>
      </c>
      <c r="CH1" s="917"/>
      <c r="CI1" s="300" t="s">
        <v>56</v>
      </c>
      <c r="CJ1" s="300"/>
      <c r="CK1" s="301" t="s">
        <v>3</v>
      </c>
      <c r="CM1" s="301" t="s">
        <v>125</v>
      </c>
      <c r="CN1" s="301" t="s">
        <v>126</v>
      </c>
      <c r="CO1" s="301" t="s">
        <v>1469</v>
      </c>
      <c r="CP1" s="38" t="s">
        <v>1470</v>
      </c>
      <c r="CQ1" s="302" t="s">
        <v>1472</v>
      </c>
      <c r="CR1" s="37">
        <v>42277</v>
      </c>
      <c r="CS1" s="38" t="s">
        <v>1471</v>
      </c>
      <c r="CT1" s="301" t="s">
        <v>1473</v>
      </c>
    </row>
    <row r="2" spans="1:98" s="603" customFormat="1" ht="127.5" x14ac:dyDescent="0.25">
      <c r="A2" s="427" t="s">
        <v>3045</v>
      </c>
      <c r="B2" s="646">
        <f t="shared" ref="B2:B65" si="0">(S2)</f>
        <v>1</v>
      </c>
      <c r="C2" s="414" t="s">
        <v>2164</v>
      </c>
      <c r="D2" s="428" t="s">
        <v>2946</v>
      </c>
      <c r="E2" s="497" t="s">
        <v>7</v>
      </c>
      <c r="F2" s="638">
        <v>42740</v>
      </c>
      <c r="G2" s="739" t="s">
        <v>1499</v>
      </c>
      <c r="H2" s="739" t="s">
        <v>1546</v>
      </c>
      <c r="I2" s="740" t="s">
        <v>2257</v>
      </c>
      <c r="J2" s="431" t="s">
        <v>2947</v>
      </c>
      <c r="K2" s="646">
        <v>3</v>
      </c>
      <c r="L2" s="432">
        <v>801315</v>
      </c>
      <c r="M2" s="433" t="s">
        <v>1548</v>
      </c>
      <c r="N2" s="757">
        <v>38677464</v>
      </c>
      <c r="O2" s="414" t="s">
        <v>2948</v>
      </c>
      <c r="P2" s="415" t="s">
        <v>1550</v>
      </c>
      <c r="Q2" s="743" t="s">
        <v>1480</v>
      </c>
      <c r="R2" s="484" t="s">
        <v>1481</v>
      </c>
      <c r="S2" s="437">
        <v>1</v>
      </c>
      <c r="T2" s="638">
        <v>42741</v>
      </c>
      <c r="U2" s="741" t="s">
        <v>1546</v>
      </c>
      <c r="V2" s="741" t="s">
        <v>1551</v>
      </c>
      <c r="W2" s="741" t="s">
        <v>1547</v>
      </c>
      <c r="X2" s="741" t="s">
        <v>1552</v>
      </c>
      <c r="Y2" s="439">
        <v>4973586</v>
      </c>
      <c r="Z2" s="915"/>
      <c r="AA2" s="413">
        <v>16417</v>
      </c>
      <c r="AB2" s="638">
        <v>42741</v>
      </c>
      <c r="AC2" s="427">
        <v>9669366.1799999997</v>
      </c>
      <c r="AD2" s="434">
        <v>38677464.780000001</v>
      </c>
      <c r="AE2" s="851"/>
      <c r="AF2" s="851"/>
      <c r="AG2" s="441">
        <f t="shared" ref="AG2" si="1">+AD2+AE2</f>
        <v>38677464.780000001</v>
      </c>
      <c r="AH2" s="442" t="s">
        <v>22</v>
      </c>
      <c r="AI2" s="442" t="s">
        <v>67</v>
      </c>
      <c r="AJ2" s="442" t="s">
        <v>67</v>
      </c>
      <c r="AK2" s="442" t="s">
        <v>67</v>
      </c>
      <c r="AL2" s="638" t="s">
        <v>67</v>
      </c>
      <c r="AM2" s="638">
        <v>42741</v>
      </c>
      <c r="AN2" s="638">
        <v>42855</v>
      </c>
      <c r="AO2" s="7">
        <f t="shared" ref="AO2" si="2">AN2-AM2</f>
        <v>114</v>
      </c>
      <c r="AP2" s="741" t="s">
        <v>92</v>
      </c>
      <c r="AQ2" s="444">
        <v>7314404</v>
      </c>
      <c r="AR2" s="445"/>
      <c r="AS2" s="724">
        <f>LEN(J2)</f>
        <v>611</v>
      </c>
      <c r="AT2" s="447"/>
      <c r="AU2" s="448"/>
      <c r="AV2" s="446"/>
      <c r="AW2" s="447"/>
      <c r="AX2" s="449"/>
      <c r="AY2" s="450"/>
      <c r="AZ2" s="451"/>
      <c r="BA2" s="451"/>
      <c r="BB2" s="452"/>
      <c r="BC2" s="451"/>
      <c r="BD2" s="453"/>
      <c r="BE2" s="453"/>
      <c r="BF2" s="454"/>
      <c r="BG2" s="455"/>
      <c r="BH2" s="456"/>
      <c r="BI2" s="455"/>
      <c r="BJ2" s="457">
        <f>+AE2</f>
        <v>0</v>
      </c>
      <c r="BK2" s="458"/>
      <c r="BL2" s="459">
        <f t="shared" ref="BL2" si="3">+AG2+BK2</f>
        <v>38677464.780000001</v>
      </c>
      <c r="BM2" s="460"/>
      <c r="BN2" s="460"/>
      <c r="BO2" s="461"/>
      <c r="BP2" s="460"/>
      <c r="BQ2" s="447"/>
      <c r="BR2" s="451"/>
      <c r="BS2" s="450"/>
      <c r="BT2" s="450"/>
      <c r="BU2" s="450"/>
      <c r="BV2" s="451"/>
      <c r="BW2" s="462"/>
      <c r="BX2" s="462"/>
      <c r="BY2" s="463"/>
      <c r="BZ2" s="463"/>
      <c r="CA2" s="463"/>
      <c r="CB2" s="464"/>
      <c r="CC2" s="465">
        <f t="shared" ref="CC2" si="4">+IF(BN2&gt;AN2,IF(BS2&gt;BN2,IF(BX2&gt;BS2,BX2,BS2),BN2),AN2)</f>
        <v>42855</v>
      </c>
      <c r="CD2" s="466"/>
      <c r="CE2" s="427"/>
      <c r="CF2" s="464"/>
      <c r="CG2" s="467" t="e">
        <f>+SUMIFS(#REF!,#REF!,AA2)</f>
        <v>#REF!</v>
      </c>
      <c r="CH2" s="468" t="e">
        <f>+SUMIFS(#REF!,#REF!,AR2)+SUMIFS(#REF!,#REF!,AX2)+SUMIFS(#REF!,#REF!,BD2)</f>
        <v>#REF!</v>
      </c>
      <c r="CI2" s="469" t="e">
        <f t="shared" ref="CI2" si="5">+(CG2+CH2)/BL2</f>
        <v>#REF!</v>
      </c>
      <c r="CJ2" s="470"/>
      <c r="CK2" s="471" t="str">
        <f t="shared" ref="CK2:CK19" si="6">+R2</f>
        <v>EJECUCIÓN</v>
      </c>
      <c r="CL2" s="472"/>
      <c r="CM2" s="473">
        <f t="shared" ref="CM2" si="7">+AM2</f>
        <v>42741</v>
      </c>
      <c r="CN2" s="471">
        <f t="shared" ref="CN2" si="8">+CC2</f>
        <v>42855</v>
      </c>
      <c r="CO2" s="474">
        <f t="shared" ref="CO2" si="9">+CN2-CM2</f>
        <v>114</v>
      </c>
      <c r="CP2" s="474">
        <f t="shared" ref="CP2" si="10">+$CR$1-CM2</f>
        <v>-464</v>
      </c>
      <c r="CQ2" s="475">
        <f t="shared" ref="CQ2" si="11">+IF(CP2&gt;=CO2,100,(CP2/CO2)*100)</f>
        <v>-407.01754385964915</v>
      </c>
      <c r="CR2" s="723"/>
      <c r="CS2" s="474">
        <f t="shared" ref="CS2" si="12">+CQ2</f>
        <v>-407.01754385964915</v>
      </c>
      <c r="CT2" s="476" t="e">
        <f t="shared" ref="CT2" si="13">+CI2</f>
        <v>#REF!</v>
      </c>
    </row>
    <row r="3" spans="1:98" s="51" customFormat="1" ht="76.5" x14ac:dyDescent="0.25">
      <c r="A3" s="600" t="s">
        <v>2404</v>
      </c>
      <c r="B3" s="646">
        <f t="shared" si="0"/>
        <v>2</v>
      </c>
      <c r="C3" s="419" t="s">
        <v>2164</v>
      </c>
      <c r="D3" s="388" t="s">
        <v>2949</v>
      </c>
      <c r="E3" s="498" t="s">
        <v>1488</v>
      </c>
      <c r="F3" s="422">
        <v>42741</v>
      </c>
      <c r="G3" s="732" t="s">
        <v>1499</v>
      </c>
      <c r="H3" s="732" t="s">
        <v>1525</v>
      </c>
      <c r="I3" s="30" t="s">
        <v>2303</v>
      </c>
      <c r="J3" s="505" t="s">
        <v>2950</v>
      </c>
      <c r="K3" s="425">
        <v>17</v>
      </c>
      <c r="L3" s="46">
        <v>801615</v>
      </c>
      <c r="M3" s="424" t="s">
        <v>1479</v>
      </c>
      <c r="N3" s="758">
        <v>48300000</v>
      </c>
      <c r="O3" s="419" t="s">
        <v>2951</v>
      </c>
      <c r="P3" s="399" t="s">
        <v>1487</v>
      </c>
      <c r="Q3" s="288" t="s">
        <v>1480</v>
      </c>
      <c r="R3" s="736" t="s">
        <v>1481</v>
      </c>
      <c r="S3" s="190">
        <v>2</v>
      </c>
      <c r="T3" s="422">
        <v>42745</v>
      </c>
      <c r="U3" s="737" t="s">
        <v>1483</v>
      </c>
      <c r="V3" s="737" t="s">
        <v>1484</v>
      </c>
      <c r="W3" s="737" t="s">
        <v>1484</v>
      </c>
      <c r="X3" s="737" t="s">
        <v>1500</v>
      </c>
      <c r="Y3" s="114">
        <v>1020751323</v>
      </c>
      <c r="Z3" s="866"/>
      <c r="AA3" s="421">
        <v>16517</v>
      </c>
      <c r="AB3" s="422">
        <v>42745</v>
      </c>
      <c r="AC3" s="49">
        <v>4200000</v>
      </c>
      <c r="AD3" s="87">
        <v>48300000</v>
      </c>
      <c r="AE3" s="840"/>
      <c r="AF3" s="840"/>
      <c r="AG3" s="396">
        <f t="shared" ref="AG3:AG32" si="14">+AD3+AE3</f>
        <v>48300000</v>
      </c>
      <c r="AH3" s="157" t="s">
        <v>22</v>
      </c>
      <c r="AI3" s="157" t="s">
        <v>67</v>
      </c>
      <c r="AJ3" s="157" t="s">
        <v>67</v>
      </c>
      <c r="AK3" s="157" t="s">
        <v>67</v>
      </c>
      <c r="AL3" s="422" t="s">
        <v>67</v>
      </c>
      <c r="AM3" s="422">
        <v>42746</v>
      </c>
      <c r="AN3" s="685">
        <v>43100</v>
      </c>
      <c r="AO3" s="7">
        <f t="shared" ref="AO3:AO27" si="15">AN3-AM3</f>
        <v>354</v>
      </c>
      <c r="AP3" s="737" t="s">
        <v>58</v>
      </c>
      <c r="AQ3" s="629">
        <v>79572017</v>
      </c>
      <c r="AR3" s="405"/>
      <c r="AS3" s="57"/>
      <c r="AT3" s="58"/>
      <c r="AU3" s="86"/>
      <c r="AV3" s="57"/>
      <c r="AW3" s="58"/>
      <c r="AX3" s="59"/>
      <c r="AY3" s="60"/>
      <c r="AZ3" s="61"/>
      <c r="BA3" s="61"/>
      <c r="BB3" s="62"/>
      <c r="BC3" s="61"/>
      <c r="BD3" s="63"/>
      <c r="BE3" s="63"/>
      <c r="BF3" s="64"/>
      <c r="BG3" s="65"/>
      <c r="BH3" s="66"/>
      <c r="BI3" s="65"/>
      <c r="BJ3" s="203">
        <f>+AE3</f>
        <v>0</v>
      </c>
      <c r="BK3" s="204"/>
      <c r="BL3" s="205">
        <f t="shared" ref="BL3:BL21" si="16">+AG3+BK3</f>
        <v>48300000</v>
      </c>
      <c r="BM3" s="67"/>
      <c r="BN3" s="67"/>
      <c r="BO3" s="115"/>
      <c r="BP3" s="67"/>
      <c r="BQ3" s="58"/>
      <c r="BR3" s="61"/>
      <c r="BS3" s="60"/>
      <c r="BT3" s="60"/>
      <c r="BU3" s="60"/>
      <c r="BV3" s="61"/>
      <c r="BW3" s="71"/>
      <c r="BX3" s="71"/>
      <c r="BY3" s="72"/>
      <c r="BZ3" s="72"/>
      <c r="CA3" s="72"/>
      <c r="CB3" s="73"/>
      <c r="CC3" s="74">
        <f t="shared" ref="CC3:CC21" si="17">+IF(BN3&gt;AN3,IF(BS3&gt;BN3,IF(BX3&gt;BS3,BX3,BS3),BN3),AN3)</f>
        <v>43100</v>
      </c>
      <c r="CD3" s="75"/>
      <c r="CE3" s="49"/>
      <c r="CF3" s="73"/>
      <c r="CG3" s="76" t="e">
        <f>+SUMIFS(#REF!,#REF!,AA3)</f>
        <v>#REF!</v>
      </c>
      <c r="CH3" s="77" t="e">
        <f>+SUMIFS(#REF!,#REF!,AR3)+SUMIFS(#REF!,#REF!,AX3)+SUMIFS(#REF!,#REF!,BD3)</f>
        <v>#REF!</v>
      </c>
      <c r="CI3" s="78" t="e">
        <f t="shared" ref="CI3:CI18" si="18">+(CG3+CH3)/BL3</f>
        <v>#REF!</v>
      </c>
      <c r="CJ3" s="79"/>
      <c r="CK3" s="80" t="str">
        <f t="shared" si="6"/>
        <v>EJECUCIÓN</v>
      </c>
      <c r="CL3" s="81"/>
      <c r="CM3" s="82">
        <f t="shared" ref="CM3:CM20" si="19">+AM3</f>
        <v>42746</v>
      </c>
      <c r="CN3" s="80">
        <f t="shared" ref="CN3:CN21" si="20">+CC3</f>
        <v>43100</v>
      </c>
      <c r="CO3" s="83">
        <f t="shared" ref="CO3:CO18" si="21">+CN3-CM3</f>
        <v>354</v>
      </c>
      <c r="CP3" s="83">
        <f t="shared" ref="CP3:CP18" si="22">+$CR$1-CM3</f>
        <v>-469</v>
      </c>
      <c r="CQ3" s="84">
        <f t="shared" ref="CQ3:CQ17" si="23">+IF(CP3&gt;=CO3,100,(CP3/CO3)*100)</f>
        <v>-132.48587570621467</v>
      </c>
      <c r="CR3" s="919"/>
      <c r="CS3" s="83">
        <f t="shared" ref="CS3:CS14" si="24">+CQ3</f>
        <v>-132.48587570621467</v>
      </c>
      <c r="CT3" s="85" t="e">
        <f t="shared" ref="CT3:CT14" si="25">+CI3</f>
        <v>#REF!</v>
      </c>
    </row>
    <row r="4" spans="1:98" s="51" customFormat="1" ht="51" x14ac:dyDescent="0.25">
      <c r="A4" s="600" t="s">
        <v>2404</v>
      </c>
      <c r="B4" s="646">
        <f t="shared" si="0"/>
        <v>3</v>
      </c>
      <c r="C4" s="419" t="s">
        <v>2164</v>
      </c>
      <c r="D4" s="388" t="s">
        <v>2954</v>
      </c>
      <c r="E4" s="498" t="s">
        <v>1492</v>
      </c>
      <c r="F4" s="422">
        <v>42741</v>
      </c>
      <c r="G4" s="732" t="s">
        <v>1499</v>
      </c>
      <c r="H4" s="732" t="s">
        <v>1525</v>
      </c>
      <c r="I4" s="30" t="s">
        <v>2257</v>
      </c>
      <c r="J4" s="206" t="s">
        <v>2955</v>
      </c>
      <c r="K4" s="425">
        <v>23</v>
      </c>
      <c r="L4" s="46">
        <v>801615</v>
      </c>
      <c r="M4" s="424" t="s">
        <v>1910</v>
      </c>
      <c r="N4" s="758">
        <v>38500000</v>
      </c>
      <c r="O4" s="419" t="s">
        <v>2956</v>
      </c>
      <c r="P4" s="399" t="s">
        <v>1487</v>
      </c>
      <c r="Q4" s="288" t="s">
        <v>1480</v>
      </c>
      <c r="R4" s="736" t="s">
        <v>1481</v>
      </c>
      <c r="S4" s="190">
        <v>3</v>
      </c>
      <c r="T4" s="422">
        <v>42745</v>
      </c>
      <c r="U4" s="737" t="s">
        <v>1483</v>
      </c>
      <c r="V4" s="737" t="s">
        <v>1484</v>
      </c>
      <c r="W4" s="737" t="s">
        <v>1484</v>
      </c>
      <c r="X4" s="737" t="s">
        <v>1679</v>
      </c>
      <c r="Y4" s="114">
        <v>1049617134</v>
      </c>
      <c r="Z4" s="866"/>
      <c r="AA4" s="421">
        <v>16717</v>
      </c>
      <c r="AB4" s="422">
        <v>42745</v>
      </c>
      <c r="AC4" s="51">
        <v>3500000</v>
      </c>
      <c r="AD4" s="87">
        <v>38500000</v>
      </c>
      <c r="AE4" s="840"/>
      <c r="AF4" s="840"/>
      <c r="AG4" s="396">
        <f t="shared" si="14"/>
        <v>38500000</v>
      </c>
      <c r="AH4" s="157" t="s">
        <v>22</v>
      </c>
      <c r="AI4" s="157" t="s">
        <v>67</v>
      </c>
      <c r="AJ4" s="157" t="s">
        <v>67</v>
      </c>
      <c r="AK4" s="157" t="s">
        <v>67</v>
      </c>
      <c r="AL4" s="422" t="s">
        <v>67</v>
      </c>
      <c r="AM4" s="422">
        <v>42746</v>
      </c>
      <c r="AN4" s="685">
        <v>43079</v>
      </c>
      <c r="AO4" s="7">
        <f t="shared" si="15"/>
        <v>333</v>
      </c>
      <c r="AP4" s="737" t="s">
        <v>41</v>
      </c>
      <c r="AQ4" s="629">
        <v>24433491</v>
      </c>
      <c r="AR4" s="405"/>
      <c r="AS4" s="57"/>
      <c r="AT4" s="58"/>
      <c r="AU4" s="86"/>
      <c r="AV4" s="57"/>
      <c r="AW4" s="58"/>
      <c r="AX4" s="59"/>
      <c r="AY4" s="60"/>
      <c r="AZ4" s="61"/>
      <c r="BA4" s="61"/>
      <c r="BB4" s="62"/>
      <c r="BC4" s="61"/>
      <c r="BD4" s="63"/>
      <c r="BE4" s="63"/>
      <c r="BF4" s="64"/>
      <c r="BG4" s="65"/>
      <c r="BH4" s="66"/>
      <c r="BI4" s="65"/>
      <c r="BJ4" s="203"/>
      <c r="BK4" s="204"/>
      <c r="BL4" s="205">
        <f t="shared" si="16"/>
        <v>38500000</v>
      </c>
      <c r="BM4" s="67"/>
      <c r="BN4" s="67"/>
      <c r="BO4" s="115"/>
      <c r="BP4" s="67"/>
      <c r="BQ4" s="58"/>
      <c r="BR4" s="61"/>
      <c r="BS4" s="60"/>
      <c r="BT4" s="60"/>
      <c r="BU4" s="60"/>
      <c r="BV4" s="61"/>
      <c r="BW4" s="71"/>
      <c r="BX4" s="71"/>
      <c r="BY4" s="72"/>
      <c r="BZ4" s="72"/>
      <c r="CA4" s="72"/>
      <c r="CB4" s="73"/>
      <c r="CC4" s="74">
        <f t="shared" si="17"/>
        <v>43079</v>
      </c>
      <c r="CD4" s="75"/>
      <c r="CE4" s="49"/>
      <c r="CF4" s="73"/>
      <c r="CG4" s="76" t="e">
        <f>+SUMIFS(#REF!,#REF!,AA4)</f>
        <v>#REF!</v>
      </c>
      <c r="CH4" s="77" t="e">
        <f>+SUMIFS(#REF!,#REF!,AR4)+SUMIFS(#REF!,#REF!,AX4)+SUMIFS(#REF!,#REF!,BD4)</f>
        <v>#REF!</v>
      </c>
      <c r="CI4" s="78" t="e">
        <f t="shared" si="18"/>
        <v>#REF!</v>
      </c>
      <c r="CJ4" s="79"/>
      <c r="CK4" s="80" t="str">
        <f t="shared" si="6"/>
        <v>EJECUCIÓN</v>
      </c>
      <c r="CL4" s="81"/>
      <c r="CM4" s="82">
        <f t="shared" si="19"/>
        <v>42746</v>
      </c>
      <c r="CN4" s="80">
        <f t="shared" si="20"/>
        <v>43079</v>
      </c>
      <c r="CO4" s="83">
        <f t="shared" si="21"/>
        <v>333</v>
      </c>
      <c r="CP4" s="83">
        <f t="shared" si="22"/>
        <v>-469</v>
      </c>
      <c r="CQ4" s="84">
        <f t="shared" si="23"/>
        <v>-140.84084084084083</v>
      </c>
      <c r="CR4" s="919"/>
      <c r="CS4" s="83">
        <f t="shared" si="24"/>
        <v>-140.84084084084083</v>
      </c>
      <c r="CT4" s="85" t="e">
        <f t="shared" si="25"/>
        <v>#REF!</v>
      </c>
    </row>
    <row r="5" spans="1:98" s="51" customFormat="1" ht="89.25" x14ac:dyDescent="0.25">
      <c r="A5" s="600" t="s">
        <v>2404</v>
      </c>
      <c r="B5" s="646">
        <f t="shared" si="0"/>
        <v>4</v>
      </c>
      <c r="C5" s="419" t="s">
        <v>2164</v>
      </c>
      <c r="D5" s="388" t="s">
        <v>2952</v>
      </c>
      <c r="E5" s="498" t="s">
        <v>1496</v>
      </c>
      <c r="F5" s="422">
        <v>42745</v>
      </c>
      <c r="G5" s="732" t="s">
        <v>1499</v>
      </c>
      <c r="H5" s="732" t="s">
        <v>1525</v>
      </c>
      <c r="I5" s="30" t="s">
        <v>1743</v>
      </c>
      <c r="J5" s="206" t="s">
        <v>3082</v>
      </c>
      <c r="K5" s="425">
        <v>29</v>
      </c>
      <c r="L5" s="46">
        <v>801615</v>
      </c>
      <c r="M5" s="424" t="s">
        <v>1910</v>
      </c>
      <c r="N5" s="758">
        <v>35000000</v>
      </c>
      <c r="O5" s="419" t="s">
        <v>2953</v>
      </c>
      <c r="P5" s="399" t="s">
        <v>1487</v>
      </c>
      <c r="Q5" s="288" t="s">
        <v>1480</v>
      </c>
      <c r="R5" s="736" t="s">
        <v>1481</v>
      </c>
      <c r="S5" s="190">
        <v>4</v>
      </c>
      <c r="T5" s="422">
        <v>42746</v>
      </c>
      <c r="U5" s="737" t="s">
        <v>1483</v>
      </c>
      <c r="V5" s="737" t="s">
        <v>1484</v>
      </c>
      <c r="W5" s="737" t="s">
        <v>1484</v>
      </c>
      <c r="X5" s="737" t="s">
        <v>1946</v>
      </c>
      <c r="Y5" s="114">
        <v>80138875</v>
      </c>
      <c r="Z5" s="866"/>
      <c r="AA5" s="421">
        <v>19117</v>
      </c>
      <c r="AB5" s="422">
        <v>42746</v>
      </c>
      <c r="AC5" s="51">
        <v>3500000</v>
      </c>
      <c r="AD5" s="87">
        <v>35000000</v>
      </c>
      <c r="AE5" s="840"/>
      <c r="AF5" s="840"/>
      <c r="AG5" s="396">
        <f t="shared" si="14"/>
        <v>35000000</v>
      </c>
      <c r="AH5" s="157" t="s">
        <v>22</v>
      </c>
      <c r="AI5" s="157" t="s">
        <v>67</v>
      </c>
      <c r="AJ5" s="157" t="s">
        <v>67</v>
      </c>
      <c r="AK5" s="157" t="s">
        <v>67</v>
      </c>
      <c r="AL5" s="422" t="s">
        <v>67</v>
      </c>
      <c r="AM5" s="422">
        <v>42746</v>
      </c>
      <c r="AN5" s="685">
        <v>43049</v>
      </c>
      <c r="AO5" s="7">
        <f t="shared" si="15"/>
        <v>303</v>
      </c>
      <c r="AP5" s="737" t="s">
        <v>1465</v>
      </c>
      <c r="AQ5" s="629">
        <v>52714111</v>
      </c>
      <c r="AR5" s="405"/>
      <c r="AS5" s="57"/>
      <c r="AT5" s="58"/>
      <c r="AU5" s="86"/>
      <c r="AV5" s="57"/>
      <c r="AW5" s="58"/>
      <c r="AX5" s="59"/>
      <c r="AY5" s="60"/>
      <c r="AZ5" s="61"/>
      <c r="BA5" s="61"/>
      <c r="BB5" s="62"/>
      <c r="BC5" s="61"/>
      <c r="BD5" s="63"/>
      <c r="BE5" s="63"/>
      <c r="BF5" s="64"/>
      <c r="BG5" s="65"/>
      <c r="BH5" s="66"/>
      <c r="BI5" s="65"/>
      <c r="BJ5" s="203">
        <f>+AE5</f>
        <v>0</v>
      </c>
      <c r="BK5" s="204"/>
      <c r="BL5" s="205">
        <f t="shared" si="16"/>
        <v>35000000</v>
      </c>
      <c r="BM5" s="67"/>
      <c r="BN5" s="67"/>
      <c r="BO5" s="115"/>
      <c r="BP5" s="67"/>
      <c r="BQ5" s="58"/>
      <c r="BR5" s="61"/>
      <c r="BS5" s="60"/>
      <c r="BT5" s="60"/>
      <c r="BU5" s="60"/>
      <c r="BV5" s="61"/>
      <c r="BW5" s="71"/>
      <c r="BX5" s="71"/>
      <c r="BY5" s="72"/>
      <c r="BZ5" s="72"/>
      <c r="CA5" s="72"/>
      <c r="CB5" s="73"/>
      <c r="CC5" s="74">
        <f t="shared" si="17"/>
        <v>43049</v>
      </c>
      <c r="CD5" s="75"/>
      <c r="CE5" s="49"/>
      <c r="CF5" s="73"/>
      <c r="CG5" s="76" t="e">
        <f>+SUMIFS(#REF!,#REF!,AA5)</f>
        <v>#REF!</v>
      </c>
      <c r="CH5" s="77" t="e">
        <f>+SUMIFS(#REF!,#REF!,AR5)+SUMIFS(#REF!,#REF!,AX5)+SUMIFS(#REF!,#REF!,BD5)</f>
        <v>#REF!</v>
      </c>
      <c r="CI5" s="78" t="e">
        <f t="shared" si="18"/>
        <v>#REF!</v>
      </c>
      <c r="CJ5" s="79"/>
      <c r="CK5" s="80" t="str">
        <f t="shared" si="6"/>
        <v>EJECUCIÓN</v>
      </c>
      <c r="CL5" s="81"/>
      <c r="CM5" s="82">
        <f t="shared" si="19"/>
        <v>42746</v>
      </c>
      <c r="CN5" s="80">
        <f t="shared" si="20"/>
        <v>43049</v>
      </c>
      <c r="CO5" s="83">
        <f t="shared" si="21"/>
        <v>303</v>
      </c>
      <c r="CP5" s="83">
        <f t="shared" si="22"/>
        <v>-469</v>
      </c>
      <c r="CQ5" s="84">
        <f t="shared" si="23"/>
        <v>-154.78547854785478</v>
      </c>
      <c r="CR5" s="919"/>
      <c r="CS5" s="83">
        <f t="shared" si="24"/>
        <v>-154.78547854785478</v>
      </c>
      <c r="CT5" s="85" t="e">
        <f t="shared" si="25"/>
        <v>#REF!</v>
      </c>
    </row>
    <row r="6" spans="1:98" s="49" customFormat="1" ht="63.75" x14ac:dyDescent="0.25">
      <c r="A6" s="49" t="s">
        <v>2404</v>
      </c>
      <c r="B6" s="646">
        <f t="shared" si="0"/>
        <v>5</v>
      </c>
      <c r="C6" s="419" t="s">
        <v>1609</v>
      </c>
      <c r="D6" s="388" t="s">
        <v>2965</v>
      </c>
      <c r="E6" s="498" t="s">
        <v>1495</v>
      </c>
      <c r="F6" s="422">
        <v>42745</v>
      </c>
      <c r="G6" s="732" t="s">
        <v>1499</v>
      </c>
      <c r="H6" s="732" t="s">
        <v>1525</v>
      </c>
      <c r="I6" s="30" t="s">
        <v>2257</v>
      </c>
      <c r="J6" s="206" t="s">
        <v>3083</v>
      </c>
      <c r="K6" s="425">
        <v>27</v>
      </c>
      <c r="L6" s="46">
        <v>801615</v>
      </c>
      <c r="M6" s="424" t="s">
        <v>1910</v>
      </c>
      <c r="N6" s="758">
        <v>16000000</v>
      </c>
      <c r="O6" s="419" t="s">
        <v>2966</v>
      </c>
      <c r="P6" s="399" t="s">
        <v>1487</v>
      </c>
      <c r="Q6" s="288" t="s">
        <v>1480</v>
      </c>
      <c r="R6" s="736" t="s">
        <v>1481</v>
      </c>
      <c r="S6" s="190">
        <v>5</v>
      </c>
      <c r="T6" s="422">
        <v>42746</v>
      </c>
      <c r="U6" s="737" t="s">
        <v>1483</v>
      </c>
      <c r="V6" s="737" t="s">
        <v>1484</v>
      </c>
      <c r="W6" s="737" t="s">
        <v>1484</v>
      </c>
      <c r="X6" s="737" t="s">
        <v>1485</v>
      </c>
      <c r="Y6" s="114">
        <v>39567488</v>
      </c>
      <c r="Z6" s="866"/>
      <c r="AA6" s="421">
        <v>18617</v>
      </c>
      <c r="AB6" s="422">
        <v>42746</v>
      </c>
      <c r="AC6" s="49">
        <v>4000000</v>
      </c>
      <c r="AD6" s="87">
        <v>16000000</v>
      </c>
      <c r="AE6" s="840"/>
      <c r="AF6" s="840"/>
      <c r="AG6" s="396">
        <f t="shared" si="14"/>
        <v>16000000</v>
      </c>
      <c r="AH6" s="157" t="s">
        <v>22</v>
      </c>
      <c r="AI6" s="157" t="s">
        <v>67</v>
      </c>
      <c r="AJ6" s="157" t="s">
        <v>67</v>
      </c>
      <c r="AK6" s="157" t="s">
        <v>67</v>
      </c>
      <c r="AL6" s="422" t="s">
        <v>67</v>
      </c>
      <c r="AM6" s="422">
        <v>42746</v>
      </c>
      <c r="AN6" s="685">
        <v>42865</v>
      </c>
      <c r="AO6" s="7">
        <f t="shared" si="15"/>
        <v>119</v>
      </c>
      <c r="AP6" s="737" t="s">
        <v>41</v>
      </c>
      <c r="AQ6" s="629">
        <v>24433491</v>
      </c>
      <c r="AR6" s="405"/>
      <c r="AS6" s="57"/>
      <c r="AT6" s="58"/>
      <c r="AU6" s="86"/>
      <c r="AV6" s="57"/>
      <c r="AW6" s="58"/>
      <c r="AX6" s="59"/>
      <c r="AY6" s="60"/>
      <c r="AZ6" s="61"/>
      <c r="BA6" s="61"/>
      <c r="BB6" s="62"/>
      <c r="BC6" s="61"/>
      <c r="BD6" s="63"/>
      <c r="BE6" s="63"/>
      <c r="BF6" s="64"/>
      <c r="BG6" s="65"/>
      <c r="BH6" s="66"/>
      <c r="BI6" s="65"/>
      <c r="BJ6" s="203"/>
      <c r="BK6" s="204"/>
      <c r="BL6" s="205">
        <f t="shared" si="16"/>
        <v>16000000</v>
      </c>
      <c r="BM6" s="67"/>
      <c r="BN6" s="67"/>
      <c r="BO6" s="115"/>
      <c r="BP6" s="67"/>
      <c r="BQ6" s="58"/>
      <c r="BR6" s="61"/>
      <c r="BS6" s="60"/>
      <c r="BT6" s="60"/>
      <c r="BU6" s="60"/>
      <c r="BV6" s="61"/>
      <c r="BW6" s="71"/>
      <c r="BX6" s="71"/>
      <c r="BY6" s="72"/>
      <c r="BZ6" s="72"/>
      <c r="CA6" s="72"/>
      <c r="CB6" s="73"/>
      <c r="CC6" s="74">
        <f t="shared" si="17"/>
        <v>42865</v>
      </c>
      <c r="CD6" s="75"/>
      <c r="CF6" s="73"/>
      <c r="CG6" s="76" t="e">
        <f>+SUMIFS(#REF!,#REF!,AA6)</f>
        <v>#REF!</v>
      </c>
      <c r="CH6" s="77" t="e">
        <f>+SUMIFS(#REF!,#REF!,AR6)+SUMIFS(#REF!,#REF!,AX6)+SUMIFS(#REF!,#REF!,BD6)</f>
        <v>#REF!</v>
      </c>
      <c r="CI6" s="78" t="e">
        <f t="shared" si="18"/>
        <v>#REF!</v>
      </c>
      <c r="CJ6" s="79"/>
      <c r="CK6" s="80" t="str">
        <f t="shared" si="6"/>
        <v>EJECUCIÓN</v>
      </c>
      <c r="CL6" s="81"/>
      <c r="CM6" s="82">
        <f t="shared" si="19"/>
        <v>42746</v>
      </c>
      <c r="CN6" s="80">
        <f t="shared" si="20"/>
        <v>42865</v>
      </c>
      <c r="CO6" s="83">
        <f t="shared" si="21"/>
        <v>119</v>
      </c>
      <c r="CP6" s="83">
        <f t="shared" si="22"/>
        <v>-469</v>
      </c>
      <c r="CQ6" s="84">
        <f t="shared" si="23"/>
        <v>-394.11764705882354</v>
      </c>
      <c r="CR6" s="919"/>
      <c r="CS6" s="83">
        <f t="shared" si="24"/>
        <v>-394.11764705882354</v>
      </c>
      <c r="CT6" s="85" t="e">
        <f t="shared" si="25"/>
        <v>#REF!</v>
      </c>
    </row>
    <row r="7" spans="1:98" s="49" customFormat="1" ht="89.25" x14ac:dyDescent="0.25">
      <c r="A7" s="49" t="s">
        <v>2404</v>
      </c>
      <c r="B7" s="646">
        <f t="shared" si="0"/>
        <v>6</v>
      </c>
      <c r="C7" s="419" t="s">
        <v>1609</v>
      </c>
      <c r="D7" s="388" t="s">
        <v>2961</v>
      </c>
      <c r="E7" s="498" t="s">
        <v>1493</v>
      </c>
      <c r="F7" s="422">
        <v>42745</v>
      </c>
      <c r="G7" s="732" t="s">
        <v>1499</v>
      </c>
      <c r="H7" s="732" t="s">
        <v>1525</v>
      </c>
      <c r="I7" s="30" t="s">
        <v>2257</v>
      </c>
      <c r="J7" s="206" t="s">
        <v>3084</v>
      </c>
      <c r="K7" s="425">
        <v>24</v>
      </c>
      <c r="L7" s="46">
        <v>801116</v>
      </c>
      <c r="M7" s="424" t="s">
        <v>1910</v>
      </c>
      <c r="N7" s="758">
        <v>38500000</v>
      </c>
      <c r="O7" s="419" t="s">
        <v>2962</v>
      </c>
      <c r="P7" s="399" t="s">
        <v>1487</v>
      </c>
      <c r="Q7" s="288" t="s">
        <v>1480</v>
      </c>
      <c r="R7" s="736" t="s">
        <v>1481</v>
      </c>
      <c r="S7" s="190">
        <v>6</v>
      </c>
      <c r="T7" s="422">
        <v>42747</v>
      </c>
      <c r="U7" s="737" t="s">
        <v>1483</v>
      </c>
      <c r="V7" s="737" t="s">
        <v>1484</v>
      </c>
      <c r="W7" s="737" t="s">
        <v>1484</v>
      </c>
      <c r="X7" s="737" t="s">
        <v>1737</v>
      </c>
      <c r="Y7" s="114">
        <v>3001080</v>
      </c>
      <c r="Z7" s="866"/>
      <c r="AA7" s="421">
        <v>19317</v>
      </c>
      <c r="AB7" s="422">
        <v>42747</v>
      </c>
      <c r="AC7" s="49">
        <v>3500000</v>
      </c>
      <c r="AD7" s="87">
        <v>38500000</v>
      </c>
      <c r="AE7" s="840"/>
      <c r="AF7" s="840"/>
      <c r="AG7" s="396">
        <f t="shared" si="14"/>
        <v>38500000</v>
      </c>
      <c r="AH7" s="157" t="s">
        <v>22</v>
      </c>
      <c r="AI7" s="157" t="s">
        <v>67</v>
      </c>
      <c r="AJ7" s="157" t="s">
        <v>67</v>
      </c>
      <c r="AK7" s="157" t="s">
        <v>67</v>
      </c>
      <c r="AL7" s="422" t="s">
        <v>67</v>
      </c>
      <c r="AM7" s="422">
        <v>42747</v>
      </c>
      <c r="AN7" s="685">
        <v>43080</v>
      </c>
      <c r="AO7" s="7">
        <f t="shared" si="15"/>
        <v>333</v>
      </c>
      <c r="AP7" s="737" t="s">
        <v>2447</v>
      </c>
      <c r="AQ7" s="629">
        <v>19462757</v>
      </c>
      <c r="AR7" s="405"/>
      <c r="AS7" s="57"/>
      <c r="AT7" s="58"/>
      <c r="AU7" s="86"/>
      <c r="AV7" s="57"/>
      <c r="AW7" s="58"/>
      <c r="AX7" s="59"/>
      <c r="AY7" s="60"/>
      <c r="AZ7" s="61"/>
      <c r="BA7" s="61"/>
      <c r="BB7" s="62"/>
      <c r="BC7" s="61"/>
      <c r="BD7" s="63"/>
      <c r="BE7" s="63"/>
      <c r="BF7" s="64"/>
      <c r="BG7" s="65"/>
      <c r="BH7" s="66"/>
      <c r="BI7" s="65"/>
      <c r="BJ7" s="203"/>
      <c r="BK7" s="204"/>
      <c r="BL7" s="205">
        <f t="shared" si="16"/>
        <v>38500000</v>
      </c>
      <c r="BM7" s="67"/>
      <c r="BN7" s="67"/>
      <c r="BO7" s="115"/>
      <c r="BP7" s="67"/>
      <c r="BQ7" s="58"/>
      <c r="BR7" s="61"/>
      <c r="BS7" s="60"/>
      <c r="BT7" s="60"/>
      <c r="BU7" s="60"/>
      <c r="BV7" s="61"/>
      <c r="BW7" s="71"/>
      <c r="BX7" s="71"/>
      <c r="BY7" s="72"/>
      <c r="BZ7" s="72"/>
      <c r="CA7" s="72"/>
      <c r="CB7" s="73"/>
      <c r="CC7" s="74">
        <f t="shared" si="17"/>
        <v>43080</v>
      </c>
      <c r="CD7" s="75"/>
      <c r="CF7" s="73"/>
      <c r="CG7" s="76" t="e">
        <f>+SUMIFS(#REF!,#REF!,AA7)</f>
        <v>#REF!</v>
      </c>
      <c r="CH7" s="77" t="e">
        <f>+SUMIFS(#REF!,#REF!,AR7)+SUMIFS(#REF!,#REF!,AX7)+SUMIFS(#REF!,#REF!,BD7)</f>
        <v>#REF!</v>
      </c>
      <c r="CI7" s="78" t="e">
        <f t="shared" si="18"/>
        <v>#REF!</v>
      </c>
      <c r="CJ7" s="79"/>
      <c r="CK7" s="80" t="str">
        <f t="shared" si="6"/>
        <v>EJECUCIÓN</v>
      </c>
      <c r="CL7" s="81"/>
      <c r="CM7" s="82">
        <f t="shared" si="19"/>
        <v>42747</v>
      </c>
      <c r="CN7" s="80">
        <f t="shared" si="20"/>
        <v>43080</v>
      </c>
      <c r="CO7" s="83">
        <f t="shared" si="21"/>
        <v>333</v>
      </c>
      <c r="CP7" s="83">
        <f t="shared" si="22"/>
        <v>-470</v>
      </c>
      <c r="CQ7" s="84">
        <f t="shared" si="23"/>
        <v>-141.14114114114113</v>
      </c>
      <c r="CR7" s="919"/>
      <c r="CS7" s="83">
        <f t="shared" si="24"/>
        <v>-141.14114114114113</v>
      </c>
      <c r="CT7" s="85" t="e">
        <f t="shared" si="25"/>
        <v>#REF!</v>
      </c>
    </row>
    <row r="8" spans="1:98" s="49" customFormat="1" ht="51" x14ac:dyDescent="0.25">
      <c r="A8" s="49" t="s">
        <v>2404</v>
      </c>
      <c r="B8" s="646">
        <f t="shared" si="0"/>
        <v>7</v>
      </c>
      <c r="C8" s="419" t="s">
        <v>1609</v>
      </c>
      <c r="D8" s="388" t="s">
        <v>2963</v>
      </c>
      <c r="E8" s="498" t="s">
        <v>1494</v>
      </c>
      <c r="F8" s="422">
        <v>42745</v>
      </c>
      <c r="G8" s="732" t="s">
        <v>1499</v>
      </c>
      <c r="H8" s="732" t="s">
        <v>1525</v>
      </c>
      <c r="I8" s="30" t="s">
        <v>1908</v>
      </c>
      <c r="J8" s="206" t="s">
        <v>3085</v>
      </c>
      <c r="K8" s="425">
        <v>22</v>
      </c>
      <c r="L8" s="46">
        <v>801615</v>
      </c>
      <c r="M8" s="424" t="s">
        <v>1910</v>
      </c>
      <c r="N8" s="758">
        <v>40250000</v>
      </c>
      <c r="O8" s="419" t="s">
        <v>2964</v>
      </c>
      <c r="P8" s="399" t="s">
        <v>1487</v>
      </c>
      <c r="Q8" s="288" t="s">
        <v>1480</v>
      </c>
      <c r="R8" s="736" t="s">
        <v>1481</v>
      </c>
      <c r="S8" s="190">
        <v>7</v>
      </c>
      <c r="T8" s="422">
        <v>42748</v>
      </c>
      <c r="U8" s="737" t="s">
        <v>1483</v>
      </c>
      <c r="V8" s="737" t="s">
        <v>1484</v>
      </c>
      <c r="W8" s="737" t="s">
        <v>1484</v>
      </c>
      <c r="X8" s="737" t="s">
        <v>42</v>
      </c>
      <c r="Y8" s="114">
        <v>93366585</v>
      </c>
      <c r="Z8" s="866"/>
      <c r="AA8" s="421">
        <v>19617</v>
      </c>
      <c r="AB8" s="422">
        <v>42748</v>
      </c>
      <c r="AC8" s="49">
        <v>3500000</v>
      </c>
      <c r="AD8" s="87">
        <v>40250000</v>
      </c>
      <c r="AE8" s="840"/>
      <c r="AF8" s="840"/>
      <c r="AG8" s="396">
        <f t="shared" si="14"/>
        <v>40250000</v>
      </c>
      <c r="AH8" s="157" t="s">
        <v>22</v>
      </c>
      <c r="AI8" s="157" t="s">
        <v>67</v>
      </c>
      <c r="AJ8" s="157" t="s">
        <v>67</v>
      </c>
      <c r="AK8" s="157" t="s">
        <v>67</v>
      </c>
      <c r="AL8" s="422" t="s">
        <v>67</v>
      </c>
      <c r="AM8" s="422">
        <v>42748</v>
      </c>
      <c r="AN8" s="685">
        <v>43100</v>
      </c>
      <c r="AO8" s="7">
        <f t="shared" si="15"/>
        <v>352</v>
      </c>
      <c r="AP8" s="737" t="s">
        <v>58</v>
      </c>
      <c r="AQ8" s="629">
        <v>79572017</v>
      </c>
      <c r="AR8" s="405"/>
      <c r="AS8" s="57"/>
      <c r="AT8" s="58"/>
      <c r="AU8" s="86"/>
      <c r="AV8" s="57"/>
      <c r="AW8" s="58"/>
      <c r="AX8" s="59"/>
      <c r="AY8" s="60"/>
      <c r="AZ8" s="61"/>
      <c r="BA8" s="61"/>
      <c r="BB8" s="62"/>
      <c r="BC8" s="61"/>
      <c r="BD8" s="63"/>
      <c r="BE8" s="63"/>
      <c r="BF8" s="64"/>
      <c r="BG8" s="65"/>
      <c r="BH8" s="66"/>
      <c r="BI8" s="65"/>
      <c r="BJ8" s="203"/>
      <c r="BK8" s="204"/>
      <c r="BL8" s="205">
        <f t="shared" si="16"/>
        <v>40250000</v>
      </c>
      <c r="BM8" s="67"/>
      <c r="BN8" s="67"/>
      <c r="BO8" s="115"/>
      <c r="BP8" s="67"/>
      <c r="BQ8" s="58"/>
      <c r="BR8" s="61"/>
      <c r="BS8" s="60"/>
      <c r="BT8" s="60"/>
      <c r="BU8" s="60"/>
      <c r="BV8" s="61"/>
      <c r="BW8" s="71"/>
      <c r="BX8" s="71"/>
      <c r="BY8" s="72"/>
      <c r="BZ8" s="72"/>
      <c r="CA8" s="72"/>
      <c r="CB8" s="73"/>
      <c r="CC8" s="74">
        <f t="shared" si="17"/>
        <v>43100</v>
      </c>
      <c r="CD8" s="75"/>
      <c r="CF8" s="73"/>
      <c r="CG8" s="76" t="e">
        <f>+SUMIFS(#REF!,#REF!,AA8)</f>
        <v>#REF!</v>
      </c>
      <c r="CH8" s="77" t="e">
        <f>+SUMIFS(#REF!,#REF!,AR8)+SUMIFS(#REF!,#REF!,AX8)+SUMIFS(#REF!,#REF!,BD8)</f>
        <v>#REF!</v>
      </c>
      <c r="CI8" s="78" t="e">
        <f t="shared" si="18"/>
        <v>#REF!</v>
      </c>
      <c r="CJ8" s="79"/>
      <c r="CK8" s="80" t="str">
        <f t="shared" si="6"/>
        <v>EJECUCIÓN</v>
      </c>
      <c r="CL8" s="81"/>
      <c r="CM8" s="82">
        <f t="shared" si="19"/>
        <v>42748</v>
      </c>
      <c r="CN8" s="80">
        <f t="shared" si="20"/>
        <v>43100</v>
      </c>
      <c r="CO8" s="83">
        <f t="shared" si="21"/>
        <v>352</v>
      </c>
      <c r="CP8" s="83">
        <f t="shared" si="22"/>
        <v>-471</v>
      </c>
      <c r="CQ8" s="84">
        <f t="shared" si="23"/>
        <v>-133.80681818181819</v>
      </c>
      <c r="CR8" s="919"/>
      <c r="CS8" s="83">
        <f t="shared" si="24"/>
        <v>-133.80681818181819</v>
      </c>
      <c r="CT8" s="85" t="e">
        <f t="shared" si="25"/>
        <v>#REF!</v>
      </c>
    </row>
    <row r="9" spans="1:98" s="49" customFormat="1" ht="76.5" x14ac:dyDescent="0.25">
      <c r="A9" s="49" t="s">
        <v>2404</v>
      </c>
      <c r="B9" s="646">
        <f t="shared" si="0"/>
        <v>8</v>
      </c>
      <c r="C9" s="419" t="s">
        <v>1609</v>
      </c>
      <c r="D9" s="388" t="s">
        <v>2969</v>
      </c>
      <c r="E9" s="501" t="s">
        <v>1965</v>
      </c>
      <c r="F9" s="422">
        <v>42747</v>
      </c>
      <c r="G9" s="732" t="s">
        <v>1499</v>
      </c>
      <c r="H9" s="732" t="s">
        <v>1525</v>
      </c>
      <c r="I9" s="30" t="s">
        <v>2257</v>
      </c>
      <c r="J9" s="206" t="s">
        <v>3086</v>
      </c>
      <c r="K9" s="425">
        <v>25</v>
      </c>
      <c r="L9" s="46">
        <v>801615</v>
      </c>
      <c r="M9" s="424" t="s">
        <v>1910</v>
      </c>
      <c r="N9" s="758">
        <v>33000000</v>
      </c>
      <c r="O9" s="419" t="s">
        <v>2970</v>
      </c>
      <c r="P9" s="399" t="s">
        <v>1487</v>
      </c>
      <c r="Q9" s="288" t="s">
        <v>1480</v>
      </c>
      <c r="R9" s="736" t="s">
        <v>1481</v>
      </c>
      <c r="S9" s="190">
        <v>8</v>
      </c>
      <c r="T9" s="422">
        <v>42748</v>
      </c>
      <c r="U9" s="737" t="s">
        <v>1483</v>
      </c>
      <c r="V9" s="737" t="s">
        <v>1484</v>
      </c>
      <c r="W9" s="737" t="s">
        <v>1484</v>
      </c>
      <c r="X9" s="737" t="s">
        <v>2129</v>
      </c>
      <c r="Y9" s="114">
        <v>33000000</v>
      </c>
      <c r="Z9" s="866"/>
      <c r="AA9" s="421">
        <v>19717</v>
      </c>
      <c r="AB9" s="422">
        <v>42748</v>
      </c>
      <c r="AC9" s="49">
        <v>3000000</v>
      </c>
      <c r="AD9" s="87">
        <v>33000000</v>
      </c>
      <c r="AE9" s="840"/>
      <c r="AF9" s="840"/>
      <c r="AG9" s="396">
        <f t="shared" si="14"/>
        <v>33000000</v>
      </c>
      <c r="AH9" s="157" t="s">
        <v>22</v>
      </c>
      <c r="AI9" s="157" t="s">
        <v>67</v>
      </c>
      <c r="AJ9" s="157" t="s">
        <v>67</v>
      </c>
      <c r="AK9" s="157" t="s">
        <v>67</v>
      </c>
      <c r="AL9" s="422" t="s">
        <v>67</v>
      </c>
      <c r="AM9" s="422">
        <v>42748</v>
      </c>
      <c r="AN9" s="685">
        <v>43081</v>
      </c>
      <c r="AO9" s="7">
        <f t="shared" si="15"/>
        <v>333</v>
      </c>
      <c r="AP9" s="737" t="s">
        <v>4183</v>
      </c>
      <c r="AQ9" s="604">
        <v>1020712442</v>
      </c>
      <c r="AR9" s="405"/>
      <c r="AS9" s="57"/>
      <c r="AT9" s="58"/>
      <c r="AU9" s="86"/>
      <c r="AV9" s="57"/>
      <c r="AW9" s="58"/>
      <c r="AX9" s="59"/>
      <c r="AY9" s="60"/>
      <c r="AZ9" s="61"/>
      <c r="BA9" s="61"/>
      <c r="BB9" s="62"/>
      <c r="BC9" s="61"/>
      <c r="BD9" s="63"/>
      <c r="BE9" s="63"/>
      <c r="BF9" s="64"/>
      <c r="BG9" s="65"/>
      <c r="BH9" s="66"/>
      <c r="BI9" s="65"/>
      <c r="BJ9" s="203"/>
      <c r="BK9" s="204"/>
      <c r="BL9" s="205">
        <f t="shared" si="16"/>
        <v>33000000</v>
      </c>
      <c r="BM9" s="67"/>
      <c r="BN9" s="67"/>
      <c r="BO9" s="115"/>
      <c r="BP9" s="67"/>
      <c r="BQ9" s="58"/>
      <c r="BR9" s="61"/>
      <c r="BS9" s="60"/>
      <c r="BT9" s="60"/>
      <c r="BU9" s="60"/>
      <c r="BV9" s="61"/>
      <c r="BW9" s="71"/>
      <c r="BX9" s="71"/>
      <c r="BY9" s="72"/>
      <c r="BZ9" s="72"/>
      <c r="CA9" s="72"/>
      <c r="CB9" s="73"/>
      <c r="CC9" s="74">
        <f t="shared" si="17"/>
        <v>43081</v>
      </c>
      <c r="CD9" s="75"/>
      <c r="CF9" s="73"/>
      <c r="CG9" s="76" t="e">
        <f>+SUMIFS(#REF!,#REF!,AA9)</f>
        <v>#REF!</v>
      </c>
      <c r="CH9" s="77" t="e">
        <f>+SUMIFS(#REF!,#REF!,AR9)+SUMIFS(#REF!,#REF!,AX9)+SUMIFS(#REF!,#REF!,BD9)</f>
        <v>#REF!</v>
      </c>
      <c r="CI9" s="78" t="e">
        <f t="shared" si="18"/>
        <v>#REF!</v>
      </c>
      <c r="CJ9" s="79"/>
      <c r="CK9" s="80" t="str">
        <f t="shared" si="6"/>
        <v>EJECUCIÓN</v>
      </c>
      <c r="CL9" s="81"/>
      <c r="CM9" s="82">
        <f t="shared" si="19"/>
        <v>42748</v>
      </c>
      <c r="CN9" s="80">
        <f t="shared" si="20"/>
        <v>43081</v>
      </c>
      <c r="CO9" s="83">
        <f t="shared" si="21"/>
        <v>333</v>
      </c>
      <c r="CP9" s="83">
        <f t="shared" si="22"/>
        <v>-471</v>
      </c>
      <c r="CQ9" s="84">
        <f t="shared" si="23"/>
        <v>-141.44144144144144</v>
      </c>
      <c r="CR9" s="919"/>
      <c r="CS9" s="83">
        <f t="shared" si="24"/>
        <v>-141.44144144144144</v>
      </c>
      <c r="CT9" s="85" t="e">
        <f t="shared" si="25"/>
        <v>#REF!</v>
      </c>
    </row>
    <row r="10" spans="1:98" s="49" customFormat="1" ht="51" x14ac:dyDescent="0.25">
      <c r="A10" s="49" t="s">
        <v>2404</v>
      </c>
      <c r="B10" s="646">
        <f t="shared" si="0"/>
        <v>9</v>
      </c>
      <c r="C10" s="419" t="s">
        <v>1609</v>
      </c>
      <c r="D10" s="388" t="s">
        <v>2967</v>
      </c>
      <c r="E10" s="498" t="s">
        <v>1498</v>
      </c>
      <c r="F10" s="422">
        <v>42746</v>
      </c>
      <c r="G10" s="732" t="s">
        <v>1499</v>
      </c>
      <c r="H10" s="732" t="s">
        <v>1525</v>
      </c>
      <c r="I10" s="30" t="s">
        <v>212</v>
      </c>
      <c r="J10" s="206" t="s">
        <v>3087</v>
      </c>
      <c r="K10" s="425">
        <v>21</v>
      </c>
      <c r="L10" s="46">
        <v>801615</v>
      </c>
      <c r="M10" s="424" t="s">
        <v>1910</v>
      </c>
      <c r="N10" s="758">
        <v>46200000</v>
      </c>
      <c r="O10" s="419" t="s">
        <v>2968</v>
      </c>
      <c r="P10" s="399" t="s">
        <v>1487</v>
      </c>
      <c r="Q10" s="288" t="s">
        <v>1480</v>
      </c>
      <c r="R10" s="736" t="s">
        <v>1481</v>
      </c>
      <c r="S10" s="190">
        <v>9</v>
      </c>
      <c r="T10" s="422">
        <v>42748</v>
      </c>
      <c r="U10" s="737" t="s">
        <v>1483</v>
      </c>
      <c r="V10" s="737" t="s">
        <v>1484</v>
      </c>
      <c r="W10" s="737" t="s">
        <v>1484</v>
      </c>
      <c r="X10" s="737" t="s">
        <v>1932</v>
      </c>
      <c r="Y10" s="114">
        <v>79865008</v>
      </c>
      <c r="Z10" s="866"/>
      <c r="AA10" s="421">
        <v>20117</v>
      </c>
      <c r="AB10" s="422">
        <v>42748</v>
      </c>
      <c r="AC10" s="49">
        <v>4200000</v>
      </c>
      <c r="AD10" s="87">
        <v>46200000</v>
      </c>
      <c r="AE10" s="840"/>
      <c r="AF10" s="840"/>
      <c r="AG10" s="396">
        <f t="shared" si="14"/>
        <v>46200000</v>
      </c>
      <c r="AH10" s="157" t="s">
        <v>22</v>
      </c>
      <c r="AI10" s="157" t="s">
        <v>67</v>
      </c>
      <c r="AJ10" s="157" t="s">
        <v>67</v>
      </c>
      <c r="AK10" s="157" t="s">
        <v>67</v>
      </c>
      <c r="AL10" s="422" t="s">
        <v>67</v>
      </c>
      <c r="AM10" s="422">
        <v>42751</v>
      </c>
      <c r="AN10" s="685">
        <v>43084</v>
      </c>
      <c r="AO10" s="7">
        <f t="shared" si="15"/>
        <v>333</v>
      </c>
      <c r="AP10" s="737" t="s">
        <v>96</v>
      </c>
      <c r="AQ10" s="629">
        <v>94486941</v>
      </c>
      <c r="AR10" s="405"/>
      <c r="AS10" s="57"/>
      <c r="AT10" s="58"/>
      <c r="AU10" s="86"/>
      <c r="AV10" s="57"/>
      <c r="AW10" s="58"/>
      <c r="AX10" s="59"/>
      <c r="AY10" s="60"/>
      <c r="AZ10" s="61"/>
      <c r="BA10" s="61"/>
      <c r="BB10" s="62"/>
      <c r="BC10" s="61"/>
      <c r="BD10" s="63"/>
      <c r="BE10" s="63"/>
      <c r="BF10" s="64"/>
      <c r="BG10" s="65"/>
      <c r="BH10" s="66"/>
      <c r="BI10" s="65"/>
      <c r="BJ10" s="203"/>
      <c r="BK10" s="204"/>
      <c r="BL10" s="205">
        <f t="shared" si="16"/>
        <v>46200000</v>
      </c>
      <c r="BM10" s="67"/>
      <c r="BN10" s="67"/>
      <c r="BO10" s="115"/>
      <c r="BP10" s="67"/>
      <c r="BQ10" s="58"/>
      <c r="BR10" s="61"/>
      <c r="BS10" s="60"/>
      <c r="BT10" s="60"/>
      <c r="BU10" s="60"/>
      <c r="BV10" s="61"/>
      <c r="BW10" s="71"/>
      <c r="BX10" s="71"/>
      <c r="BY10" s="72"/>
      <c r="BZ10" s="72"/>
      <c r="CA10" s="72"/>
      <c r="CB10" s="73"/>
      <c r="CC10" s="74">
        <f t="shared" si="17"/>
        <v>43084</v>
      </c>
      <c r="CD10" s="75"/>
      <c r="CF10" s="73"/>
      <c r="CG10" s="76" t="e">
        <f>+SUMIFS(#REF!,#REF!,AA10)</f>
        <v>#REF!</v>
      </c>
      <c r="CH10" s="77" t="e">
        <f>+SUMIFS(#REF!,#REF!,AR10)+SUMIFS(#REF!,#REF!,AX10)+SUMIFS(#REF!,#REF!,BD10)</f>
        <v>#REF!</v>
      </c>
      <c r="CI10" s="78" t="e">
        <f t="shared" si="18"/>
        <v>#REF!</v>
      </c>
      <c r="CJ10" s="79"/>
      <c r="CK10" s="80" t="str">
        <f t="shared" si="6"/>
        <v>EJECUCIÓN</v>
      </c>
      <c r="CL10" s="81"/>
      <c r="CM10" s="82">
        <f t="shared" si="19"/>
        <v>42751</v>
      </c>
      <c r="CN10" s="80">
        <f t="shared" si="20"/>
        <v>43084</v>
      </c>
      <c r="CO10" s="83">
        <f t="shared" si="21"/>
        <v>333</v>
      </c>
      <c r="CP10" s="83">
        <f t="shared" si="22"/>
        <v>-474</v>
      </c>
      <c r="CQ10" s="84">
        <f t="shared" si="23"/>
        <v>-142.34234234234233</v>
      </c>
      <c r="CR10" s="919"/>
      <c r="CS10" s="83">
        <f t="shared" si="24"/>
        <v>-142.34234234234233</v>
      </c>
      <c r="CT10" s="85" t="e">
        <f t="shared" si="25"/>
        <v>#REF!</v>
      </c>
    </row>
    <row r="11" spans="1:98" s="51" customFormat="1" ht="89.25" x14ac:dyDescent="0.25">
      <c r="A11" s="427" t="s">
        <v>2404</v>
      </c>
      <c r="B11" s="646">
        <f t="shared" si="0"/>
        <v>10</v>
      </c>
      <c r="C11" s="414" t="s">
        <v>1610</v>
      </c>
      <c r="D11" s="428" t="s">
        <v>2936</v>
      </c>
      <c r="E11" s="497" t="s">
        <v>1497</v>
      </c>
      <c r="F11" s="411">
        <v>42740</v>
      </c>
      <c r="G11" s="739" t="s">
        <v>1499</v>
      </c>
      <c r="H11" s="739" t="s">
        <v>1525</v>
      </c>
      <c r="I11" s="740" t="s">
        <v>2257</v>
      </c>
      <c r="J11" s="431" t="s">
        <v>2937</v>
      </c>
      <c r="K11" s="410">
        <v>77</v>
      </c>
      <c r="L11" s="432">
        <v>801116</v>
      </c>
      <c r="M11" s="431" t="s">
        <v>1479</v>
      </c>
      <c r="N11" s="757">
        <v>32000000</v>
      </c>
      <c r="O11" s="414" t="s">
        <v>2938</v>
      </c>
      <c r="P11" s="415" t="s">
        <v>1487</v>
      </c>
      <c r="Q11" s="743" t="s">
        <v>1480</v>
      </c>
      <c r="R11" s="484" t="s">
        <v>1481</v>
      </c>
      <c r="S11" s="437">
        <v>10</v>
      </c>
      <c r="T11" s="411">
        <v>42748</v>
      </c>
      <c r="U11" s="741" t="s">
        <v>1483</v>
      </c>
      <c r="V11" s="741" t="s">
        <v>1484</v>
      </c>
      <c r="W11" s="741" t="s">
        <v>1484</v>
      </c>
      <c r="X11" s="741" t="s">
        <v>1508</v>
      </c>
      <c r="Y11" s="439">
        <v>1015435</v>
      </c>
      <c r="Z11" s="915"/>
      <c r="AA11" s="413">
        <v>20217</v>
      </c>
      <c r="AB11" s="411">
        <v>42748</v>
      </c>
      <c r="AC11" s="404">
        <v>4000000</v>
      </c>
      <c r="AD11" s="477">
        <v>32000000</v>
      </c>
      <c r="AE11" s="851"/>
      <c r="AF11" s="851"/>
      <c r="AG11" s="441">
        <f t="shared" si="14"/>
        <v>32000000</v>
      </c>
      <c r="AH11" s="442" t="s">
        <v>22</v>
      </c>
      <c r="AI11" s="442" t="s">
        <v>67</v>
      </c>
      <c r="AJ11" s="442" t="s">
        <v>67</v>
      </c>
      <c r="AK11" s="442" t="s">
        <v>67</v>
      </c>
      <c r="AL11" s="411" t="s">
        <v>67</v>
      </c>
      <c r="AM11" s="411">
        <v>42748</v>
      </c>
      <c r="AN11" s="638">
        <v>42990</v>
      </c>
      <c r="AO11" s="7">
        <f t="shared" si="15"/>
        <v>242</v>
      </c>
      <c r="AP11" s="741" t="s">
        <v>678</v>
      </c>
      <c r="AQ11" s="444">
        <v>51969566</v>
      </c>
      <c r="AR11" s="445"/>
      <c r="AS11" s="446"/>
      <c r="AT11" s="447"/>
      <c r="AU11" s="448"/>
      <c r="AV11" s="446"/>
      <c r="AW11" s="447"/>
      <c r="AX11" s="449"/>
      <c r="AY11" s="450"/>
      <c r="AZ11" s="451"/>
      <c r="BA11" s="451"/>
      <c r="BB11" s="452"/>
      <c r="BC11" s="451"/>
      <c r="BD11" s="453"/>
      <c r="BE11" s="453"/>
      <c r="BF11" s="454"/>
      <c r="BG11" s="455"/>
      <c r="BH11" s="456"/>
      <c r="BI11" s="455"/>
      <c r="BJ11" s="457">
        <f>+AE11</f>
        <v>0</v>
      </c>
      <c r="BK11" s="458">
        <f>+AT11+AZ11+BF11+BJ11</f>
        <v>0</v>
      </c>
      <c r="BL11" s="459">
        <f t="shared" si="16"/>
        <v>32000000</v>
      </c>
      <c r="BM11" s="460"/>
      <c r="BN11" s="460"/>
      <c r="BO11" s="461"/>
      <c r="BP11" s="460"/>
      <c r="BQ11" s="447"/>
      <c r="BR11" s="451"/>
      <c r="BS11" s="450"/>
      <c r="BT11" s="450"/>
      <c r="BU11" s="450"/>
      <c r="BV11" s="451"/>
      <c r="BW11" s="462"/>
      <c r="BX11" s="462"/>
      <c r="BY11" s="463"/>
      <c r="BZ11" s="463"/>
      <c r="CA11" s="463"/>
      <c r="CB11" s="464"/>
      <c r="CC11" s="465">
        <f t="shared" si="17"/>
        <v>42990</v>
      </c>
      <c r="CD11" s="466"/>
      <c r="CE11" s="427"/>
      <c r="CF11" s="464"/>
      <c r="CG11" s="467" t="e">
        <f>+SUMIFS(#REF!,#REF!,AA11)</f>
        <v>#REF!</v>
      </c>
      <c r="CH11" s="468" t="e">
        <f>+SUMIFS(#REF!,#REF!,AR11)+SUMIFS(#REF!,#REF!,AX11)+SUMIFS(#REF!,#REF!,BD11)</f>
        <v>#REF!</v>
      </c>
      <c r="CI11" s="469" t="e">
        <f t="shared" si="18"/>
        <v>#REF!</v>
      </c>
      <c r="CJ11" s="470"/>
      <c r="CK11" s="471" t="str">
        <f t="shared" si="6"/>
        <v>EJECUCIÓN</v>
      </c>
      <c r="CL11" s="472"/>
      <c r="CM11" s="473">
        <f t="shared" si="19"/>
        <v>42748</v>
      </c>
      <c r="CN11" s="471">
        <f t="shared" si="20"/>
        <v>42990</v>
      </c>
      <c r="CO11" s="474">
        <f t="shared" si="21"/>
        <v>242</v>
      </c>
      <c r="CP11" s="474">
        <f t="shared" si="22"/>
        <v>-471</v>
      </c>
      <c r="CQ11" s="475">
        <f t="shared" si="23"/>
        <v>-194.62809917355372</v>
      </c>
      <c r="CR11" s="919"/>
      <c r="CS11" s="474">
        <f t="shared" si="24"/>
        <v>-194.62809917355372</v>
      </c>
      <c r="CT11" s="476" t="e">
        <f t="shared" si="25"/>
        <v>#REF!</v>
      </c>
    </row>
    <row r="12" spans="1:98" s="51" customFormat="1" ht="51" x14ac:dyDescent="0.25">
      <c r="A12" s="49" t="s">
        <v>2404</v>
      </c>
      <c r="B12" s="646">
        <f t="shared" si="0"/>
        <v>11</v>
      </c>
      <c r="C12" s="419" t="s">
        <v>1610</v>
      </c>
      <c r="D12" s="388" t="s">
        <v>2943</v>
      </c>
      <c r="E12" s="498" t="s">
        <v>2944</v>
      </c>
      <c r="F12" s="422">
        <v>42747</v>
      </c>
      <c r="G12" s="732" t="s">
        <v>1499</v>
      </c>
      <c r="H12" s="732" t="s">
        <v>1525</v>
      </c>
      <c r="I12" s="30" t="s">
        <v>1908</v>
      </c>
      <c r="J12" s="505" t="s">
        <v>3088</v>
      </c>
      <c r="K12" s="425">
        <v>73</v>
      </c>
      <c r="L12" s="46">
        <v>801615</v>
      </c>
      <c r="M12" s="424" t="s">
        <v>1674</v>
      </c>
      <c r="N12" s="758">
        <v>33000000</v>
      </c>
      <c r="O12" s="419" t="s">
        <v>2945</v>
      </c>
      <c r="P12" s="399" t="s">
        <v>1487</v>
      </c>
      <c r="Q12" s="288" t="s">
        <v>1480</v>
      </c>
      <c r="R12" s="736" t="s">
        <v>1481</v>
      </c>
      <c r="S12" s="190">
        <v>11</v>
      </c>
      <c r="T12" s="422">
        <v>42748</v>
      </c>
      <c r="U12" s="737" t="s">
        <v>1483</v>
      </c>
      <c r="V12" s="737" t="s">
        <v>1484</v>
      </c>
      <c r="W12" s="737" t="s">
        <v>1484</v>
      </c>
      <c r="X12" s="737" t="s">
        <v>1701</v>
      </c>
      <c r="Y12" s="114">
        <v>1018450312</v>
      </c>
      <c r="Z12" s="866"/>
      <c r="AA12" s="421">
        <v>21917</v>
      </c>
      <c r="AB12" s="422">
        <v>42751</v>
      </c>
      <c r="AC12" s="404">
        <v>3300000</v>
      </c>
      <c r="AD12" s="162">
        <v>33000000</v>
      </c>
      <c r="AE12" s="840"/>
      <c r="AF12" s="840"/>
      <c r="AG12" s="396">
        <f t="shared" si="14"/>
        <v>33000000</v>
      </c>
      <c r="AH12" s="157" t="s">
        <v>22</v>
      </c>
      <c r="AI12" s="157" t="s">
        <v>67</v>
      </c>
      <c r="AJ12" s="157" t="s">
        <v>67</v>
      </c>
      <c r="AK12" s="157" t="s">
        <v>67</v>
      </c>
      <c r="AL12" s="422" t="s">
        <v>67</v>
      </c>
      <c r="AM12" s="422">
        <v>42751</v>
      </c>
      <c r="AN12" s="685">
        <v>43054</v>
      </c>
      <c r="AO12" s="7">
        <f t="shared" si="15"/>
        <v>303</v>
      </c>
      <c r="AP12" s="737" t="s">
        <v>3115</v>
      </c>
      <c r="AQ12" s="444">
        <v>39774921</v>
      </c>
      <c r="AR12" s="405"/>
      <c r="AS12" s="57"/>
      <c r="AT12" s="58"/>
      <c r="AU12" s="86"/>
      <c r="AV12" s="57"/>
      <c r="AW12" s="58"/>
      <c r="AX12" s="59"/>
      <c r="AY12" s="60"/>
      <c r="AZ12" s="61"/>
      <c r="BA12" s="61"/>
      <c r="BB12" s="62"/>
      <c r="BC12" s="61"/>
      <c r="BD12" s="63"/>
      <c r="BE12" s="63"/>
      <c r="BF12" s="64"/>
      <c r="BG12" s="65"/>
      <c r="BH12" s="66"/>
      <c r="BI12" s="65"/>
      <c r="BJ12" s="203">
        <f>+AE12</f>
        <v>0</v>
      </c>
      <c r="BK12" s="204"/>
      <c r="BL12" s="205">
        <f t="shared" si="16"/>
        <v>33000000</v>
      </c>
      <c r="BM12" s="67"/>
      <c r="BN12" s="67"/>
      <c r="BO12" s="115"/>
      <c r="BP12" s="67"/>
      <c r="BQ12" s="58"/>
      <c r="BR12" s="61"/>
      <c r="BS12" s="60"/>
      <c r="BT12" s="60"/>
      <c r="BU12" s="60"/>
      <c r="BV12" s="61"/>
      <c r="BW12" s="71"/>
      <c r="BX12" s="71"/>
      <c r="BY12" s="72"/>
      <c r="BZ12" s="72"/>
      <c r="CA12" s="72"/>
      <c r="CB12" s="73"/>
      <c r="CC12" s="74">
        <f t="shared" si="17"/>
        <v>43054</v>
      </c>
      <c r="CD12" s="75"/>
      <c r="CE12" s="49"/>
      <c r="CF12" s="73"/>
      <c r="CG12" s="76" t="e">
        <f>+SUMIFS(#REF!,#REF!,AA12)</f>
        <v>#REF!</v>
      </c>
      <c r="CH12" s="77" t="e">
        <f>+SUMIFS(#REF!,#REF!,AR12)+SUMIFS(#REF!,#REF!,AX12)+SUMIFS(#REF!,#REF!,BD12)</f>
        <v>#REF!</v>
      </c>
      <c r="CI12" s="78" t="e">
        <f t="shared" si="18"/>
        <v>#REF!</v>
      </c>
      <c r="CJ12" s="79"/>
      <c r="CK12" s="80" t="str">
        <f t="shared" si="6"/>
        <v>EJECUCIÓN</v>
      </c>
      <c r="CL12" s="81"/>
      <c r="CM12" s="82">
        <f t="shared" si="19"/>
        <v>42751</v>
      </c>
      <c r="CN12" s="80">
        <f t="shared" si="20"/>
        <v>43054</v>
      </c>
      <c r="CO12" s="83">
        <f t="shared" si="21"/>
        <v>303</v>
      </c>
      <c r="CP12" s="83">
        <f t="shared" si="22"/>
        <v>-474</v>
      </c>
      <c r="CQ12" s="84">
        <f t="shared" si="23"/>
        <v>-156.43564356435644</v>
      </c>
      <c r="CR12" s="919"/>
      <c r="CS12" s="83">
        <f t="shared" si="24"/>
        <v>-156.43564356435644</v>
      </c>
      <c r="CT12" s="85" t="e">
        <f t="shared" si="25"/>
        <v>#REF!</v>
      </c>
    </row>
    <row r="13" spans="1:98" s="51" customFormat="1" ht="63.75" x14ac:dyDescent="0.25">
      <c r="A13" s="49" t="s">
        <v>2404</v>
      </c>
      <c r="B13" s="646">
        <f t="shared" si="0"/>
        <v>12</v>
      </c>
      <c r="C13" s="419" t="s">
        <v>1610</v>
      </c>
      <c r="D13" s="388" t="s">
        <v>2940</v>
      </c>
      <c r="E13" s="498" t="s">
        <v>2942</v>
      </c>
      <c r="F13" s="422">
        <v>42747</v>
      </c>
      <c r="G13" s="732" t="s">
        <v>1499</v>
      </c>
      <c r="H13" s="732" t="s">
        <v>1525</v>
      </c>
      <c r="I13" s="30" t="s">
        <v>1908</v>
      </c>
      <c r="J13" s="505" t="s">
        <v>3089</v>
      </c>
      <c r="K13" s="425">
        <v>74</v>
      </c>
      <c r="L13" s="46">
        <v>801615</v>
      </c>
      <c r="M13" s="424" t="s">
        <v>1674</v>
      </c>
      <c r="N13" s="758">
        <v>50000000</v>
      </c>
      <c r="O13" s="419" t="s">
        <v>2941</v>
      </c>
      <c r="P13" s="399" t="s">
        <v>1487</v>
      </c>
      <c r="Q13" s="288" t="s">
        <v>1480</v>
      </c>
      <c r="R13" s="736" t="s">
        <v>1481</v>
      </c>
      <c r="S13" s="190">
        <v>12</v>
      </c>
      <c r="T13" s="422">
        <v>42751</v>
      </c>
      <c r="U13" s="737" t="s">
        <v>1483</v>
      </c>
      <c r="V13" s="737" t="s">
        <v>1484</v>
      </c>
      <c r="W13" s="737" t="s">
        <v>1484</v>
      </c>
      <c r="X13" s="737" t="s">
        <v>696</v>
      </c>
      <c r="Y13" s="114">
        <v>52258308</v>
      </c>
      <c r="Z13" s="866"/>
      <c r="AA13" s="421">
        <v>22817</v>
      </c>
      <c r="AB13" s="422">
        <v>42751</v>
      </c>
      <c r="AC13" s="404">
        <v>5000000</v>
      </c>
      <c r="AD13" s="162">
        <v>50000000</v>
      </c>
      <c r="AE13" s="840"/>
      <c r="AF13" s="840"/>
      <c r="AG13" s="396">
        <f t="shared" si="14"/>
        <v>50000000</v>
      </c>
      <c r="AH13" s="157" t="s">
        <v>22</v>
      </c>
      <c r="AI13" s="157" t="s">
        <v>67</v>
      </c>
      <c r="AJ13" s="157" t="s">
        <v>67</v>
      </c>
      <c r="AK13" s="157" t="s">
        <v>67</v>
      </c>
      <c r="AL13" s="422" t="s">
        <v>67</v>
      </c>
      <c r="AM13" s="422">
        <v>42751</v>
      </c>
      <c r="AN13" s="685">
        <v>43054</v>
      </c>
      <c r="AO13" s="7">
        <f t="shared" si="15"/>
        <v>303</v>
      </c>
      <c r="AP13" s="755" t="s">
        <v>3115</v>
      </c>
      <c r="AQ13" s="444">
        <v>39774921</v>
      </c>
      <c r="AR13" s="405"/>
      <c r="AS13" s="57"/>
      <c r="AT13" s="58"/>
      <c r="AU13" s="86"/>
      <c r="AV13" s="57"/>
      <c r="AW13" s="58"/>
      <c r="AX13" s="59"/>
      <c r="AY13" s="60"/>
      <c r="AZ13" s="61"/>
      <c r="BA13" s="61"/>
      <c r="BB13" s="62"/>
      <c r="BC13" s="61"/>
      <c r="BD13" s="63"/>
      <c r="BE13" s="63"/>
      <c r="BF13" s="64"/>
      <c r="BG13" s="65"/>
      <c r="BH13" s="66"/>
      <c r="BI13" s="65"/>
      <c r="BJ13" s="203">
        <f>+AE13</f>
        <v>0</v>
      </c>
      <c r="BK13" s="204">
        <f>+AT13+AZ13+BF13+BJ13</f>
        <v>0</v>
      </c>
      <c r="BL13" s="205">
        <f t="shared" si="16"/>
        <v>50000000</v>
      </c>
      <c r="BM13" s="67"/>
      <c r="BN13" s="67"/>
      <c r="BO13" s="115"/>
      <c r="BP13" s="67"/>
      <c r="BQ13" s="58"/>
      <c r="BR13" s="61"/>
      <c r="BS13" s="60"/>
      <c r="BT13" s="60"/>
      <c r="BU13" s="60"/>
      <c r="BV13" s="61"/>
      <c r="BW13" s="71"/>
      <c r="BX13" s="71"/>
      <c r="BY13" s="72"/>
      <c r="BZ13" s="72"/>
      <c r="CA13" s="72"/>
      <c r="CB13" s="73"/>
      <c r="CC13" s="74">
        <f t="shared" si="17"/>
        <v>43054</v>
      </c>
      <c r="CD13" s="75"/>
      <c r="CE13" s="49"/>
      <c r="CF13" s="73"/>
      <c r="CG13" s="76" t="e">
        <f>+SUMIFS(#REF!,#REF!,AA13)</f>
        <v>#REF!</v>
      </c>
      <c r="CH13" s="77" t="e">
        <f>+SUMIFS(#REF!,#REF!,AR13)+SUMIFS(#REF!,#REF!,AX13)+SUMIFS(#REF!,#REF!,BD13)</f>
        <v>#REF!</v>
      </c>
      <c r="CI13" s="78" t="e">
        <f t="shared" si="18"/>
        <v>#REF!</v>
      </c>
      <c r="CJ13" s="79"/>
      <c r="CK13" s="80" t="str">
        <f t="shared" si="6"/>
        <v>EJECUCIÓN</v>
      </c>
      <c r="CL13" s="81"/>
      <c r="CM13" s="82">
        <f t="shared" si="19"/>
        <v>42751</v>
      </c>
      <c r="CN13" s="80">
        <f t="shared" si="20"/>
        <v>43054</v>
      </c>
      <c r="CO13" s="83">
        <f t="shared" si="21"/>
        <v>303</v>
      </c>
      <c r="CP13" s="83">
        <f t="shared" si="22"/>
        <v>-474</v>
      </c>
      <c r="CQ13" s="84">
        <f t="shared" si="23"/>
        <v>-156.43564356435644</v>
      </c>
      <c r="CR13" s="919"/>
      <c r="CS13" s="83">
        <f t="shared" si="24"/>
        <v>-156.43564356435644</v>
      </c>
      <c r="CT13" s="85" t="e">
        <f t="shared" si="25"/>
        <v>#REF!</v>
      </c>
    </row>
    <row r="14" spans="1:98" s="49" customFormat="1" ht="76.5" x14ac:dyDescent="0.25">
      <c r="A14" s="49" t="s">
        <v>2404</v>
      </c>
      <c r="B14" s="646">
        <f t="shared" si="0"/>
        <v>13</v>
      </c>
      <c r="C14" s="419" t="s">
        <v>1609</v>
      </c>
      <c r="D14" s="388" t="s">
        <v>2971</v>
      </c>
      <c r="E14" s="498" t="s">
        <v>2972</v>
      </c>
      <c r="F14" s="422">
        <v>42748</v>
      </c>
      <c r="G14" s="732" t="s">
        <v>1499</v>
      </c>
      <c r="H14" s="732" t="s">
        <v>1525</v>
      </c>
      <c r="I14" s="30" t="s">
        <v>2257</v>
      </c>
      <c r="J14" s="206" t="s">
        <v>2973</v>
      </c>
      <c r="K14" s="425">
        <v>34</v>
      </c>
      <c r="L14" s="46">
        <v>801615</v>
      </c>
      <c r="M14" s="424" t="s">
        <v>1910</v>
      </c>
      <c r="N14" s="758">
        <v>28750000</v>
      </c>
      <c r="O14" s="419" t="s">
        <v>2974</v>
      </c>
      <c r="P14" s="399" t="s">
        <v>1487</v>
      </c>
      <c r="Q14" s="288" t="s">
        <v>1480</v>
      </c>
      <c r="R14" s="736" t="s">
        <v>1481</v>
      </c>
      <c r="S14" s="190">
        <v>13</v>
      </c>
      <c r="T14" s="422">
        <v>42751</v>
      </c>
      <c r="U14" s="737" t="s">
        <v>1483</v>
      </c>
      <c r="V14" s="737" t="s">
        <v>1484</v>
      </c>
      <c r="W14" s="737" t="s">
        <v>1484</v>
      </c>
      <c r="X14" s="737" t="s">
        <v>2163</v>
      </c>
      <c r="Y14" s="114">
        <v>1015409282</v>
      </c>
      <c r="Z14" s="866"/>
      <c r="AA14" s="421">
        <v>23517</v>
      </c>
      <c r="AB14" s="422">
        <v>42751</v>
      </c>
      <c r="AC14" s="49">
        <v>2500000</v>
      </c>
      <c r="AD14" s="87">
        <v>28750000</v>
      </c>
      <c r="AE14" s="840"/>
      <c r="AF14" s="840"/>
      <c r="AG14" s="396">
        <f t="shared" si="14"/>
        <v>28750000</v>
      </c>
      <c r="AH14" s="157" t="s">
        <v>22</v>
      </c>
      <c r="AI14" s="157" t="s">
        <v>67</v>
      </c>
      <c r="AJ14" s="157" t="s">
        <v>67</v>
      </c>
      <c r="AK14" s="157" t="s">
        <v>67</v>
      </c>
      <c r="AL14" s="422" t="s">
        <v>67</v>
      </c>
      <c r="AM14" s="422">
        <v>42751</v>
      </c>
      <c r="AN14" s="685">
        <v>43084</v>
      </c>
      <c r="AO14" s="7">
        <f t="shared" si="15"/>
        <v>333</v>
      </c>
      <c r="AP14" s="755" t="s">
        <v>4183</v>
      </c>
      <c r="AQ14" s="604">
        <v>1020712442</v>
      </c>
      <c r="AR14" s="405"/>
      <c r="AS14" s="57"/>
      <c r="AT14" s="58"/>
      <c r="AU14" s="86"/>
      <c r="AV14" s="57"/>
      <c r="AW14" s="58"/>
      <c r="AX14" s="59"/>
      <c r="AY14" s="60"/>
      <c r="AZ14" s="61"/>
      <c r="BA14" s="61"/>
      <c r="BB14" s="62"/>
      <c r="BC14" s="61"/>
      <c r="BD14" s="63"/>
      <c r="BE14" s="63"/>
      <c r="BF14" s="64"/>
      <c r="BG14" s="65"/>
      <c r="BH14" s="66"/>
      <c r="BI14" s="65"/>
      <c r="BJ14" s="203"/>
      <c r="BK14" s="204"/>
      <c r="BL14" s="205">
        <f t="shared" si="16"/>
        <v>28750000</v>
      </c>
      <c r="BM14" s="67"/>
      <c r="BN14" s="67"/>
      <c r="BO14" s="115"/>
      <c r="BP14" s="67"/>
      <c r="BQ14" s="58"/>
      <c r="BR14" s="61"/>
      <c r="BS14" s="60"/>
      <c r="BT14" s="60"/>
      <c r="BU14" s="60"/>
      <c r="BV14" s="61"/>
      <c r="BW14" s="71"/>
      <c r="BX14" s="71"/>
      <c r="BY14" s="72"/>
      <c r="BZ14" s="72"/>
      <c r="CA14" s="72"/>
      <c r="CB14" s="73"/>
      <c r="CC14" s="74">
        <f t="shared" si="17"/>
        <v>43084</v>
      </c>
      <c r="CD14" s="75"/>
      <c r="CF14" s="73"/>
      <c r="CG14" s="76" t="e">
        <f>+SUMIFS(#REF!,#REF!,AA14)</f>
        <v>#REF!</v>
      </c>
      <c r="CH14" s="77" t="e">
        <f>+SUMIFS(#REF!,#REF!,AR14)+SUMIFS(#REF!,#REF!,AX14)+SUMIFS(#REF!,#REF!,BD14)</f>
        <v>#REF!</v>
      </c>
      <c r="CI14" s="78" t="e">
        <f t="shared" si="18"/>
        <v>#REF!</v>
      </c>
      <c r="CJ14" s="79"/>
      <c r="CK14" s="80" t="str">
        <f t="shared" si="6"/>
        <v>EJECUCIÓN</v>
      </c>
      <c r="CL14" s="81"/>
      <c r="CM14" s="82">
        <f t="shared" si="19"/>
        <v>42751</v>
      </c>
      <c r="CN14" s="80">
        <f t="shared" si="20"/>
        <v>43084</v>
      </c>
      <c r="CO14" s="83">
        <f t="shared" si="21"/>
        <v>333</v>
      </c>
      <c r="CP14" s="83">
        <f t="shared" si="22"/>
        <v>-474</v>
      </c>
      <c r="CQ14" s="84">
        <f t="shared" si="23"/>
        <v>-142.34234234234233</v>
      </c>
      <c r="CR14" s="919"/>
      <c r="CS14" s="83">
        <f t="shared" si="24"/>
        <v>-142.34234234234233</v>
      </c>
      <c r="CT14" s="85" t="e">
        <f t="shared" si="25"/>
        <v>#REF!</v>
      </c>
    </row>
    <row r="15" spans="1:98" s="51" customFormat="1" ht="63.75" x14ac:dyDescent="0.25">
      <c r="A15" s="427" t="s">
        <v>2404</v>
      </c>
      <c r="B15" s="646">
        <f t="shared" si="0"/>
        <v>14</v>
      </c>
      <c r="C15" s="414" t="s">
        <v>1489</v>
      </c>
      <c r="D15" s="428" t="s">
        <v>2980</v>
      </c>
      <c r="E15" s="497" t="s">
        <v>2981</v>
      </c>
      <c r="F15" s="411">
        <v>42748</v>
      </c>
      <c r="G15" s="739" t="s">
        <v>1499</v>
      </c>
      <c r="H15" s="739" t="s">
        <v>1525</v>
      </c>
      <c r="I15" s="740" t="s">
        <v>2302</v>
      </c>
      <c r="J15" s="478" t="s">
        <v>3090</v>
      </c>
      <c r="K15" s="410">
        <v>79</v>
      </c>
      <c r="L15" s="432">
        <v>801615</v>
      </c>
      <c r="M15" s="431" t="s">
        <v>1910</v>
      </c>
      <c r="N15" s="757">
        <v>24000000</v>
      </c>
      <c r="O15" s="414" t="s">
        <v>2982</v>
      </c>
      <c r="P15" s="415" t="s">
        <v>1487</v>
      </c>
      <c r="Q15" s="743" t="s">
        <v>1480</v>
      </c>
      <c r="R15" s="484" t="s">
        <v>1481</v>
      </c>
      <c r="S15" s="437">
        <v>14</v>
      </c>
      <c r="T15" s="411">
        <v>42752</v>
      </c>
      <c r="U15" s="741" t="s">
        <v>1483</v>
      </c>
      <c r="V15" s="741" t="s">
        <v>1484</v>
      </c>
      <c r="W15" s="741" t="s">
        <v>1484</v>
      </c>
      <c r="X15" s="741" t="s">
        <v>37</v>
      </c>
      <c r="Y15" s="439">
        <v>75035031</v>
      </c>
      <c r="Z15" s="915"/>
      <c r="AA15" s="413">
        <v>24417</v>
      </c>
      <c r="AB15" s="411">
        <v>42752</v>
      </c>
      <c r="AC15" s="51">
        <v>3000000</v>
      </c>
      <c r="AD15" s="434">
        <v>24000000</v>
      </c>
      <c r="AE15" s="851"/>
      <c r="AF15" s="851"/>
      <c r="AG15" s="441">
        <f t="shared" si="14"/>
        <v>24000000</v>
      </c>
      <c r="AH15" s="442" t="s">
        <v>22</v>
      </c>
      <c r="AI15" s="442" t="s">
        <v>67</v>
      </c>
      <c r="AJ15" s="442" t="s">
        <v>67</v>
      </c>
      <c r="AK15" s="442" t="s">
        <v>67</v>
      </c>
      <c r="AL15" s="411" t="s">
        <v>67</v>
      </c>
      <c r="AM15" s="411">
        <v>42752</v>
      </c>
      <c r="AN15" s="638">
        <v>42994</v>
      </c>
      <c r="AO15" s="7">
        <f t="shared" si="15"/>
        <v>242</v>
      </c>
      <c r="AP15" s="741" t="s">
        <v>463</v>
      </c>
      <c r="AQ15" s="444">
        <v>17336974</v>
      </c>
      <c r="AR15" s="445"/>
      <c r="AS15" s="446"/>
      <c r="AT15" s="447"/>
      <c r="AU15" s="448"/>
      <c r="AV15" s="446"/>
      <c r="AW15" s="447"/>
      <c r="AX15" s="449"/>
      <c r="AY15" s="450"/>
      <c r="AZ15" s="451"/>
      <c r="BA15" s="451"/>
      <c r="BB15" s="452"/>
      <c r="BC15" s="451"/>
      <c r="BD15" s="453"/>
      <c r="BE15" s="453"/>
      <c r="BF15" s="454"/>
      <c r="BG15" s="455"/>
      <c r="BH15" s="456"/>
      <c r="BI15" s="455"/>
      <c r="BJ15" s="457"/>
      <c r="BK15" s="458"/>
      <c r="BL15" s="459">
        <f t="shared" si="16"/>
        <v>24000000</v>
      </c>
      <c r="BM15" s="460"/>
      <c r="BN15" s="460"/>
      <c r="BO15" s="461"/>
      <c r="BP15" s="460"/>
      <c r="BQ15" s="447"/>
      <c r="BR15" s="451"/>
      <c r="BS15" s="450"/>
      <c r="BT15" s="450"/>
      <c r="BU15" s="450"/>
      <c r="BV15" s="451"/>
      <c r="BW15" s="462"/>
      <c r="BX15" s="462"/>
      <c r="BY15" s="463"/>
      <c r="BZ15" s="463"/>
      <c r="CA15" s="463"/>
      <c r="CB15" s="464"/>
      <c r="CC15" s="465">
        <f t="shared" si="17"/>
        <v>42994</v>
      </c>
      <c r="CD15" s="466"/>
      <c r="CE15" s="427"/>
      <c r="CF15" s="464"/>
      <c r="CG15" s="467" t="e">
        <f>+SUMIFS(#REF!,#REF!,AA15)</f>
        <v>#REF!</v>
      </c>
      <c r="CH15" s="468" t="e">
        <f>+SUMIFS(#REF!,#REF!,AR15)+SUMIFS(#REF!,#REF!,AX15)+SUMIFS(#REF!,#REF!,BD15)</f>
        <v>#REF!</v>
      </c>
      <c r="CI15" s="469" t="e">
        <f t="shared" si="18"/>
        <v>#REF!</v>
      </c>
      <c r="CJ15" s="470"/>
      <c r="CK15" s="471" t="str">
        <f t="shared" si="6"/>
        <v>EJECUCIÓN</v>
      </c>
      <c r="CL15" s="472"/>
      <c r="CM15" s="473">
        <f t="shared" si="19"/>
        <v>42752</v>
      </c>
      <c r="CN15" s="471">
        <f t="shared" si="20"/>
        <v>42994</v>
      </c>
      <c r="CO15" s="474">
        <f t="shared" si="21"/>
        <v>242</v>
      </c>
      <c r="CP15" s="474">
        <f t="shared" si="22"/>
        <v>-475</v>
      </c>
      <c r="CQ15" s="475">
        <f t="shared" si="23"/>
        <v>-196.28099173553719</v>
      </c>
      <c r="CR15" s="919"/>
      <c r="CS15" s="474"/>
      <c r="CT15" s="476"/>
    </row>
    <row r="16" spans="1:98" s="51" customFormat="1" ht="51" x14ac:dyDescent="0.25">
      <c r="A16" s="49" t="s">
        <v>2404</v>
      </c>
      <c r="B16" s="646">
        <f t="shared" si="0"/>
        <v>15</v>
      </c>
      <c r="C16" s="419" t="s">
        <v>2164</v>
      </c>
      <c r="D16" s="388" t="s">
        <v>2957</v>
      </c>
      <c r="E16" s="498" t="s">
        <v>2958</v>
      </c>
      <c r="F16" s="422">
        <v>42747</v>
      </c>
      <c r="G16" s="732" t="s">
        <v>1499</v>
      </c>
      <c r="H16" s="732" t="s">
        <v>1525</v>
      </c>
      <c r="I16" s="30" t="s">
        <v>2303</v>
      </c>
      <c r="J16" s="206" t="s">
        <v>2959</v>
      </c>
      <c r="K16" s="425">
        <v>20</v>
      </c>
      <c r="L16" s="46">
        <v>801615</v>
      </c>
      <c r="M16" s="424" t="s">
        <v>1910</v>
      </c>
      <c r="N16" s="758">
        <v>3450000</v>
      </c>
      <c r="O16" s="419" t="s">
        <v>2960</v>
      </c>
      <c r="P16" s="399" t="s">
        <v>1487</v>
      </c>
      <c r="Q16" s="288" t="s">
        <v>1480</v>
      </c>
      <c r="R16" s="736" t="s">
        <v>1481</v>
      </c>
      <c r="S16" s="190">
        <v>15</v>
      </c>
      <c r="T16" s="422">
        <v>42752</v>
      </c>
      <c r="U16" s="737" t="s">
        <v>1483</v>
      </c>
      <c r="V16" s="737" t="s">
        <v>1484</v>
      </c>
      <c r="W16" s="737" t="s">
        <v>1484</v>
      </c>
      <c r="X16" s="737" t="s">
        <v>1512</v>
      </c>
      <c r="Y16" s="114">
        <v>1022097423</v>
      </c>
      <c r="Z16" s="866"/>
      <c r="AA16" s="421">
        <v>24517</v>
      </c>
      <c r="AB16" s="422">
        <v>42752</v>
      </c>
      <c r="AC16" s="51">
        <v>3000000</v>
      </c>
      <c r="AD16" s="87">
        <v>34500000</v>
      </c>
      <c r="AE16" s="840"/>
      <c r="AF16" s="840"/>
      <c r="AG16" s="396">
        <f t="shared" si="14"/>
        <v>34500000</v>
      </c>
      <c r="AH16" s="157" t="s">
        <v>22</v>
      </c>
      <c r="AI16" s="157" t="s">
        <v>67</v>
      </c>
      <c r="AJ16" s="157" t="s">
        <v>67</v>
      </c>
      <c r="AK16" s="157" t="s">
        <v>67</v>
      </c>
      <c r="AL16" s="422" t="s">
        <v>67</v>
      </c>
      <c r="AM16" s="422">
        <v>42752</v>
      </c>
      <c r="AN16" s="685">
        <v>43100</v>
      </c>
      <c r="AO16" s="7">
        <f t="shared" si="15"/>
        <v>348</v>
      </c>
      <c r="AP16" s="737" t="s">
        <v>58</v>
      </c>
      <c r="AQ16" s="629">
        <v>79572017</v>
      </c>
      <c r="AR16" s="405"/>
      <c r="AS16" s="57"/>
      <c r="AT16" s="58"/>
      <c r="AU16" s="86"/>
      <c r="AV16" s="57"/>
      <c r="AW16" s="58"/>
      <c r="AX16" s="59"/>
      <c r="AY16" s="60"/>
      <c r="AZ16" s="61"/>
      <c r="BA16" s="61"/>
      <c r="BB16" s="62"/>
      <c r="BC16" s="61"/>
      <c r="BD16" s="63"/>
      <c r="BE16" s="63"/>
      <c r="BF16" s="64"/>
      <c r="BG16" s="65"/>
      <c r="BH16" s="66"/>
      <c r="BI16" s="65"/>
      <c r="BJ16" s="203"/>
      <c r="BK16" s="204"/>
      <c r="BL16" s="205">
        <f t="shared" si="16"/>
        <v>34500000</v>
      </c>
      <c r="BM16" s="67"/>
      <c r="BN16" s="67"/>
      <c r="BO16" s="115"/>
      <c r="BP16" s="67"/>
      <c r="BQ16" s="58"/>
      <c r="BR16" s="61"/>
      <c r="BS16" s="60"/>
      <c r="BT16" s="60"/>
      <c r="BU16" s="60"/>
      <c r="BV16" s="61"/>
      <c r="BW16" s="71"/>
      <c r="BX16" s="71"/>
      <c r="BY16" s="72"/>
      <c r="BZ16" s="72"/>
      <c r="CA16" s="72"/>
      <c r="CB16" s="73"/>
      <c r="CC16" s="74">
        <f t="shared" si="17"/>
        <v>43100</v>
      </c>
      <c r="CD16" s="75"/>
      <c r="CE16" s="49"/>
      <c r="CF16" s="73"/>
      <c r="CG16" s="76" t="e">
        <f>+SUMIFS(#REF!,#REF!,AA16)</f>
        <v>#REF!</v>
      </c>
      <c r="CH16" s="77" t="e">
        <f>+SUMIFS(#REF!,#REF!,AR16)+SUMIFS(#REF!,#REF!,AX16)+SUMIFS(#REF!,#REF!,BD16)</f>
        <v>#REF!</v>
      </c>
      <c r="CI16" s="78" t="e">
        <f t="shared" si="18"/>
        <v>#REF!</v>
      </c>
      <c r="CJ16" s="79"/>
      <c r="CK16" s="80" t="str">
        <f t="shared" si="6"/>
        <v>EJECUCIÓN</v>
      </c>
      <c r="CL16" s="81"/>
      <c r="CM16" s="82">
        <f t="shared" si="19"/>
        <v>42752</v>
      </c>
      <c r="CN16" s="80">
        <f t="shared" si="20"/>
        <v>43100</v>
      </c>
      <c r="CO16" s="83">
        <f t="shared" si="21"/>
        <v>348</v>
      </c>
      <c r="CP16" s="83">
        <f t="shared" si="22"/>
        <v>-475</v>
      </c>
      <c r="CQ16" s="84">
        <f t="shared" si="23"/>
        <v>-136.49425287356323</v>
      </c>
      <c r="CR16" s="919"/>
      <c r="CS16" s="83">
        <f>+CQ16</f>
        <v>-136.49425287356323</v>
      </c>
      <c r="CT16" s="85" t="e">
        <f>+CI16</f>
        <v>#REF!</v>
      </c>
    </row>
    <row r="17" spans="1:98" s="51" customFormat="1" ht="127.5" x14ac:dyDescent="0.25">
      <c r="A17" s="49" t="s">
        <v>2404</v>
      </c>
      <c r="B17" s="646">
        <f t="shared" si="0"/>
        <v>16</v>
      </c>
      <c r="C17" s="419" t="s">
        <v>1489</v>
      </c>
      <c r="D17" s="388" t="s">
        <v>2977</v>
      </c>
      <c r="E17" s="498" t="s">
        <v>2978</v>
      </c>
      <c r="F17" s="422">
        <v>42748</v>
      </c>
      <c r="G17" s="732" t="s">
        <v>1499</v>
      </c>
      <c r="H17" s="732" t="s">
        <v>1525</v>
      </c>
      <c r="I17" s="30" t="s">
        <v>2302</v>
      </c>
      <c r="J17" s="206" t="s">
        <v>3091</v>
      </c>
      <c r="K17" s="425">
        <v>78</v>
      </c>
      <c r="L17" s="46">
        <v>801615</v>
      </c>
      <c r="M17" s="424" t="s">
        <v>1910</v>
      </c>
      <c r="N17" s="758">
        <v>36000000</v>
      </c>
      <c r="O17" s="419" t="s">
        <v>2979</v>
      </c>
      <c r="P17" s="399" t="s">
        <v>1487</v>
      </c>
      <c r="Q17" s="288" t="s">
        <v>1480</v>
      </c>
      <c r="R17" s="736" t="s">
        <v>1481</v>
      </c>
      <c r="S17" s="190">
        <v>16</v>
      </c>
      <c r="T17" s="422">
        <v>42752</v>
      </c>
      <c r="U17" s="737" t="s">
        <v>1483</v>
      </c>
      <c r="V17" s="737" t="s">
        <v>1484</v>
      </c>
      <c r="W17" s="737" t="s">
        <v>1484</v>
      </c>
      <c r="X17" s="737" t="s">
        <v>1516</v>
      </c>
      <c r="Y17" s="114">
        <v>14696934</v>
      </c>
      <c r="Z17" s="866"/>
      <c r="AA17" s="421">
        <v>24617</v>
      </c>
      <c r="AB17" s="422">
        <v>42752</v>
      </c>
      <c r="AC17" s="51">
        <v>4500000</v>
      </c>
      <c r="AD17" s="87">
        <v>36000000</v>
      </c>
      <c r="AE17" s="840"/>
      <c r="AF17" s="840"/>
      <c r="AG17" s="396">
        <f t="shared" si="14"/>
        <v>36000000</v>
      </c>
      <c r="AH17" s="157" t="s">
        <v>22</v>
      </c>
      <c r="AI17" s="157" t="s">
        <v>67</v>
      </c>
      <c r="AJ17" s="157" t="s">
        <v>67</v>
      </c>
      <c r="AK17" s="157" t="s">
        <v>67</v>
      </c>
      <c r="AL17" s="422" t="s">
        <v>67</v>
      </c>
      <c r="AM17" s="422">
        <v>42752</v>
      </c>
      <c r="AN17" s="685">
        <v>42994</v>
      </c>
      <c r="AO17" s="7">
        <f t="shared" si="15"/>
        <v>242</v>
      </c>
      <c r="AP17" s="737" t="s">
        <v>463</v>
      </c>
      <c r="AQ17" s="629">
        <v>17336974</v>
      </c>
      <c r="AR17" s="405"/>
      <c r="AS17" s="57"/>
      <c r="AT17" s="58"/>
      <c r="AU17" s="86"/>
      <c r="AV17" s="57"/>
      <c r="AW17" s="58"/>
      <c r="AX17" s="59"/>
      <c r="AY17" s="60"/>
      <c r="AZ17" s="61"/>
      <c r="BA17" s="61"/>
      <c r="BB17" s="62"/>
      <c r="BC17" s="61"/>
      <c r="BD17" s="63"/>
      <c r="BE17" s="63"/>
      <c r="BF17" s="64"/>
      <c r="BG17" s="65"/>
      <c r="BH17" s="66"/>
      <c r="BI17" s="65"/>
      <c r="BJ17" s="203"/>
      <c r="BK17" s="204"/>
      <c r="BL17" s="205">
        <f t="shared" si="16"/>
        <v>36000000</v>
      </c>
      <c r="BM17" s="67"/>
      <c r="BN17" s="67"/>
      <c r="BO17" s="115"/>
      <c r="BP17" s="67"/>
      <c r="BQ17" s="58"/>
      <c r="BR17" s="61"/>
      <c r="BS17" s="60"/>
      <c r="BT17" s="60"/>
      <c r="BU17" s="60"/>
      <c r="BV17" s="61"/>
      <c r="BW17" s="71"/>
      <c r="BX17" s="71"/>
      <c r="BY17" s="72"/>
      <c r="BZ17" s="72"/>
      <c r="CA17" s="72"/>
      <c r="CB17" s="73"/>
      <c r="CC17" s="74">
        <f t="shared" si="17"/>
        <v>42994</v>
      </c>
      <c r="CD17" s="75"/>
      <c r="CE17" s="49"/>
      <c r="CF17" s="73"/>
      <c r="CG17" s="76" t="e">
        <f>+SUMIFS(#REF!,#REF!,AA17)</f>
        <v>#REF!</v>
      </c>
      <c r="CH17" s="77" t="e">
        <f>+SUMIFS(#REF!,#REF!,AR17)+SUMIFS(#REF!,#REF!,AX17)+SUMIFS(#REF!,#REF!,BD17)</f>
        <v>#REF!</v>
      </c>
      <c r="CI17" s="78" t="e">
        <f t="shared" si="18"/>
        <v>#REF!</v>
      </c>
      <c r="CJ17" s="79"/>
      <c r="CK17" s="80" t="str">
        <f t="shared" si="6"/>
        <v>EJECUCIÓN</v>
      </c>
      <c r="CL17" s="81"/>
      <c r="CM17" s="82">
        <f t="shared" si="19"/>
        <v>42752</v>
      </c>
      <c r="CN17" s="80">
        <f t="shared" si="20"/>
        <v>42994</v>
      </c>
      <c r="CO17" s="83">
        <f t="shared" si="21"/>
        <v>242</v>
      </c>
      <c r="CP17" s="83">
        <f t="shared" si="22"/>
        <v>-475</v>
      </c>
      <c r="CQ17" s="84">
        <f t="shared" si="23"/>
        <v>-196.28099173553719</v>
      </c>
      <c r="CR17" s="919"/>
      <c r="CS17" s="83">
        <f>+CQ17</f>
        <v>-196.28099173553719</v>
      </c>
      <c r="CT17" s="85" t="e">
        <f>+CI17</f>
        <v>#REF!</v>
      </c>
    </row>
    <row r="18" spans="1:98" s="51" customFormat="1" ht="63.75" x14ac:dyDescent="0.25">
      <c r="A18" s="49" t="s">
        <v>2404</v>
      </c>
      <c r="B18" s="646">
        <f t="shared" si="0"/>
        <v>17</v>
      </c>
      <c r="C18" s="419" t="s">
        <v>1489</v>
      </c>
      <c r="D18" s="388" t="s">
        <v>2983</v>
      </c>
      <c r="E18" s="498" t="s">
        <v>2984</v>
      </c>
      <c r="F18" s="422">
        <v>42751</v>
      </c>
      <c r="G18" s="732" t="s">
        <v>1499</v>
      </c>
      <c r="H18" s="732" t="s">
        <v>1525</v>
      </c>
      <c r="I18" s="30" t="s">
        <v>2257</v>
      </c>
      <c r="J18" s="206" t="s">
        <v>3092</v>
      </c>
      <c r="K18" s="425">
        <v>76</v>
      </c>
      <c r="L18" s="46">
        <v>801615</v>
      </c>
      <c r="M18" s="424" t="s">
        <v>1910</v>
      </c>
      <c r="N18" s="758">
        <v>37800000</v>
      </c>
      <c r="O18" s="419" t="s">
        <v>2985</v>
      </c>
      <c r="P18" s="399" t="s">
        <v>1487</v>
      </c>
      <c r="Q18" s="288" t="s">
        <v>1480</v>
      </c>
      <c r="R18" s="736" t="s">
        <v>1481</v>
      </c>
      <c r="S18" s="190">
        <v>17</v>
      </c>
      <c r="T18" s="422">
        <v>42753</v>
      </c>
      <c r="U18" s="737" t="s">
        <v>1483</v>
      </c>
      <c r="V18" s="737" t="s">
        <v>1484</v>
      </c>
      <c r="W18" s="737" t="s">
        <v>1484</v>
      </c>
      <c r="X18" s="737" t="s">
        <v>26</v>
      </c>
      <c r="Y18" s="114">
        <v>5825755</v>
      </c>
      <c r="Z18" s="866"/>
      <c r="AA18" s="421">
        <v>26217</v>
      </c>
      <c r="AB18" s="422">
        <v>42753</v>
      </c>
      <c r="AC18" s="51">
        <v>3780000</v>
      </c>
      <c r="AD18" s="87">
        <v>37800000</v>
      </c>
      <c r="AE18" s="840"/>
      <c r="AF18" s="840"/>
      <c r="AG18" s="396">
        <f t="shared" si="14"/>
        <v>37800000</v>
      </c>
      <c r="AH18" s="157" t="s">
        <v>22</v>
      </c>
      <c r="AI18" s="157" t="s">
        <v>67</v>
      </c>
      <c r="AJ18" s="157" t="s">
        <v>67</v>
      </c>
      <c r="AK18" s="157" t="s">
        <v>67</v>
      </c>
      <c r="AL18" s="422" t="s">
        <v>67</v>
      </c>
      <c r="AM18" s="422">
        <v>42753</v>
      </c>
      <c r="AN18" s="685">
        <v>43056</v>
      </c>
      <c r="AO18" s="7">
        <f t="shared" si="15"/>
        <v>303</v>
      </c>
      <c r="AP18" s="755" t="s">
        <v>4183</v>
      </c>
      <c r="AQ18" s="604">
        <v>1020712442</v>
      </c>
      <c r="AR18" s="405"/>
      <c r="AS18" s="57"/>
      <c r="AT18" s="58"/>
      <c r="AU18" s="86"/>
      <c r="AV18" s="57"/>
      <c r="AW18" s="58"/>
      <c r="AX18" s="59"/>
      <c r="AY18" s="60"/>
      <c r="AZ18" s="61"/>
      <c r="BA18" s="61"/>
      <c r="BB18" s="62"/>
      <c r="BC18" s="61"/>
      <c r="BD18" s="63"/>
      <c r="BE18" s="63"/>
      <c r="BF18" s="64"/>
      <c r="BG18" s="65"/>
      <c r="BH18" s="66"/>
      <c r="BI18" s="65"/>
      <c r="BJ18" s="203"/>
      <c r="BK18" s="204"/>
      <c r="BL18" s="205">
        <f t="shared" si="16"/>
        <v>37800000</v>
      </c>
      <c r="BM18" s="67"/>
      <c r="BN18" s="67"/>
      <c r="BO18" s="115"/>
      <c r="BP18" s="67"/>
      <c r="BQ18" s="58"/>
      <c r="BR18" s="61"/>
      <c r="BS18" s="60"/>
      <c r="BT18" s="60"/>
      <c r="BU18" s="60"/>
      <c r="BV18" s="61"/>
      <c r="BW18" s="71"/>
      <c r="BX18" s="71"/>
      <c r="BY18" s="72"/>
      <c r="BZ18" s="72"/>
      <c r="CA18" s="72"/>
      <c r="CB18" s="73"/>
      <c r="CC18" s="74">
        <f t="shared" si="17"/>
        <v>43056</v>
      </c>
      <c r="CD18" s="75"/>
      <c r="CE18" s="49"/>
      <c r="CF18" s="73"/>
      <c r="CG18" s="76" t="e">
        <f>+SUMIFS(#REF!,#REF!,AA18)</f>
        <v>#REF!</v>
      </c>
      <c r="CH18" s="77" t="e">
        <f>+SUMIFS(#REF!,#REF!,AR18)+SUMIFS(#REF!,#REF!,AX18)+SUMIFS(#REF!,#REF!,BD18)</f>
        <v>#REF!</v>
      </c>
      <c r="CI18" s="78" t="e">
        <f t="shared" si="18"/>
        <v>#REF!</v>
      </c>
      <c r="CJ18" s="79"/>
      <c r="CK18" s="80" t="str">
        <f t="shared" si="6"/>
        <v>EJECUCIÓN</v>
      </c>
      <c r="CL18" s="81"/>
      <c r="CM18" s="82">
        <f t="shared" si="19"/>
        <v>42753</v>
      </c>
      <c r="CN18" s="80">
        <f t="shared" si="20"/>
        <v>43056</v>
      </c>
      <c r="CO18" s="83">
        <f t="shared" si="21"/>
        <v>303</v>
      </c>
      <c r="CP18" s="83">
        <f t="shared" si="22"/>
        <v>-476</v>
      </c>
      <c r="CQ18" s="84"/>
      <c r="CR18" s="919"/>
      <c r="CS18" s="83"/>
      <c r="CT18" s="85"/>
    </row>
    <row r="19" spans="1:98" s="49" customFormat="1" ht="89.25" customHeight="1" x14ac:dyDescent="0.25">
      <c r="A19" s="49" t="s">
        <v>2404</v>
      </c>
      <c r="B19" s="646">
        <f t="shared" si="0"/>
        <v>18</v>
      </c>
      <c r="C19" s="419" t="s">
        <v>1609</v>
      </c>
      <c r="D19" s="388" t="s">
        <v>2975</v>
      </c>
      <c r="E19" s="498" t="s">
        <v>2976</v>
      </c>
      <c r="F19" s="422">
        <v>42752</v>
      </c>
      <c r="G19" s="732" t="s">
        <v>1499</v>
      </c>
      <c r="H19" s="732" t="s">
        <v>1525</v>
      </c>
      <c r="I19" s="30" t="s">
        <v>1908</v>
      </c>
      <c r="J19" s="206" t="s">
        <v>3093</v>
      </c>
      <c r="K19" s="425">
        <v>71</v>
      </c>
      <c r="L19" s="46">
        <v>801615</v>
      </c>
      <c r="M19" s="424" t="s">
        <v>1910</v>
      </c>
      <c r="N19" s="758">
        <v>56000000</v>
      </c>
      <c r="O19" s="419" t="s">
        <v>2989</v>
      </c>
      <c r="P19" s="399" t="s">
        <v>1487</v>
      </c>
      <c r="Q19" s="288" t="s">
        <v>1480</v>
      </c>
      <c r="R19" s="736" t="s">
        <v>1481</v>
      </c>
      <c r="S19" s="190">
        <v>18</v>
      </c>
      <c r="T19" s="422">
        <v>42755</v>
      </c>
      <c r="U19" s="737" t="s">
        <v>1483</v>
      </c>
      <c r="V19" s="737" t="s">
        <v>1484</v>
      </c>
      <c r="W19" s="737" t="s">
        <v>1484</v>
      </c>
      <c r="X19" s="737" t="s">
        <v>1632</v>
      </c>
      <c r="Y19" s="114">
        <v>77177212</v>
      </c>
      <c r="Z19" s="866"/>
      <c r="AA19" s="421">
        <v>26717</v>
      </c>
      <c r="AB19" s="422">
        <v>42755</v>
      </c>
      <c r="AC19" s="49">
        <v>7000000</v>
      </c>
      <c r="AD19" s="87">
        <v>56000000</v>
      </c>
      <c r="AE19" s="840"/>
      <c r="AF19" s="840"/>
      <c r="AG19" s="396">
        <f t="shared" ref="AG19" si="26">+AD19+AE19</f>
        <v>56000000</v>
      </c>
      <c r="AH19" s="157" t="s">
        <v>22</v>
      </c>
      <c r="AI19" s="157" t="s">
        <v>67</v>
      </c>
      <c r="AJ19" s="157" t="s">
        <v>67</v>
      </c>
      <c r="AK19" s="157" t="s">
        <v>67</v>
      </c>
      <c r="AL19" s="422" t="s">
        <v>67</v>
      </c>
      <c r="AM19" s="422">
        <v>42755</v>
      </c>
      <c r="AN19" s="685">
        <v>43088</v>
      </c>
      <c r="AO19" s="7">
        <f t="shared" si="15"/>
        <v>333</v>
      </c>
      <c r="AP19" s="737" t="s">
        <v>58</v>
      </c>
      <c r="AQ19" s="629">
        <v>79572017</v>
      </c>
      <c r="AR19" s="405"/>
      <c r="AS19" s="57"/>
      <c r="AT19" s="58"/>
      <c r="AU19" s="86"/>
      <c r="AV19" s="57"/>
      <c r="AW19" s="58"/>
      <c r="AX19" s="59"/>
      <c r="AY19" s="60"/>
      <c r="AZ19" s="61"/>
      <c r="BA19" s="61"/>
      <c r="BB19" s="62"/>
      <c r="BC19" s="61"/>
      <c r="BD19" s="63"/>
      <c r="BE19" s="63"/>
      <c r="BF19" s="64"/>
      <c r="BG19" s="65"/>
      <c r="BH19" s="66"/>
      <c r="BI19" s="65"/>
      <c r="BJ19" s="203"/>
      <c r="BK19" s="204"/>
      <c r="BL19" s="205">
        <f t="shared" si="16"/>
        <v>56000000</v>
      </c>
      <c r="BM19" s="67"/>
      <c r="BN19" s="67"/>
      <c r="BO19" s="115"/>
      <c r="BP19" s="67"/>
      <c r="BQ19" s="58"/>
      <c r="BR19" s="61"/>
      <c r="BS19" s="60"/>
      <c r="BT19" s="60"/>
      <c r="BU19" s="60"/>
      <c r="BV19" s="61"/>
      <c r="BW19" s="71"/>
      <c r="BX19" s="71"/>
      <c r="BY19" s="72"/>
      <c r="BZ19" s="72"/>
      <c r="CA19" s="72"/>
      <c r="CB19" s="73"/>
      <c r="CC19" s="74">
        <f t="shared" si="17"/>
        <v>43088</v>
      </c>
      <c r="CD19" s="75"/>
      <c r="CF19" s="73"/>
      <c r="CG19" s="76" t="e">
        <f>+SUMIFS(#REF!,#REF!,AA19)</f>
        <v>#REF!</v>
      </c>
      <c r="CH19" s="77" t="e">
        <f>+SUMIFS(#REF!,#REF!,AR19)+SUMIFS(#REF!,#REF!,AX19)+SUMIFS(#REF!,#REF!,BD19)</f>
        <v>#REF!</v>
      </c>
      <c r="CI19" s="78" t="e">
        <f t="shared" ref="CI19" si="27">+(CG19+CH19)/BL19</f>
        <v>#REF!</v>
      </c>
      <c r="CJ19" s="79"/>
      <c r="CK19" s="80" t="str">
        <f t="shared" si="6"/>
        <v>EJECUCIÓN</v>
      </c>
      <c r="CL19" s="81"/>
      <c r="CM19" s="82">
        <f t="shared" si="19"/>
        <v>42755</v>
      </c>
      <c r="CN19" s="80">
        <f t="shared" ref="CN19" si="28">+CC19</f>
        <v>43088</v>
      </c>
      <c r="CO19" s="83">
        <f t="shared" ref="CO19:CO20" si="29">+CN19-CM19</f>
        <v>333</v>
      </c>
      <c r="CP19" s="83">
        <f t="shared" ref="CP19:CP20" si="30">+$CR$1-CM19</f>
        <v>-478</v>
      </c>
      <c r="CQ19" s="84">
        <f t="shared" ref="CQ19:CQ20" si="31">+IF(CP19&gt;=CO19,100,(CP19/CO19)*100)</f>
        <v>-143.54354354354356</v>
      </c>
      <c r="CR19" s="919"/>
      <c r="CS19" s="83">
        <f t="shared" ref="CS19" si="32">+CQ19</f>
        <v>-143.54354354354356</v>
      </c>
      <c r="CT19" s="85" t="e">
        <f t="shared" ref="CT19" si="33">+CI19</f>
        <v>#REF!</v>
      </c>
    </row>
    <row r="20" spans="1:98" s="51" customFormat="1" ht="63.75" x14ac:dyDescent="0.25">
      <c r="A20" s="427" t="s">
        <v>2404</v>
      </c>
      <c r="B20" s="646">
        <f t="shared" si="0"/>
        <v>19</v>
      </c>
      <c r="C20" s="414" t="s">
        <v>1489</v>
      </c>
      <c r="D20" s="428" t="s">
        <v>2986</v>
      </c>
      <c r="E20" s="497" t="s">
        <v>2987</v>
      </c>
      <c r="F20" s="411">
        <v>42753</v>
      </c>
      <c r="G20" s="739" t="s">
        <v>1499</v>
      </c>
      <c r="H20" s="739" t="s">
        <v>1525</v>
      </c>
      <c r="I20" s="740" t="s">
        <v>2498</v>
      </c>
      <c r="J20" s="478" t="s">
        <v>2988</v>
      </c>
      <c r="K20" s="410">
        <v>33</v>
      </c>
      <c r="L20" s="432">
        <v>801615</v>
      </c>
      <c r="M20" s="431" t="s">
        <v>1910</v>
      </c>
      <c r="N20" s="757">
        <v>80500000</v>
      </c>
      <c r="O20" s="414" t="s">
        <v>2990</v>
      </c>
      <c r="P20" s="415" t="s">
        <v>2991</v>
      </c>
      <c r="Q20" s="743" t="s">
        <v>1480</v>
      </c>
      <c r="R20" s="484" t="s">
        <v>1481</v>
      </c>
      <c r="S20" s="437">
        <v>19</v>
      </c>
      <c r="T20" s="411">
        <v>42758</v>
      </c>
      <c r="U20" s="741" t="s">
        <v>1483</v>
      </c>
      <c r="V20" s="741" t="s">
        <v>1484</v>
      </c>
      <c r="W20" s="741" t="s">
        <v>1484</v>
      </c>
      <c r="X20" s="741" t="s">
        <v>2992</v>
      </c>
      <c r="Y20" s="439">
        <v>51994746</v>
      </c>
      <c r="Z20" s="915"/>
      <c r="AA20" s="413">
        <v>28517</v>
      </c>
      <c r="AB20" s="411">
        <v>42758</v>
      </c>
      <c r="AC20" s="51">
        <v>7000000</v>
      </c>
      <c r="AD20" s="434">
        <v>80500000</v>
      </c>
      <c r="AE20" s="851"/>
      <c r="AF20" s="851"/>
      <c r="AG20" s="441">
        <f t="shared" si="14"/>
        <v>80500000</v>
      </c>
      <c r="AH20" s="442" t="s">
        <v>22</v>
      </c>
      <c r="AI20" s="442" t="s">
        <v>67</v>
      </c>
      <c r="AJ20" s="442" t="s">
        <v>67</v>
      </c>
      <c r="AK20" s="442" t="s">
        <v>67</v>
      </c>
      <c r="AL20" s="411" t="s">
        <v>67</v>
      </c>
      <c r="AM20" s="638">
        <v>42758</v>
      </c>
      <c r="AN20" s="638">
        <v>43100</v>
      </c>
      <c r="AO20" s="7">
        <f t="shared" si="15"/>
        <v>342</v>
      </c>
      <c r="AP20" s="741" t="s">
        <v>103</v>
      </c>
      <c r="AQ20" s="480">
        <v>11347499</v>
      </c>
      <c r="AR20" s="445"/>
      <c r="AS20" s="446"/>
      <c r="AT20" s="447"/>
      <c r="AU20" s="448"/>
      <c r="AV20" s="446"/>
      <c r="AW20" s="447"/>
      <c r="AX20" s="449"/>
      <c r="AY20" s="450"/>
      <c r="AZ20" s="451"/>
      <c r="BA20" s="451"/>
      <c r="BB20" s="452"/>
      <c r="BC20" s="451"/>
      <c r="BD20" s="453"/>
      <c r="BE20" s="453"/>
      <c r="BF20" s="454"/>
      <c r="BG20" s="455"/>
      <c r="BH20" s="456"/>
      <c r="BI20" s="455"/>
      <c r="BJ20" s="457"/>
      <c r="BK20" s="458"/>
      <c r="BL20" s="459">
        <f t="shared" si="16"/>
        <v>80500000</v>
      </c>
      <c r="BM20" s="460"/>
      <c r="BN20" s="460"/>
      <c r="BO20" s="461"/>
      <c r="BP20" s="460"/>
      <c r="BQ20" s="447"/>
      <c r="BR20" s="451"/>
      <c r="BS20" s="450"/>
      <c r="BT20" s="450"/>
      <c r="BU20" s="450"/>
      <c r="BV20" s="451"/>
      <c r="BW20" s="462"/>
      <c r="BX20" s="462"/>
      <c r="BY20" s="463"/>
      <c r="BZ20" s="463"/>
      <c r="CA20" s="463"/>
      <c r="CB20" s="464"/>
      <c r="CC20" s="465">
        <f t="shared" si="17"/>
        <v>43100</v>
      </c>
      <c r="CD20" s="466"/>
      <c r="CE20" s="427"/>
      <c r="CF20" s="464"/>
      <c r="CG20" s="467"/>
      <c r="CH20" s="468"/>
      <c r="CI20" s="469"/>
      <c r="CJ20" s="470"/>
      <c r="CK20" s="471"/>
      <c r="CL20" s="472"/>
      <c r="CM20" s="473">
        <f t="shared" si="19"/>
        <v>42758</v>
      </c>
      <c r="CN20" s="471">
        <f t="shared" si="20"/>
        <v>43100</v>
      </c>
      <c r="CO20" s="474">
        <f t="shared" si="29"/>
        <v>342</v>
      </c>
      <c r="CP20" s="474">
        <f t="shared" si="30"/>
        <v>-481</v>
      </c>
      <c r="CQ20" s="475">
        <f t="shared" si="31"/>
        <v>-140.64327485380116</v>
      </c>
      <c r="CR20" s="919"/>
      <c r="CS20" s="474"/>
      <c r="CT20" s="476"/>
    </row>
    <row r="21" spans="1:98" s="51" customFormat="1" ht="63.75" x14ac:dyDescent="0.25">
      <c r="A21" s="49" t="s">
        <v>3045</v>
      </c>
      <c r="B21" s="646" t="str">
        <f t="shared" si="0"/>
        <v>23</v>
      </c>
      <c r="C21" s="419" t="s">
        <v>1489</v>
      </c>
      <c r="D21" s="388" t="s">
        <v>2993</v>
      </c>
      <c r="E21" s="498" t="s">
        <v>2994</v>
      </c>
      <c r="F21" s="422">
        <v>42758</v>
      </c>
      <c r="G21" s="732" t="s">
        <v>1499</v>
      </c>
      <c r="H21" s="732" t="s">
        <v>1546</v>
      </c>
      <c r="I21" s="30" t="s">
        <v>2257</v>
      </c>
      <c r="J21" s="206" t="s">
        <v>2995</v>
      </c>
      <c r="K21" s="421">
        <v>15</v>
      </c>
      <c r="L21" s="46">
        <v>801315</v>
      </c>
      <c r="M21" s="28" t="s">
        <v>1548</v>
      </c>
      <c r="N21" s="758">
        <v>5279667</v>
      </c>
      <c r="O21" s="419" t="s">
        <v>2996</v>
      </c>
      <c r="P21" s="399" t="s">
        <v>1550</v>
      </c>
      <c r="Q21" s="288" t="s">
        <v>1480</v>
      </c>
      <c r="R21" s="736" t="s">
        <v>1481</v>
      </c>
      <c r="S21" s="191" t="s">
        <v>1538</v>
      </c>
      <c r="T21" s="422">
        <v>42761</v>
      </c>
      <c r="U21" s="737" t="s">
        <v>1546</v>
      </c>
      <c r="V21" s="737" t="s">
        <v>2764</v>
      </c>
      <c r="W21" s="737" t="s">
        <v>2997</v>
      </c>
      <c r="X21" s="737" t="s">
        <v>2765</v>
      </c>
      <c r="Y21" s="114">
        <v>60357697</v>
      </c>
      <c r="Z21" s="866"/>
      <c r="AA21" s="421">
        <v>37017</v>
      </c>
      <c r="AB21" s="422">
        <v>42761</v>
      </c>
      <c r="AC21" s="87">
        <v>470000</v>
      </c>
      <c r="AD21" s="162">
        <v>5279667</v>
      </c>
      <c r="AE21" s="840"/>
      <c r="AF21" s="840"/>
      <c r="AG21" s="116">
        <f t="shared" si="14"/>
        <v>5279667</v>
      </c>
      <c r="AH21" s="157" t="s">
        <v>22</v>
      </c>
      <c r="AI21" s="157" t="s">
        <v>67</v>
      </c>
      <c r="AJ21" s="157" t="s">
        <v>67</v>
      </c>
      <c r="AK21" s="157" t="s">
        <v>67</v>
      </c>
      <c r="AL21" s="422" t="s">
        <v>67</v>
      </c>
      <c r="AM21" s="422">
        <v>42761</v>
      </c>
      <c r="AN21" s="685">
        <v>43100</v>
      </c>
      <c r="AO21" s="7">
        <f t="shared" si="15"/>
        <v>339</v>
      </c>
      <c r="AP21" s="737" t="s">
        <v>88</v>
      </c>
      <c r="AQ21" s="604">
        <v>88264550</v>
      </c>
      <c r="AR21" s="407"/>
      <c r="AS21" s="47"/>
      <c r="AT21" s="29"/>
      <c r="AU21" s="29"/>
      <c r="AV21" s="47"/>
      <c r="AW21" s="29"/>
      <c r="AX21" s="46"/>
      <c r="AY21" s="420"/>
      <c r="AZ21" s="29"/>
      <c r="BA21" s="29"/>
      <c r="BB21" s="47"/>
      <c r="BC21" s="29"/>
      <c r="BD21" s="96"/>
      <c r="BE21" s="96"/>
      <c r="BF21" s="49"/>
      <c r="BG21" s="29"/>
      <c r="BH21" s="47"/>
      <c r="BI21" s="29"/>
      <c r="BJ21" s="49"/>
      <c r="BK21" s="49"/>
      <c r="BL21" s="49">
        <f t="shared" si="16"/>
        <v>5279667</v>
      </c>
      <c r="BM21" s="420"/>
      <c r="BN21" s="420"/>
      <c r="BO21" s="420"/>
      <c r="BP21" s="420"/>
      <c r="BQ21" s="29"/>
      <c r="BR21" s="420"/>
      <c r="BS21" s="420"/>
      <c r="BT21" s="420"/>
      <c r="BU21" s="420"/>
      <c r="BV21" s="29"/>
      <c r="BW21" s="91"/>
      <c r="BX21" s="91"/>
      <c r="BY21" s="420"/>
      <c r="BZ21" s="420"/>
      <c r="CA21" s="420"/>
      <c r="CB21" s="73"/>
      <c r="CC21" s="52">
        <f t="shared" si="17"/>
        <v>43100</v>
      </c>
      <c r="CD21" s="75"/>
      <c r="CE21" s="49"/>
      <c r="CF21" s="73"/>
      <c r="CG21" s="73"/>
      <c r="CH21" s="49"/>
      <c r="CI21" s="79"/>
      <c r="CJ21" s="79"/>
      <c r="CK21" s="81"/>
      <c r="CL21" s="81"/>
      <c r="CM21" s="97"/>
      <c r="CN21" s="81">
        <f t="shared" si="20"/>
        <v>43100</v>
      </c>
      <c r="CO21" s="98"/>
      <c r="CP21" s="98"/>
      <c r="CQ21" s="99"/>
      <c r="CR21" s="401"/>
      <c r="CS21" s="98"/>
      <c r="CT21" s="161"/>
    </row>
    <row r="22" spans="1:98" s="51" customFormat="1" ht="63.75" x14ac:dyDescent="0.25">
      <c r="A22" s="49" t="s">
        <v>3045</v>
      </c>
      <c r="B22" s="646">
        <f t="shared" si="0"/>
        <v>25</v>
      </c>
      <c r="C22" s="419" t="s">
        <v>1489</v>
      </c>
      <c r="D22" s="388" t="s">
        <v>2999</v>
      </c>
      <c r="E22" s="498" t="s">
        <v>2998</v>
      </c>
      <c r="F22" s="422">
        <v>42760</v>
      </c>
      <c r="G22" s="732" t="s">
        <v>1499</v>
      </c>
      <c r="H22" s="732" t="s">
        <v>1526</v>
      </c>
      <c r="I22" s="30" t="s">
        <v>2257</v>
      </c>
      <c r="J22" s="206" t="s">
        <v>1711</v>
      </c>
      <c r="K22" s="421">
        <v>10</v>
      </c>
      <c r="L22" s="46">
        <v>721015</v>
      </c>
      <c r="M22" s="424" t="s">
        <v>3000</v>
      </c>
      <c r="N22" s="758">
        <v>26600000</v>
      </c>
      <c r="O22" s="419" t="s">
        <v>3001</v>
      </c>
      <c r="P22" s="399" t="s">
        <v>1714</v>
      </c>
      <c r="Q22" s="288" t="s">
        <v>1480</v>
      </c>
      <c r="R22" s="736" t="s">
        <v>1481</v>
      </c>
      <c r="S22" s="192">
        <v>25</v>
      </c>
      <c r="T22" s="422">
        <v>42765</v>
      </c>
      <c r="U22" s="737" t="s">
        <v>3221</v>
      </c>
      <c r="V22" s="737" t="s">
        <v>1484</v>
      </c>
      <c r="W22" s="737" t="s">
        <v>1484</v>
      </c>
      <c r="X22" s="737" t="s">
        <v>3450</v>
      </c>
      <c r="Y22" s="114" t="s">
        <v>3319</v>
      </c>
      <c r="Z22" s="866"/>
      <c r="AA22" s="421">
        <v>37317</v>
      </c>
      <c r="AB22" s="422">
        <v>42765</v>
      </c>
      <c r="AC22" s="847" t="s">
        <v>1464</v>
      </c>
      <c r="AD22" s="162">
        <v>24289266</v>
      </c>
      <c r="AE22" s="840"/>
      <c r="AF22" s="840"/>
      <c r="AG22" s="116">
        <f t="shared" si="14"/>
        <v>24289266</v>
      </c>
      <c r="AH22" s="157" t="s">
        <v>3474</v>
      </c>
      <c r="AI22" s="157" t="s">
        <v>3475</v>
      </c>
      <c r="AJ22" s="157" t="s">
        <v>3476</v>
      </c>
      <c r="AK22" s="157" t="s">
        <v>3477</v>
      </c>
      <c r="AL22" s="422">
        <v>42765</v>
      </c>
      <c r="AM22" s="422">
        <v>42780</v>
      </c>
      <c r="AN22" s="685">
        <v>43100</v>
      </c>
      <c r="AO22" s="7">
        <f t="shared" si="15"/>
        <v>320</v>
      </c>
      <c r="AP22" s="737" t="s">
        <v>50</v>
      </c>
      <c r="AQ22" s="629">
        <v>79448817</v>
      </c>
      <c r="AR22" s="407"/>
      <c r="AS22" s="47"/>
      <c r="AT22" s="29"/>
      <c r="AU22" s="48"/>
      <c r="AV22" s="47"/>
      <c r="AW22" s="29"/>
      <c r="AX22" s="46"/>
      <c r="AY22" s="420"/>
      <c r="AZ22" s="29"/>
      <c r="BA22" s="29"/>
      <c r="BB22" s="47"/>
      <c r="BC22" s="29"/>
      <c r="BD22" s="96"/>
      <c r="BE22" s="96"/>
      <c r="BF22" s="49"/>
      <c r="BG22" s="29"/>
      <c r="BH22" s="47"/>
      <c r="BI22" s="29"/>
      <c r="BJ22" s="49"/>
      <c r="BK22" s="49"/>
      <c r="BL22" s="49"/>
      <c r="BM22" s="420"/>
      <c r="BN22" s="420"/>
      <c r="BO22" s="419"/>
      <c r="BP22" s="420"/>
      <c r="BQ22" s="29"/>
      <c r="BR22" s="420"/>
      <c r="BS22" s="420"/>
      <c r="BT22" s="419"/>
      <c r="BU22" s="420"/>
      <c r="BV22" s="29"/>
      <c r="BW22" s="91"/>
      <c r="BX22" s="91"/>
      <c r="BY22" s="420"/>
      <c r="BZ22" s="420"/>
      <c r="CA22" s="420"/>
      <c r="CB22" s="73"/>
      <c r="CC22" s="52"/>
      <c r="CD22" s="75"/>
      <c r="CE22" s="49"/>
      <c r="CF22" s="73"/>
      <c r="CG22" s="73"/>
      <c r="CH22" s="49"/>
      <c r="CI22" s="79"/>
      <c r="CJ22" s="79"/>
      <c r="CK22" s="81"/>
      <c r="CL22" s="81"/>
      <c r="CM22" s="97"/>
      <c r="CN22" s="81"/>
      <c r="CO22" s="98"/>
      <c r="CP22" s="98"/>
      <c r="CQ22" s="99"/>
      <c r="CR22" s="402"/>
      <c r="CS22" s="98"/>
      <c r="CT22" s="161"/>
    </row>
    <row r="23" spans="1:98" s="51" customFormat="1" ht="38.25" x14ac:dyDescent="0.25">
      <c r="A23" s="49" t="s">
        <v>3045</v>
      </c>
      <c r="B23" s="646">
        <f t="shared" si="0"/>
        <v>56</v>
      </c>
      <c r="C23" s="419" t="s">
        <v>1489</v>
      </c>
      <c r="D23" s="388" t="s">
        <v>3002</v>
      </c>
      <c r="E23" s="498" t="s">
        <v>1488</v>
      </c>
      <c r="F23" s="422">
        <v>42760</v>
      </c>
      <c r="G23" s="732" t="s">
        <v>1590</v>
      </c>
      <c r="H23" s="732" t="s">
        <v>3003</v>
      </c>
      <c r="I23" s="737" t="s">
        <v>3009</v>
      </c>
      <c r="J23" s="206" t="s">
        <v>1527</v>
      </c>
      <c r="K23" s="425">
        <v>37</v>
      </c>
      <c r="L23" s="46">
        <v>801115</v>
      </c>
      <c r="M23" s="400" t="s">
        <v>3004</v>
      </c>
      <c r="N23" s="758">
        <v>155842400</v>
      </c>
      <c r="O23" s="419" t="s">
        <v>3005</v>
      </c>
      <c r="P23" s="399" t="s">
        <v>3006</v>
      </c>
      <c r="Q23" s="288" t="s">
        <v>1480</v>
      </c>
      <c r="R23" s="736" t="s">
        <v>1481</v>
      </c>
      <c r="S23" s="192">
        <v>56</v>
      </c>
      <c r="T23" s="422">
        <v>42808</v>
      </c>
      <c r="U23" s="736" t="s">
        <v>1804</v>
      </c>
      <c r="V23" s="737" t="s">
        <v>1484</v>
      </c>
      <c r="W23" s="737" t="s">
        <v>1484</v>
      </c>
      <c r="X23" s="736" t="s">
        <v>3417</v>
      </c>
      <c r="Y23" s="399" t="s">
        <v>3418</v>
      </c>
      <c r="Z23" s="804"/>
      <c r="AA23" s="568">
        <v>64517</v>
      </c>
      <c r="AB23" s="422">
        <v>42808</v>
      </c>
      <c r="AC23" s="846" t="s">
        <v>1464</v>
      </c>
      <c r="AD23" s="162">
        <v>103000000</v>
      </c>
      <c r="AE23" s="846"/>
      <c r="AF23" s="846"/>
      <c r="AG23" s="116">
        <f t="shared" si="14"/>
        <v>103000000</v>
      </c>
      <c r="AH23" s="157" t="s">
        <v>3478</v>
      </c>
      <c r="AI23" s="157">
        <v>0.2</v>
      </c>
      <c r="AJ23" s="157" t="s">
        <v>3479</v>
      </c>
      <c r="AK23" s="157" t="s">
        <v>3480</v>
      </c>
      <c r="AL23" s="422">
        <v>42816</v>
      </c>
      <c r="AM23" s="422">
        <v>42809</v>
      </c>
      <c r="AN23" s="685">
        <v>42839</v>
      </c>
      <c r="AO23" s="7">
        <f t="shared" si="15"/>
        <v>30</v>
      </c>
      <c r="AP23" s="737" t="s">
        <v>1408</v>
      </c>
      <c r="AQ23" s="604">
        <v>1087989085</v>
      </c>
      <c r="AR23" s="407"/>
      <c r="AS23" s="47"/>
      <c r="AT23" s="29"/>
      <c r="AU23" s="165"/>
      <c r="AV23" s="47"/>
      <c r="AW23" s="29"/>
      <c r="AX23" s="46"/>
      <c r="AY23" s="420"/>
      <c r="AZ23" s="29"/>
      <c r="BA23" s="29"/>
      <c r="BB23" s="47"/>
      <c r="BC23" s="29"/>
      <c r="BD23" s="96"/>
      <c r="BE23" s="96"/>
      <c r="BF23" s="49"/>
      <c r="BG23" s="29"/>
      <c r="BH23" s="47"/>
      <c r="BI23" s="29"/>
      <c r="BJ23" s="49"/>
      <c r="BK23" s="49"/>
      <c r="BL23" s="49"/>
      <c r="BM23" s="420"/>
      <c r="BN23" s="420"/>
      <c r="BO23" s="419"/>
      <c r="BP23" s="420"/>
      <c r="BQ23" s="29"/>
      <c r="BR23" s="29"/>
      <c r="BS23" s="420"/>
      <c r="BT23" s="420"/>
      <c r="BU23" s="420"/>
      <c r="BV23" s="29"/>
      <c r="BW23" s="91"/>
      <c r="BX23" s="91"/>
      <c r="BY23" s="420"/>
      <c r="BZ23" s="420"/>
      <c r="CA23" s="420"/>
      <c r="CB23" s="73"/>
      <c r="CC23" s="52"/>
      <c r="CD23" s="75"/>
      <c r="CE23" s="49"/>
      <c r="CF23" s="73"/>
      <c r="CG23" s="73"/>
      <c r="CH23" s="49"/>
      <c r="CI23" s="79"/>
      <c r="CJ23" s="79"/>
      <c r="CK23" s="81"/>
      <c r="CL23" s="81"/>
      <c r="CM23" s="97"/>
      <c r="CN23" s="81"/>
      <c r="CO23" s="98"/>
      <c r="CP23" s="98"/>
      <c r="CQ23" s="99"/>
      <c r="CR23" s="918"/>
      <c r="CS23" s="98"/>
      <c r="CT23" s="161"/>
    </row>
    <row r="24" spans="1:98" s="51" customFormat="1" ht="89.25" x14ac:dyDescent="0.25">
      <c r="A24" s="49" t="s">
        <v>2404</v>
      </c>
      <c r="B24" s="646" t="str">
        <f t="shared" si="0"/>
        <v>20</v>
      </c>
      <c r="C24" s="419" t="s">
        <v>2164</v>
      </c>
      <c r="D24" s="388" t="s">
        <v>3007</v>
      </c>
      <c r="E24" s="498" t="s">
        <v>3008</v>
      </c>
      <c r="F24" s="422">
        <v>42758</v>
      </c>
      <c r="G24" s="732" t="s">
        <v>1499</v>
      </c>
      <c r="H24" s="732" t="s">
        <v>1525</v>
      </c>
      <c r="I24" s="30" t="s">
        <v>2257</v>
      </c>
      <c r="J24" s="206" t="s">
        <v>3094</v>
      </c>
      <c r="K24" s="421">
        <v>35</v>
      </c>
      <c r="L24" s="46">
        <v>811115</v>
      </c>
      <c r="M24" s="400" t="s">
        <v>3004</v>
      </c>
      <c r="N24" s="758">
        <v>5593181</v>
      </c>
      <c r="O24" s="419" t="s">
        <v>3010</v>
      </c>
      <c r="P24" s="399" t="s">
        <v>3011</v>
      </c>
      <c r="Q24" s="288" t="s">
        <v>1480</v>
      </c>
      <c r="R24" s="736" t="s">
        <v>1481</v>
      </c>
      <c r="S24" s="191" t="s">
        <v>1535</v>
      </c>
      <c r="T24" s="422">
        <v>42760</v>
      </c>
      <c r="U24" s="737" t="s">
        <v>1483</v>
      </c>
      <c r="V24" s="737" t="s">
        <v>1484</v>
      </c>
      <c r="W24" s="737" t="s">
        <v>1484</v>
      </c>
      <c r="X24" s="737" t="s">
        <v>1638</v>
      </c>
      <c r="Y24" s="114">
        <v>80201161</v>
      </c>
      <c r="Z24" s="866"/>
      <c r="AA24" s="421">
        <v>30517</v>
      </c>
      <c r="AB24" s="422">
        <v>42760</v>
      </c>
      <c r="AC24" s="87">
        <v>5593181</v>
      </c>
      <c r="AD24" s="162">
        <v>61525000</v>
      </c>
      <c r="AE24" s="840"/>
      <c r="AF24" s="840"/>
      <c r="AG24" s="116">
        <f t="shared" si="14"/>
        <v>61525000</v>
      </c>
      <c r="AH24" s="157" t="s">
        <v>22</v>
      </c>
      <c r="AI24" s="157" t="s">
        <v>67</v>
      </c>
      <c r="AJ24" s="157" t="s">
        <v>67</v>
      </c>
      <c r="AK24" s="157" t="s">
        <v>67</v>
      </c>
      <c r="AL24" s="422" t="s">
        <v>67</v>
      </c>
      <c r="AM24" s="422">
        <v>42760</v>
      </c>
      <c r="AN24" s="685">
        <v>43093</v>
      </c>
      <c r="AO24" s="7">
        <f t="shared" si="15"/>
        <v>333</v>
      </c>
      <c r="AP24" s="737" t="s">
        <v>3012</v>
      </c>
      <c r="AQ24" s="604">
        <v>79335420</v>
      </c>
      <c r="AR24" s="407"/>
      <c r="AS24" s="47"/>
      <c r="AT24" s="29"/>
      <c r="AU24" s="29"/>
      <c r="AV24" s="47"/>
      <c r="AW24" s="29"/>
      <c r="AX24" s="46"/>
      <c r="AY24" s="420"/>
      <c r="AZ24" s="29"/>
      <c r="BA24" s="29"/>
      <c r="BB24" s="47"/>
      <c r="BC24" s="29"/>
      <c r="BD24" s="96"/>
      <c r="BE24" s="96"/>
      <c r="BF24" s="49"/>
      <c r="BG24" s="29"/>
      <c r="BH24" s="47"/>
      <c r="BI24" s="29"/>
      <c r="BJ24" s="49"/>
      <c r="BK24" s="49"/>
      <c r="BL24" s="49"/>
      <c r="BM24" s="420"/>
      <c r="BN24" s="420"/>
      <c r="BO24" s="420"/>
      <c r="BP24" s="420"/>
      <c r="BQ24" s="29"/>
      <c r="BR24" s="420"/>
      <c r="BS24" s="420"/>
      <c r="BT24" s="420"/>
      <c r="BU24" s="420"/>
      <c r="BV24" s="29"/>
      <c r="BW24" s="91"/>
      <c r="BX24" s="91"/>
      <c r="BY24" s="420"/>
      <c r="BZ24" s="420"/>
      <c r="CA24" s="420"/>
      <c r="CB24" s="73"/>
      <c r="CC24" s="52"/>
      <c r="CD24" s="75"/>
      <c r="CE24" s="49"/>
      <c r="CF24" s="73"/>
      <c r="CG24" s="73"/>
      <c r="CH24" s="49"/>
      <c r="CI24" s="79"/>
      <c r="CJ24" s="79"/>
      <c r="CK24" s="81"/>
      <c r="CL24" s="81"/>
      <c r="CM24" s="97"/>
      <c r="CN24" s="81"/>
      <c r="CO24" s="98"/>
      <c r="CP24" s="98"/>
      <c r="CQ24" s="99"/>
      <c r="CR24" s="919"/>
      <c r="CS24" s="98"/>
      <c r="CT24" s="161"/>
    </row>
    <row r="25" spans="1:98" s="51" customFormat="1" ht="76.5" x14ac:dyDescent="0.25">
      <c r="A25" s="49" t="s">
        <v>2404</v>
      </c>
      <c r="B25" s="646" t="str">
        <f t="shared" si="0"/>
        <v>21</v>
      </c>
      <c r="C25" s="419" t="s">
        <v>2164</v>
      </c>
      <c r="D25" s="388" t="s">
        <v>3013</v>
      </c>
      <c r="E25" s="498" t="s">
        <v>3014</v>
      </c>
      <c r="F25" s="422">
        <v>42755</v>
      </c>
      <c r="G25" s="732" t="s">
        <v>1499</v>
      </c>
      <c r="H25" s="732" t="s">
        <v>1525</v>
      </c>
      <c r="I25" s="30" t="s">
        <v>2257</v>
      </c>
      <c r="J25" s="206" t="s">
        <v>3095</v>
      </c>
      <c r="K25" s="421">
        <v>36</v>
      </c>
      <c r="L25" s="46">
        <v>811500</v>
      </c>
      <c r="M25" s="400" t="s">
        <v>3004</v>
      </c>
      <c r="N25" s="758">
        <v>61525000</v>
      </c>
      <c r="O25" s="419" t="s">
        <v>3015</v>
      </c>
      <c r="P25" s="399" t="s">
        <v>3011</v>
      </c>
      <c r="Q25" s="288" t="s">
        <v>1480</v>
      </c>
      <c r="R25" s="736" t="s">
        <v>1481</v>
      </c>
      <c r="S25" s="191" t="s">
        <v>1536</v>
      </c>
      <c r="T25" s="422">
        <v>42761</v>
      </c>
      <c r="U25" s="737" t="s">
        <v>1483</v>
      </c>
      <c r="V25" s="737" t="s">
        <v>1484</v>
      </c>
      <c r="W25" s="737" t="s">
        <v>1484</v>
      </c>
      <c r="X25" s="737" t="s">
        <v>3016</v>
      </c>
      <c r="Y25" s="114">
        <v>51833082</v>
      </c>
      <c r="Z25" s="866"/>
      <c r="AA25" s="421">
        <v>36317</v>
      </c>
      <c r="AB25" s="422">
        <v>42761</v>
      </c>
      <c r="AC25" s="87">
        <v>5593181</v>
      </c>
      <c r="AD25" s="162">
        <v>61525000</v>
      </c>
      <c r="AE25" s="840"/>
      <c r="AF25" s="840"/>
      <c r="AG25" s="116">
        <f t="shared" si="14"/>
        <v>61525000</v>
      </c>
      <c r="AH25" s="157" t="s">
        <v>22</v>
      </c>
      <c r="AI25" s="157" t="s">
        <v>67</v>
      </c>
      <c r="AJ25" s="157" t="s">
        <v>67</v>
      </c>
      <c r="AK25" s="157" t="s">
        <v>67</v>
      </c>
      <c r="AL25" s="422" t="s">
        <v>67</v>
      </c>
      <c r="AM25" s="422">
        <v>42761</v>
      </c>
      <c r="AN25" s="685">
        <v>43094</v>
      </c>
      <c r="AO25" s="7">
        <f t="shared" si="15"/>
        <v>333</v>
      </c>
      <c r="AP25" s="737" t="s">
        <v>3012</v>
      </c>
      <c r="AQ25" s="604">
        <v>79335420</v>
      </c>
      <c r="AR25" s="407"/>
      <c r="AS25" s="47"/>
      <c r="AT25" s="29"/>
      <c r="AU25" s="48"/>
      <c r="AV25" s="47"/>
      <c r="AW25" s="29"/>
      <c r="AX25" s="46"/>
      <c r="AY25" s="420"/>
      <c r="AZ25" s="29"/>
      <c r="BA25" s="29"/>
      <c r="BB25" s="47"/>
      <c r="BC25" s="29"/>
      <c r="BD25" s="96"/>
      <c r="BE25" s="96"/>
      <c r="BF25" s="49"/>
      <c r="BG25" s="29"/>
      <c r="BH25" s="47"/>
      <c r="BI25" s="29"/>
      <c r="BJ25" s="49"/>
      <c r="BK25" s="49"/>
      <c r="BL25" s="49"/>
      <c r="BM25" s="420"/>
      <c r="BN25" s="420"/>
      <c r="BO25" s="419"/>
      <c r="BP25" s="420"/>
      <c r="BQ25" s="29"/>
      <c r="BR25" s="420"/>
      <c r="BS25" s="420"/>
      <c r="BT25" s="419"/>
      <c r="BU25" s="420"/>
      <c r="BV25" s="29"/>
      <c r="BW25" s="91"/>
      <c r="BX25" s="91"/>
      <c r="BY25" s="420"/>
      <c r="BZ25" s="420"/>
      <c r="CA25" s="420"/>
      <c r="CB25" s="73"/>
      <c r="CC25" s="52"/>
      <c r="CD25" s="75"/>
      <c r="CE25" s="49"/>
      <c r="CF25" s="73"/>
      <c r="CG25" s="73"/>
      <c r="CH25" s="49"/>
      <c r="CI25" s="79"/>
      <c r="CJ25" s="79"/>
      <c r="CK25" s="81"/>
      <c r="CL25" s="81"/>
      <c r="CM25" s="97"/>
      <c r="CN25" s="81"/>
      <c r="CO25" s="98"/>
      <c r="CP25" s="98"/>
      <c r="CQ25" s="99"/>
      <c r="CR25" s="920"/>
      <c r="CS25" s="98"/>
      <c r="CT25" s="161"/>
    </row>
    <row r="26" spans="1:98" s="51" customFormat="1" ht="38.25" x14ac:dyDescent="0.25">
      <c r="A26" s="49" t="s">
        <v>3045</v>
      </c>
      <c r="B26" s="646">
        <f t="shared" si="0"/>
        <v>24</v>
      </c>
      <c r="C26" s="419" t="s">
        <v>2164</v>
      </c>
      <c r="D26" s="388" t="s">
        <v>3017</v>
      </c>
      <c r="E26" s="498" t="s">
        <v>3018</v>
      </c>
      <c r="F26" s="422">
        <v>42755</v>
      </c>
      <c r="G26" s="732" t="s">
        <v>1499</v>
      </c>
      <c r="H26" s="732" t="s">
        <v>1526</v>
      </c>
      <c r="I26" s="737" t="s">
        <v>212</v>
      </c>
      <c r="J26" s="206" t="s">
        <v>3019</v>
      </c>
      <c r="K26" s="425">
        <v>9</v>
      </c>
      <c r="L26" s="46">
        <v>811215</v>
      </c>
      <c r="M26" s="400" t="s">
        <v>3020</v>
      </c>
      <c r="N26" s="758">
        <v>6000000</v>
      </c>
      <c r="O26" s="419" t="s">
        <v>3021</v>
      </c>
      <c r="P26" s="399" t="s">
        <v>1563</v>
      </c>
      <c r="Q26" s="288" t="s">
        <v>1480</v>
      </c>
      <c r="R26" s="736" t="s">
        <v>1481</v>
      </c>
      <c r="S26" s="192">
        <v>24</v>
      </c>
      <c r="T26" s="422">
        <v>42762</v>
      </c>
      <c r="U26" s="737" t="s">
        <v>3221</v>
      </c>
      <c r="V26" s="737" t="s">
        <v>1484</v>
      </c>
      <c r="W26" s="737" t="s">
        <v>1484</v>
      </c>
      <c r="X26" s="737" t="s">
        <v>3023</v>
      </c>
      <c r="Y26" s="114" t="s">
        <v>3024</v>
      </c>
      <c r="Z26" s="866"/>
      <c r="AA26" s="421">
        <v>37217</v>
      </c>
      <c r="AB26" s="422">
        <v>42762</v>
      </c>
      <c r="AC26" s="847" t="s">
        <v>1464</v>
      </c>
      <c r="AD26" s="162">
        <v>6000000</v>
      </c>
      <c r="AE26" s="840"/>
      <c r="AF26" s="840"/>
      <c r="AG26" s="116">
        <f t="shared" si="14"/>
        <v>6000000</v>
      </c>
      <c r="AH26" s="157" t="s">
        <v>22</v>
      </c>
      <c r="AI26" s="157" t="s">
        <v>67</v>
      </c>
      <c r="AJ26" s="157" t="s">
        <v>67</v>
      </c>
      <c r="AK26" s="157" t="s">
        <v>67</v>
      </c>
      <c r="AL26" s="422" t="s">
        <v>67</v>
      </c>
      <c r="AM26" s="422">
        <v>42762</v>
      </c>
      <c r="AN26" s="685">
        <v>43100</v>
      </c>
      <c r="AO26" s="7">
        <f t="shared" si="15"/>
        <v>338</v>
      </c>
      <c r="AP26" s="737" t="s">
        <v>96</v>
      </c>
      <c r="AQ26" s="629">
        <v>94486941</v>
      </c>
      <c r="AR26" s="405"/>
      <c r="AS26" s="47"/>
      <c r="AT26" s="29"/>
      <c r="AU26" s="165"/>
      <c r="AV26" s="47"/>
      <c r="AW26" s="29"/>
      <c r="AX26" s="46"/>
      <c r="AY26" s="420"/>
      <c r="AZ26" s="29"/>
      <c r="BA26" s="29"/>
      <c r="BB26" s="47"/>
      <c r="BC26" s="29"/>
      <c r="BD26" s="96"/>
      <c r="BE26" s="96"/>
      <c r="BF26" s="49"/>
      <c r="BG26" s="29"/>
      <c r="BH26" s="47"/>
      <c r="BI26" s="29"/>
      <c r="BJ26" s="49"/>
      <c r="BK26" s="49"/>
      <c r="BL26" s="49"/>
      <c r="BM26" s="420"/>
      <c r="BN26" s="420"/>
      <c r="BO26" s="419"/>
      <c r="BP26" s="420"/>
      <c r="BQ26" s="29"/>
      <c r="BR26" s="29"/>
      <c r="BS26" s="420"/>
      <c r="BT26" s="420"/>
      <c r="BU26" s="420"/>
      <c r="BV26" s="29"/>
      <c r="BW26" s="91"/>
      <c r="BX26" s="91"/>
      <c r="BY26" s="420"/>
      <c r="BZ26" s="420"/>
      <c r="CA26" s="420"/>
      <c r="CB26" s="73"/>
      <c r="CC26" s="52"/>
      <c r="CD26" s="75"/>
      <c r="CE26" s="49"/>
      <c r="CF26" s="73"/>
      <c r="CG26" s="73"/>
      <c r="CH26" s="49"/>
      <c r="CI26" s="79"/>
      <c r="CJ26" s="79"/>
      <c r="CK26" s="81"/>
      <c r="CL26" s="81"/>
      <c r="CM26" s="97"/>
      <c r="CN26" s="81"/>
      <c r="CO26" s="98"/>
      <c r="CP26" s="98"/>
      <c r="CQ26" s="99"/>
      <c r="CR26" s="918"/>
      <c r="CS26" s="98"/>
      <c r="CT26" s="161"/>
    </row>
    <row r="27" spans="1:98" s="51" customFormat="1" ht="38.25" x14ac:dyDescent="0.2">
      <c r="A27" s="49" t="s">
        <v>3045</v>
      </c>
      <c r="B27" s="646">
        <f t="shared" si="0"/>
        <v>61</v>
      </c>
      <c r="C27" s="419" t="s">
        <v>1610</v>
      </c>
      <c r="D27" s="388" t="s">
        <v>3025</v>
      </c>
      <c r="E27" s="498" t="s">
        <v>7</v>
      </c>
      <c r="F27" s="422">
        <v>42753</v>
      </c>
      <c r="G27" s="732" t="s">
        <v>1590</v>
      </c>
      <c r="H27" s="732" t="s">
        <v>3003</v>
      </c>
      <c r="I27" s="737" t="s">
        <v>3009</v>
      </c>
      <c r="J27" s="505" t="s">
        <v>3026</v>
      </c>
      <c r="K27" s="421">
        <v>41</v>
      </c>
      <c r="L27" s="46">
        <v>432323</v>
      </c>
      <c r="M27" s="403" t="s">
        <v>3027</v>
      </c>
      <c r="N27" s="270">
        <v>214000000</v>
      </c>
      <c r="O27" s="419" t="s">
        <v>3028</v>
      </c>
      <c r="P27" s="399" t="s">
        <v>3006</v>
      </c>
      <c r="Q27" s="288" t="s">
        <v>1480</v>
      </c>
      <c r="R27" s="736" t="s">
        <v>1481</v>
      </c>
      <c r="S27" s="192">
        <v>61</v>
      </c>
      <c r="T27" s="422">
        <v>42817</v>
      </c>
      <c r="U27" s="737" t="s">
        <v>3221</v>
      </c>
      <c r="V27" s="737" t="s">
        <v>1484</v>
      </c>
      <c r="W27" s="737" t="s">
        <v>1484</v>
      </c>
      <c r="X27" s="737" t="s">
        <v>3419</v>
      </c>
      <c r="Y27" s="114" t="s">
        <v>3420</v>
      </c>
      <c r="Z27" s="866"/>
      <c r="AA27" s="568">
        <v>67717</v>
      </c>
      <c r="AB27" s="422">
        <v>42817</v>
      </c>
      <c r="AC27" s="847" t="s">
        <v>1464</v>
      </c>
      <c r="AD27" s="162">
        <v>187080889.08000001</v>
      </c>
      <c r="AE27" s="840"/>
      <c r="AF27" s="840"/>
      <c r="AG27" s="116">
        <f t="shared" si="14"/>
        <v>187080889.08000001</v>
      </c>
      <c r="AH27" s="841"/>
      <c r="AI27" s="157"/>
      <c r="AJ27" s="157"/>
      <c r="AK27" s="157"/>
      <c r="AL27" s="422"/>
      <c r="AM27" s="422">
        <v>42817</v>
      </c>
      <c r="AN27" s="685">
        <v>43100</v>
      </c>
      <c r="AO27" s="7">
        <f t="shared" si="15"/>
        <v>283</v>
      </c>
      <c r="AP27" s="737" t="s">
        <v>2660</v>
      </c>
      <c r="AQ27" s="629">
        <v>46373712</v>
      </c>
      <c r="AR27" s="95"/>
      <c r="AS27" s="47"/>
      <c r="AT27" s="29"/>
      <c r="AU27" s="29"/>
      <c r="AV27" s="47"/>
      <c r="AW27" s="29"/>
      <c r="AX27" s="46"/>
      <c r="AY27" s="420"/>
      <c r="AZ27" s="29"/>
      <c r="BA27" s="29"/>
      <c r="BB27" s="47"/>
      <c r="BC27" s="29"/>
      <c r="BD27" s="96"/>
      <c r="BE27" s="96"/>
      <c r="BF27" s="49"/>
      <c r="BG27" s="29"/>
      <c r="BH27" s="47"/>
      <c r="BI27" s="29"/>
      <c r="BJ27" s="49"/>
      <c r="BK27" s="49"/>
      <c r="BL27" s="49"/>
      <c r="BM27" s="420"/>
      <c r="BN27" s="420"/>
      <c r="BO27" s="420"/>
      <c r="BP27" s="420"/>
      <c r="BQ27" s="29"/>
      <c r="BR27" s="420"/>
      <c r="BS27" s="420"/>
      <c r="BT27" s="420"/>
      <c r="BU27" s="420"/>
      <c r="BV27" s="29"/>
      <c r="BW27" s="91"/>
      <c r="BX27" s="91"/>
      <c r="BY27" s="420"/>
      <c r="BZ27" s="420"/>
      <c r="CA27" s="420"/>
      <c r="CB27" s="73"/>
      <c r="CC27" s="52"/>
      <c r="CD27" s="75"/>
      <c r="CE27" s="49"/>
      <c r="CF27" s="73"/>
      <c r="CG27" s="73"/>
      <c r="CH27" s="49"/>
      <c r="CI27" s="79"/>
      <c r="CJ27" s="79"/>
      <c r="CK27" s="81"/>
      <c r="CL27" s="81"/>
      <c r="CM27" s="97"/>
      <c r="CN27" s="81"/>
      <c r="CO27" s="98"/>
      <c r="CP27" s="98"/>
      <c r="CQ27" s="99"/>
      <c r="CR27" s="919"/>
      <c r="CS27" s="98"/>
      <c r="CT27" s="161"/>
    </row>
    <row r="28" spans="1:98" s="179" customFormat="1" ht="51" x14ac:dyDescent="0.25">
      <c r="A28" s="127" t="s">
        <v>2404</v>
      </c>
      <c r="B28" s="646">
        <f t="shared" si="0"/>
        <v>0</v>
      </c>
      <c r="C28" s="142" t="s">
        <v>1610</v>
      </c>
      <c r="D28" s="552" t="s">
        <v>3029</v>
      </c>
      <c r="E28" s="553" t="s">
        <v>3030</v>
      </c>
      <c r="F28" s="138">
        <v>42760</v>
      </c>
      <c r="G28" s="283" t="s">
        <v>1499</v>
      </c>
      <c r="H28" s="283" t="s">
        <v>1525</v>
      </c>
      <c r="I28" s="208" t="s">
        <v>1743</v>
      </c>
      <c r="J28" s="139" t="s">
        <v>3031</v>
      </c>
      <c r="K28" s="152">
        <v>28</v>
      </c>
      <c r="L28" s="141">
        <v>801615</v>
      </c>
      <c r="M28" s="139" t="s">
        <v>1674</v>
      </c>
      <c r="N28" s="132">
        <v>24840000</v>
      </c>
      <c r="O28" s="142" t="s">
        <v>3032</v>
      </c>
      <c r="P28" s="145" t="s">
        <v>1487</v>
      </c>
      <c r="Q28" s="289" t="s">
        <v>1985</v>
      </c>
      <c r="R28" s="842"/>
      <c r="S28" s="838"/>
      <c r="T28" s="834"/>
      <c r="U28" s="836"/>
      <c r="V28" s="836"/>
      <c r="W28" s="836"/>
      <c r="X28" s="836"/>
      <c r="Y28" s="849"/>
      <c r="Z28" s="866"/>
      <c r="AA28" s="837"/>
      <c r="AB28" s="834"/>
      <c r="AC28" s="847" t="s">
        <v>1464</v>
      </c>
      <c r="AD28" s="845"/>
      <c r="AE28" s="840"/>
      <c r="AF28" s="840"/>
      <c r="AG28" s="840">
        <f t="shared" si="14"/>
        <v>0</v>
      </c>
      <c r="AH28" s="841"/>
      <c r="AI28" s="158"/>
      <c r="AJ28" s="158"/>
      <c r="AK28" s="158"/>
      <c r="AL28" s="138"/>
      <c r="AM28" s="138"/>
      <c r="AN28" s="138"/>
      <c r="AO28" s="397">
        <f t="shared" ref="AO28:AO61" si="34">AN28-AM28</f>
        <v>0</v>
      </c>
      <c r="AP28" s="208"/>
      <c r="AQ28" s="291"/>
      <c r="AR28" s="147"/>
      <c r="AS28" s="147"/>
      <c r="AT28" s="146"/>
      <c r="AU28" s="150"/>
      <c r="AV28" s="147"/>
      <c r="AW28" s="146"/>
      <c r="AX28" s="141"/>
      <c r="AY28" s="144"/>
      <c r="AZ28" s="146"/>
      <c r="BA28" s="146"/>
      <c r="BB28" s="147"/>
      <c r="BC28" s="146"/>
      <c r="BD28" s="149"/>
      <c r="BE28" s="149"/>
      <c r="BF28" s="127"/>
      <c r="BG28" s="146"/>
      <c r="BH28" s="147"/>
      <c r="BI28" s="146"/>
      <c r="BJ28" s="127"/>
      <c r="BK28" s="127"/>
      <c r="BL28" s="127"/>
      <c r="BM28" s="144"/>
      <c r="BN28" s="144"/>
      <c r="BO28" s="142"/>
      <c r="BP28" s="144"/>
      <c r="BQ28" s="146"/>
      <c r="BR28" s="144"/>
      <c r="BS28" s="144"/>
      <c r="BT28" s="142"/>
      <c r="BU28" s="144"/>
      <c r="BV28" s="146"/>
      <c r="BW28" s="130"/>
      <c r="BX28" s="130"/>
      <c r="BY28" s="144"/>
      <c r="BZ28" s="144"/>
      <c r="CA28" s="144"/>
      <c r="CB28" s="154"/>
      <c r="CC28" s="126"/>
      <c r="CD28" s="128"/>
      <c r="CE28" s="127"/>
      <c r="CF28" s="154"/>
      <c r="CG28" s="154"/>
      <c r="CH28" s="127"/>
      <c r="CI28" s="173"/>
      <c r="CJ28" s="173"/>
      <c r="CK28" s="174"/>
      <c r="CL28" s="174"/>
      <c r="CM28" s="175"/>
      <c r="CN28" s="174"/>
      <c r="CO28" s="176"/>
      <c r="CP28" s="176"/>
      <c r="CQ28" s="177"/>
      <c r="CR28" s="920"/>
      <c r="CS28" s="176"/>
      <c r="CT28" s="178"/>
    </row>
    <row r="29" spans="1:98" s="51" customFormat="1" ht="51" x14ac:dyDescent="0.25">
      <c r="A29" s="49" t="s">
        <v>3045</v>
      </c>
      <c r="B29" s="646">
        <f t="shared" si="0"/>
        <v>27</v>
      </c>
      <c r="C29" s="419" t="s">
        <v>1610</v>
      </c>
      <c r="D29" s="388" t="s">
        <v>3033</v>
      </c>
      <c r="E29" s="501" t="s">
        <v>3034</v>
      </c>
      <c r="F29" s="422">
        <v>42762</v>
      </c>
      <c r="G29" s="732" t="s">
        <v>1499</v>
      </c>
      <c r="H29" s="732" t="s">
        <v>1546</v>
      </c>
      <c r="I29" s="737" t="s">
        <v>2257</v>
      </c>
      <c r="J29" s="505" t="s">
        <v>3035</v>
      </c>
      <c r="K29" s="425">
        <v>16</v>
      </c>
      <c r="L29" s="46">
        <v>801315</v>
      </c>
      <c r="M29" s="424" t="s">
        <v>1674</v>
      </c>
      <c r="N29" s="758">
        <v>4801667</v>
      </c>
      <c r="O29" s="419" t="s">
        <v>3036</v>
      </c>
      <c r="P29" s="399" t="s">
        <v>1550</v>
      </c>
      <c r="Q29" s="288" t="s">
        <v>1480</v>
      </c>
      <c r="R29" s="736" t="s">
        <v>1481</v>
      </c>
      <c r="S29" s="192">
        <v>27</v>
      </c>
      <c r="T29" s="422">
        <v>42768</v>
      </c>
      <c r="U29" s="737" t="s">
        <v>1546</v>
      </c>
      <c r="V29" s="737" t="s">
        <v>2362</v>
      </c>
      <c r="W29" s="737" t="s">
        <v>3320</v>
      </c>
      <c r="X29" s="737" t="s">
        <v>3321</v>
      </c>
      <c r="Y29" s="114" t="s">
        <v>3322</v>
      </c>
      <c r="Z29" s="866"/>
      <c r="AA29" s="421">
        <v>37717</v>
      </c>
      <c r="AB29" s="422">
        <v>42768</v>
      </c>
      <c r="AC29" s="847" t="s">
        <v>1464</v>
      </c>
      <c r="AD29" s="162">
        <v>4730000</v>
      </c>
      <c r="AE29" s="840"/>
      <c r="AF29" s="840"/>
      <c r="AG29" s="116">
        <f t="shared" si="14"/>
        <v>4730000</v>
      </c>
      <c r="AH29" s="157" t="s">
        <v>22</v>
      </c>
      <c r="AI29" s="157" t="s">
        <v>67</v>
      </c>
      <c r="AJ29" s="157" t="s">
        <v>67</v>
      </c>
      <c r="AK29" s="157" t="s">
        <v>67</v>
      </c>
      <c r="AL29" s="541" t="s">
        <v>67</v>
      </c>
      <c r="AM29" s="422">
        <v>42768</v>
      </c>
      <c r="AN29" s="685">
        <v>43100</v>
      </c>
      <c r="AO29" s="7">
        <f t="shared" si="34"/>
        <v>332</v>
      </c>
      <c r="AP29" s="737" t="s">
        <v>3323</v>
      </c>
      <c r="AQ29" s="629">
        <v>19000951</v>
      </c>
      <c r="AR29" s="47"/>
      <c r="AS29" s="47"/>
      <c r="AT29" s="29"/>
      <c r="AU29" s="165"/>
      <c r="AV29" s="47"/>
      <c r="AW29" s="29"/>
      <c r="AX29" s="46"/>
      <c r="AY29" s="420"/>
      <c r="AZ29" s="29"/>
      <c r="BA29" s="29"/>
      <c r="BB29" s="47"/>
      <c r="BC29" s="29"/>
      <c r="BD29" s="96"/>
      <c r="BE29" s="96"/>
      <c r="BF29" s="49"/>
      <c r="BG29" s="29"/>
      <c r="BH29" s="47"/>
      <c r="BI29" s="29"/>
      <c r="BJ29" s="49"/>
      <c r="BK29" s="49"/>
      <c r="BL29" s="49"/>
      <c r="BM29" s="420"/>
      <c r="BN29" s="420"/>
      <c r="BO29" s="419"/>
      <c r="BP29" s="420"/>
      <c r="BQ29" s="29"/>
      <c r="BR29" s="29"/>
      <c r="BS29" s="420"/>
      <c r="BT29" s="420"/>
      <c r="BU29" s="420"/>
      <c r="BV29" s="29"/>
      <c r="BW29" s="91"/>
      <c r="BX29" s="91"/>
      <c r="BY29" s="420"/>
      <c r="BZ29" s="420"/>
      <c r="CA29" s="420"/>
      <c r="CB29" s="73"/>
      <c r="CC29" s="52"/>
      <c r="CD29" s="75"/>
      <c r="CE29" s="49"/>
      <c r="CF29" s="73"/>
      <c r="CG29" s="73"/>
      <c r="CH29" s="49"/>
      <c r="CI29" s="79"/>
      <c r="CJ29" s="79"/>
      <c r="CK29" s="81"/>
      <c r="CL29" s="81"/>
      <c r="CM29" s="97"/>
      <c r="CN29" s="81"/>
      <c r="CO29" s="98"/>
      <c r="CP29" s="98"/>
      <c r="CQ29" s="99"/>
      <c r="CR29" s="918"/>
      <c r="CS29" s="98"/>
      <c r="CT29" s="161"/>
    </row>
    <row r="30" spans="1:98" s="51" customFormat="1" ht="93" customHeight="1" x14ac:dyDescent="0.25">
      <c r="A30" s="49" t="s">
        <v>3045</v>
      </c>
      <c r="B30" s="646">
        <f t="shared" si="0"/>
        <v>2</v>
      </c>
      <c r="C30" s="419" t="s">
        <v>1610</v>
      </c>
      <c r="D30" s="388" t="s">
        <v>3037</v>
      </c>
      <c r="E30" s="498" t="s">
        <v>1488</v>
      </c>
      <c r="F30" s="422">
        <v>42762</v>
      </c>
      <c r="G30" s="732" t="s">
        <v>3038</v>
      </c>
      <c r="H30" s="732" t="s">
        <v>3038</v>
      </c>
      <c r="I30" s="737" t="s">
        <v>212</v>
      </c>
      <c r="J30" s="505" t="s">
        <v>3039</v>
      </c>
      <c r="K30" s="421">
        <v>13</v>
      </c>
      <c r="L30" s="46">
        <v>551217</v>
      </c>
      <c r="M30" s="400" t="s">
        <v>3040</v>
      </c>
      <c r="N30" s="758">
        <v>15000000</v>
      </c>
      <c r="O30" s="419" t="s">
        <v>3041</v>
      </c>
      <c r="P30" s="399" t="s">
        <v>1563</v>
      </c>
      <c r="Q30" s="288" t="s">
        <v>1480</v>
      </c>
      <c r="R30" s="736" t="s">
        <v>1481</v>
      </c>
      <c r="S30" s="192">
        <v>2</v>
      </c>
      <c r="T30" s="422">
        <v>42779</v>
      </c>
      <c r="U30" s="737" t="s">
        <v>1804</v>
      </c>
      <c r="V30" s="737" t="s">
        <v>3223</v>
      </c>
      <c r="W30" s="737" t="s">
        <v>1579</v>
      </c>
      <c r="X30" s="737" t="s">
        <v>3222</v>
      </c>
      <c r="Y30" s="114">
        <v>10024095</v>
      </c>
      <c r="Z30" s="866"/>
      <c r="AA30" s="421">
        <v>45217</v>
      </c>
      <c r="AB30" s="422">
        <v>42779</v>
      </c>
      <c r="AC30" s="847" t="s">
        <v>1464</v>
      </c>
      <c r="AD30" s="162">
        <v>14277620</v>
      </c>
      <c r="AE30" s="840"/>
      <c r="AF30" s="840"/>
      <c r="AG30" s="116">
        <f t="shared" si="14"/>
        <v>14277620</v>
      </c>
      <c r="AH30" s="841"/>
      <c r="AI30" s="157"/>
      <c r="AJ30" s="157"/>
      <c r="AK30" s="157"/>
      <c r="AL30" s="422"/>
      <c r="AM30" s="422">
        <v>42780</v>
      </c>
      <c r="AN30" s="685">
        <v>42815</v>
      </c>
      <c r="AO30" s="7">
        <f t="shared" si="34"/>
        <v>35</v>
      </c>
      <c r="AP30" s="737" t="s">
        <v>96</v>
      </c>
      <c r="AQ30" s="629">
        <v>94486941</v>
      </c>
      <c r="AR30" s="95"/>
      <c r="AS30" s="47"/>
      <c r="AT30" s="29"/>
      <c r="AU30" s="29"/>
      <c r="AV30" s="47"/>
      <c r="AW30" s="29"/>
      <c r="AX30" s="46"/>
      <c r="AY30" s="420"/>
      <c r="AZ30" s="29"/>
      <c r="BA30" s="29"/>
      <c r="BB30" s="47"/>
      <c r="BC30" s="29"/>
      <c r="BD30" s="96"/>
      <c r="BE30" s="96"/>
      <c r="BF30" s="49"/>
      <c r="BG30" s="29"/>
      <c r="BH30" s="47"/>
      <c r="BI30" s="29"/>
      <c r="BJ30" s="49"/>
      <c r="BK30" s="49"/>
      <c r="BL30" s="49"/>
      <c r="BM30" s="420"/>
      <c r="BN30" s="420"/>
      <c r="BO30" s="420"/>
      <c r="BP30" s="420"/>
      <c r="BQ30" s="29"/>
      <c r="BR30" s="420"/>
      <c r="BS30" s="420"/>
      <c r="BT30" s="420"/>
      <c r="BU30" s="420"/>
      <c r="BV30" s="29"/>
      <c r="BW30" s="91"/>
      <c r="BX30" s="91"/>
      <c r="BY30" s="420"/>
      <c r="BZ30" s="420"/>
      <c r="CA30" s="420"/>
      <c r="CB30" s="73"/>
      <c r="CC30" s="52"/>
      <c r="CD30" s="75"/>
      <c r="CE30" s="49"/>
      <c r="CF30" s="73"/>
      <c r="CG30" s="73"/>
      <c r="CH30" s="49"/>
      <c r="CI30" s="79"/>
      <c r="CJ30" s="79"/>
      <c r="CK30" s="81"/>
      <c r="CL30" s="81"/>
      <c r="CM30" s="97"/>
      <c r="CN30" s="81"/>
      <c r="CO30" s="98"/>
      <c r="CP30" s="98"/>
      <c r="CQ30" s="99"/>
      <c r="CR30" s="919"/>
      <c r="CS30" s="98"/>
      <c r="CT30" s="161"/>
    </row>
    <row r="31" spans="1:98" s="51" customFormat="1" ht="38.25" x14ac:dyDescent="0.2">
      <c r="A31" s="49" t="s">
        <v>3045</v>
      </c>
      <c r="B31" s="646">
        <f t="shared" si="0"/>
        <v>63</v>
      </c>
      <c r="C31" s="419" t="s">
        <v>1489</v>
      </c>
      <c r="D31" s="388" t="s">
        <v>3042</v>
      </c>
      <c r="E31" s="498" t="s">
        <v>1491</v>
      </c>
      <c r="F31" s="422">
        <v>42766</v>
      </c>
      <c r="G31" s="732" t="s">
        <v>1590</v>
      </c>
      <c r="H31" s="737" t="s">
        <v>3003</v>
      </c>
      <c r="I31" s="409" t="s">
        <v>3009</v>
      </c>
      <c r="J31" s="505" t="s">
        <v>3043</v>
      </c>
      <c r="K31" s="421">
        <v>40</v>
      </c>
      <c r="L31" s="46">
        <v>432018</v>
      </c>
      <c r="M31" s="403" t="s">
        <v>3027</v>
      </c>
      <c r="N31" s="758">
        <v>383981075</v>
      </c>
      <c r="O31" s="419" t="s">
        <v>3046</v>
      </c>
      <c r="P31" s="399" t="s">
        <v>3006</v>
      </c>
      <c r="Q31" s="288" t="s">
        <v>1480</v>
      </c>
      <c r="R31" s="736" t="s">
        <v>1481</v>
      </c>
      <c r="S31" s="192">
        <v>63</v>
      </c>
      <c r="T31" s="422">
        <v>42818</v>
      </c>
      <c r="U31" s="737" t="s">
        <v>1804</v>
      </c>
      <c r="V31" s="737" t="s">
        <v>1484</v>
      </c>
      <c r="W31" s="737" t="s">
        <v>1484</v>
      </c>
      <c r="X31" s="737" t="s">
        <v>3451</v>
      </c>
      <c r="Y31" s="51" t="s">
        <v>3452</v>
      </c>
      <c r="Z31" s="866"/>
      <c r="AA31" s="421">
        <v>70417</v>
      </c>
      <c r="AB31" s="422">
        <v>42818</v>
      </c>
      <c r="AC31" s="847" t="s">
        <v>1464</v>
      </c>
      <c r="AD31" s="114">
        <v>62145430</v>
      </c>
      <c r="AE31" s="840"/>
      <c r="AF31" s="840"/>
      <c r="AG31" s="116">
        <f t="shared" si="14"/>
        <v>62145430</v>
      </c>
      <c r="AH31" s="841"/>
      <c r="AI31" s="157"/>
      <c r="AJ31" s="157"/>
      <c r="AK31" s="157"/>
      <c r="AL31" s="422"/>
      <c r="AM31" s="422">
        <v>42819</v>
      </c>
      <c r="AN31" s="685">
        <v>42971</v>
      </c>
      <c r="AO31" s="7">
        <f t="shared" si="34"/>
        <v>152</v>
      </c>
      <c r="AP31" s="737" t="s">
        <v>2660</v>
      </c>
      <c r="AQ31" s="629">
        <v>46373712</v>
      </c>
      <c r="AR31" s="47"/>
      <c r="AS31" s="47"/>
      <c r="AT31" s="29"/>
      <c r="AU31" s="48"/>
      <c r="AV31" s="47"/>
      <c r="AW31" s="29"/>
      <c r="AX31" s="46"/>
      <c r="AY31" s="420"/>
      <c r="AZ31" s="29"/>
      <c r="BA31" s="29"/>
      <c r="BB31" s="47"/>
      <c r="BC31" s="29"/>
      <c r="BD31" s="96"/>
      <c r="BE31" s="96"/>
      <c r="BF31" s="49"/>
      <c r="BG31" s="29"/>
      <c r="BH31" s="47"/>
      <c r="BI31" s="29"/>
      <c r="BJ31" s="49"/>
      <c r="BK31" s="49"/>
      <c r="BL31" s="49"/>
      <c r="BM31" s="420"/>
      <c r="BN31" s="420"/>
      <c r="BO31" s="419"/>
      <c r="BP31" s="420"/>
      <c r="BQ31" s="29"/>
      <c r="BR31" s="420"/>
      <c r="BS31" s="420"/>
      <c r="BT31" s="419"/>
      <c r="BU31" s="420"/>
      <c r="BV31" s="29"/>
      <c r="BW31" s="91"/>
      <c r="BX31" s="91"/>
      <c r="BY31" s="420"/>
      <c r="BZ31" s="420"/>
      <c r="CA31" s="420"/>
      <c r="CB31" s="73"/>
      <c r="CC31" s="52"/>
      <c r="CD31" s="75"/>
      <c r="CE31" s="49"/>
      <c r="CF31" s="73"/>
      <c r="CG31" s="73"/>
      <c r="CH31" s="49"/>
      <c r="CI31" s="79"/>
      <c r="CJ31" s="79"/>
      <c r="CK31" s="81"/>
      <c r="CL31" s="81"/>
      <c r="CM31" s="97"/>
      <c r="CN31" s="81"/>
      <c r="CO31" s="98"/>
      <c r="CP31" s="98"/>
      <c r="CQ31" s="99"/>
      <c r="CR31" s="920"/>
      <c r="CS31" s="98"/>
      <c r="CT31" s="161"/>
    </row>
    <row r="32" spans="1:98" s="51" customFormat="1" ht="38.25" x14ac:dyDescent="0.2">
      <c r="A32" s="49" t="s">
        <v>3045</v>
      </c>
      <c r="B32" s="646">
        <f t="shared" si="0"/>
        <v>65</v>
      </c>
      <c r="C32" s="577" t="s">
        <v>1489</v>
      </c>
      <c r="D32" s="388" t="s">
        <v>3042</v>
      </c>
      <c r="E32" s="498" t="s">
        <v>1491</v>
      </c>
      <c r="F32" s="573">
        <v>42766</v>
      </c>
      <c r="G32" s="732" t="s">
        <v>1590</v>
      </c>
      <c r="H32" s="737" t="s">
        <v>3003</v>
      </c>
      <c r="I32" s="409" t="s">
        <v>3009</v>
      </c>
      <c r="J32" s="576" t="s">
        <v>3043</v>
      </c>
      <c r="K32" s="574">
        <v>40</v>
      </c>
      <c r="L32" s="46">
        <v>432018</v>
      </c>
      <c r="M32" s="403" t="s">
        <v>3027</v>
      </c>
      <c r="N32" s="758">
        <v>383981075</v>
      </c>
      <c r="O32" s="577" t="s">
        <v>3046</v>
      </c>
      <c r="P32" s="543" t="s">
        <v>3006</v>
      </c>
      <c r="Q32" s="288" t="s">
        <v>1480</v>
      </c>
      <c r="R32" s="736" t="s">
        <v>1481</v>
      </c>
      <c r="S32" s="192">
        <v>65</v>
      </c>
      <c r="T32" s="573">
        <v>42818</v>
      </c>
      <c r="U32" s="737" t="s">
        <v>1804</v>
      </c>
      <c r="V32" s="737" t="s">
        <v>1484</v>
      </c>
      <c r="W32" s="737" t="s">
        <v>1484</v>
      </c>
      <c r="X32" s="737" t="s">
        <v>3417</v>
      </c>
      <c r="Y32" s="51" t="s">
        <v>3418</v>
      </c>
      <c r="Z32" s="866"/>
      <c r="AA32" s="574">
        <v>70317</v>
      </c>
      <c r="AB32" s="573">
        <v>42818</v>
      </c>
      <c r="AC32" s="847" t="s">
        <v>1464</v>
      </c>
      <c r="AD32" s="114">
        <v>224500000</v>
      </c>
      <c r="AE32" s="840"/>
      <c r="AF32" s="840"/>
      <c r="AG32" s="116">
        <f t="shared" si="14"/>
        <v>224500000</v>
      </c>
      <c r="AH32" s="841"/>
      <c r="AI32" s="157"/>
      <c r="AJ32" s="157"/>
      <c r="AK32" s="157"/>
      <c r="AL32" s="573"/>
      <c r="AM32" s="573">
        <v>42819</v>
      </c>
      <c r="AN32" s="685">
        <v>42971</v>
      </c>
      <c r="AO32" s="7">
        <f t="shared" si="34"/>
        <v>152</v>
      </c>
      <c r="AP32" s="737" t="s">
        <v>2660</v>
      </c>
      <c r="AQ32" s="629">
        <v>46373712</v>
      </c>
      <c r="AR32" s="47"/>
      <c r="AS32" s="47"/>
      <c r="AT32" s="29"/>
      <c r="AU32" s="48"/>
      <c r="AV32" s="47"/>
      <c r="AW32" s="29"/>
      <c r="AX32" s="46"/>
      <c r="AY32" s="578"/>
      <c r="AZ32" s="29"/>
      <c r="BA32" s="29"/>
      <c r="BB32" s="47"/>
      <c r="BC32" s="29"/>
      <c r="BD32" s="96"/>
      <c r="BE32" s="96"/>
      <c r="BF32" s="49"/>
      <c r="BG32" s="29"/>
      <c r="BH32" s="47"/>
      <c r="BI32" s="29"/>
      <c r="BJ32" s="49"/>
      <c r="BK32" s="49"/>
      <c r="BL32" s="49"/>
      <c r="BM32" s="578"/>
      <c r="BN32" s="578"/>
      <c r="BO32" s="577"/>
      <c r="BP32" s="578"/>
      <c r="BQ32" s="29"/>
      <c r="BR32" s="578"/>
      <c r="BS32" s="578"/>
      <c r="BT32" s="577"/>
      <c r="BU32" s="578"/>
      <c r="BV32" s="29"/>
      <c r="BW32" s="91"/>
      <c r="BX32" s="91"/>
      <c r="BY32" s="578"/>
      <c r="BZ32" s="578"/>
      <c r="CA32" s="578"/>
      <c r="CB32" s="73"/>
      <c r="CC32" s="52"/>
      <c r="CD32" s="75"/>
      <c r="CE32" s="49"/>
      <c r="CF32" s="73"/>
      <c r="CG32" s="73"/>
      <c r="CH32" s="49"/>
      <c r="CI32" s="79"/>
      <c r="CJ32" s="79"/>
      <c r="CK32" s="81"/>
      <c r="CL32" s="81"/>
      <c r="CM32" s="97"/>
      <c r="CN32" s="81"/>
      <c r="CO32" s="98"/>
      <c r="CP32" s="98"/>
      <c r="CQ32" s="99"/>
      <c r="CR32" s="570"/>
      <c r="CS32" s="98"/>
      <c r="CT32" s="161"/>
    </row>
    <row r="33" spans="1:98" s="51" customFormat="1" ht="51" x14ac:dyDescent="0.25">
      <c r="A33" s="49" t="s">
        <v>3045</v>
      </c>
      <c r="B33" s="646">
        <f t="shared" si="0"/>
        <v>30</v>
      </c>
      <c r="C33" s="419" t="s">
        <v>1489</v>
      </c>
      <c r="D33" s="388" t="s">
        <v>3047</v>
      </c>
      <c r="E33" s="498" t="s">
        <v>3048</v>
      </c>
      <c r="F33" s="422">
        <v>42766</v>
      </c>
      <c r="G33" s="732" t="s">
        <v>1499</v>
      </c>
      <c r="H33" s="732" t="s">
        <v>1546</v>
      </c>
      <c r="I33" s="737" t="s">
        <v>2257</v>
      </c>
      <c r="J33" s="505" t="s">
        <v>3049</v>
      </c>
      <c r="K33" s="425">
        <v>5</v>
      </c>
      <c r="L33" s="46">
        <v>801315</v>
      </c>
      <c r="M33" s="424" t="s">
        <v>1674</v>
      </c>
      <c r="N33" s="758">
        <v>6300000</v>
      </c>
      <c r="O33" s="419" t="s">
        <v>3050</v>
      </c>
      <c r="P33" s="399" t="s">
        <v>1550</v>
      </c>
      <c r="Q33" s="288" t="s">
        <v>1480</v>
      </c>
      <c r="R33" s="736" t="s">
        <v>1481</v>
      </c>
      <c r="S33" s="192">
        <v>30</v>
      </c>
      <c r="T33" s="422">
        <v>42774</v>
      </c>
      <c r="U33" s="737" t="s">
        <v>1546</v>
      </c>
      <c r="V33" s="737" t="s">
        <v>1651</v>
      </c>
      <c r="W33" s="737" t="s">
        <v>1651</v>
      </c>
      <c r="X33" s="737" t="s">
        <v>3324</v>
      </c>
      <c r="Y33" s="114">
        <v>1116775031</v>
      </c>
      <c r="Z33" s="866"/>
      <c r="AA33" s="421">
        <v>42717</v>
      </c>
      <c r="AB33" s="422">
        <v>42774</v>
      </c>
      <c r="AC33" s="847" t="s">
        <v>1464</v>
      </c>
      <c r="AD33" s="162">
        <v>6300000</v>
      </c>
      <c r="AE33" s="840"/>
      <c r="AF33" s="840"/>
      <c r="AG33" s="116">
        <f t="shared" ref="AG33:AG37" si="35">+AD33+AE33</f>
        <v>6300000</v>
      </c>
      <c r="AH33" s="157" t="s">
        <v>22</v>
      </c>
      <c r="AI33" s="157" t="s">
        <v>67</v>
      </c>
      <c r="AJ33" s="157" t="s">
        <v>67</v>
      </c>
      <c r="AK33" s="157" t="s">
        <v>67</v>
      </c>
      <c r="AL33" s="541" t="s">
        <v>67</v>
      </c>
      <c r="AM33" s="541">
        <v>42774</v>
      </c>
      <c r="AN33" s="685">
        <v>42985</v>
      </c>
      <c r="AO33" s="7">
        <f t="shared" si="34"/>
        <v>211</v>
      </c>
      <c r="AP33" s="737" t="s">
        <v>153</v>
      </c>
      <c r="AQ33" s="629">
        <v>17586972</v>
      </c>
      <c r="AR33" s="47"/>
      <c r="AS33" s="47"/>
      <c r="AT33" s="29"/>
      <c r="AU33" s="165"/>
      <c r="AV33" s="47"/>
      <c r="AW33" s="29"/>
      <c r="AX33" s="46"/>
      <c r="AY33" s="420"/>
      <c r="AZ33" s="29"/>
      <c r="BA33" s="29"/>
      <c r="BB33" s="47"/>
      <c r="BC33" s="29"/>
      <c r="BD33" s="96"/>
      <c r="BE33" s="96"/>
      <c r="BF33" s="49"/>
      <c r="BG33" s="29"/>
      <c r="BH33" s="47"/>
      <c r="BI33" s="29"/>
      <c r="BJ33" s="49"/>
      <c r="BK33" s="49"/>
      <c r="BL33" s="49"/>
      <c r="BM33" s="420"/>
      <c r="BN33" s="420"/>
      <c r="BO33" s="419"/>
      <c r="BP33" s="420"/>
      <c r="BQ33" s="29"/>
      <c r="BR33" s="29"/>
      <c r="BS33" s="420"/>
      <c r="BT33" s="420"/>
      <c r="BU33" s="420"/>
      <c r="BV33" s="29"/>
      <c r="BW33" s="91"/>
      <c r="BX33" s="91"/>
      <c r="BY33" s="420"/>
      <c r="BZ33" s="420"/>
      <c r="CA33" s="420"/>
      <c r="CB33" s="73"/>
      <c r="CC33" s="52"/>
      <c r="CD33" s="75"/>
      <c r="CE33" s="49"/>
      <c r="CF33" s="73"/>
      <c r="CG33" s="73"/>
      <c r="CH33" s="49"/>
      <c r="CI33" s="79"/>
      <c r="CJ33" s="79"/>
      <c r="CK33" s="81"/>
      <c r="CL33" s="81"/>
      <c r="CM33" s="97"/>
      <c r="CN33" s="81"/>
      <c r="CO33" s="98"/>
      <c r="CP33" s="98"/>
      <c r="CQ33" s="99"/>
      <c r="CR33" s="918"/>
      <c r="CS33" s="98"/>
      <c r="CT33" s="161"/>
    </row>
    <row r="34" spans="1:98" s="49" customFormat="1" ht="51" x14ac:dyDescent="0.25">
      <c r="A34" s="49" t="s">
        <v>3045</v>
      </c>
      <c r="B34" s="646">
        <f t="shared" si="0"/>
        <v>28</v>
      </c>
      <c r="C34" s="419" t="s">
        <v>1609</v>
      </c>
      <c r="D34" s="388" t="s">
        <v>3051</v>
      </c>
      <c r="E34" s="501" t="s">
        <v>3052</v>
      </c>
      <c r="F34" s="422">
        <v>42758</v>
      </c>
      <c r="G34" s="732" t="s">
        <v>1499</v>
      </c>
      <c r="H34" s="732" t="s">
        <v>1546</v>
      </c>
      <c r="I34" s="737" t="s">
        <v>2257</v>
      </c>
      <c r="J34" s="206" t="s">
        <v>3062</v>
      </c>
      <c r="K34" s="421">
        <v>2</v>
      </c>
      <c r="L34" s="46">
        <v>801315</v>
      </c>
      <c r="M34" s="426" t="s">
        <v>1674</v>
      </c>
      <c r="N34" s="758">
        <v>1560000</v>
      </c>
      <c r="O34" s="419" t="s">
        <v>3067</v>
      </c>
      <c r="P34" s="494" t="s">
        <v>1550</v>
      </c>
      <c r="Q34" s="288" t="s">
        <v>1480</v>
      </c>
      <c r="R34" s="736" t="s">
        <v>1481</v>
      </c>
      <c r="S34" s="192">
        <v>28</v>
      </c>
      <c r="T34" s="422">
        <v>42772</v>
      </c>
      <c r="U34" s="737" t="s">
        <v>1546</v>
      </c>
      <c r="V34" s="737" t="s">
        <v>3343</v>
      </c>
      <c r="W34" s="737" t="s">
        <v>2223</v>
      </c>
      <c r="X34" s="737" t="s">
        <v>1192</v>
      </c>
      <c r="Y34" s="114">
        <v>88241501</v>
      </c>
      <c r="Z34" s="866"/>
      <c r="AA34" s="421">
        <v>38517</v>
      </c>
      <c r="AB34" s="422">
        <v>42772</v>
      </c>
      <c r="AC34" s="847" t="s">
        <v>1464</v>
      </c>
      <c r="AD34" s="162">
        <v>1560000</v>
      </c>
      <c r="AE34" s="840"/>
      <c r="AF34" s="840"/>
      <c r="AG34" s="396">
        <f t="shared" si="35"/>
        <v>1560000</v>
      </c>
      <c r="AH34" s="841"/>
      <c r="AI34" s="157"/>
      <c r="AJ34" s="157"/>
      <c r="AK34" s="157"/>
      <c r="AL34" s="422"/>
      <c r="AM34" s="422">
        <v>42773</v>
      </c>
      <c r="AN34" s="685">
        <v>42831</v>
      </c>
      <c r="AO34" s="7">
        <f t="shared" si="34"/>
        <v>58</v>
      </c>
      <c r="AP34" s="737" t="s">
        <v>3344</v>
      </c>
      <c r="AQ34" s="629">
        <v>88241501</v>
      </c>
      <c r="AR34" s="95"/>
      <c r="AS34" s="47"/>
      <c r="AT34" s="29"/>
      <c r="AU34" s="29"/>
      <c r="AV34" s="47"/>
      <c r="AW34" s="29"/>
      <c r="AX34" s="46"/>
      <c r="AY34" s="420"/>
      <c r="AZ34" s="29"/>
      <c r="BA34" s="29"/>
      <c r="BB34" s="47"/>
      <c r="BC34" s="29"/>
      <c r="BD34" s="96"/>
      <c r="BE34" s="96"/>
      <c r="BG34" s="29"/>
      <c r="BH34" s="47"/>
      <c r="BI34" s="29"/>
      <c r="BM34" s="420"/>
      <c r="BN34" s="420"/>
      <c r="BO34" s="420"/>
      <c r="BP34" s="420"/>
      <c r="BQ34" s="29"/>
      <c r="BR34" s="420"/>
      <c r="BS34" s="420"/>
      <c r="BT34" s="420"/>
      <c r="BU34" s="420"/>
      <c r="BV34" s="29"/>
      <c r="BW34" s="91"/>
      <c r="BX34" s="91"/>
      <c r="BY34" s="420"/>
      <c r="BZ34" s="420"/>
      <c r="CA34" s="420"/>
      <c r="CB34" s="73"/>
      <c r="CC34" s="52"/>
      <c r="CD34" s="75"/>
      <c r="CF34" s="73"/>
      <c r="CG34" s="73"/>
      <c r="CI34" s="79"/>
      <c r="CJ34" s="79"/>
      <c r="CK34" s="81"/>
      <c r="CL34" s="81"/>
      <c r="CM34" s="97"/>
      <c r="CN34" s="81"/>
      <c r="CO34" s="98"/>
      <c r="CP34" s="98"/>
      <c r="CQ34" s="99"/>
      <c r="CR34" s="919"/>
      <c r="CS34" s="98"/>
      <c r="CT34" s="161"/>
    </row>
    <row r="35" spans="1:98" s="49" customFormat="1" ht="106.5" customHeight="1" x14ac:dyDescent="0.25">
      <c r="A35" s="49" t="s">
        <v>2404</v>
      </c>
      <c r="B35" s="646">
        <f t="shared" si="0"/>
        <v>57</v>
      </c>
      <c r="C35" s="419" t="s">
        <v>1609</v>
      </c>
      <c r="D35" s="388" t="s">
        <v>3053</v>
      </c>
      <c r="E35" s="498" t="s">
        <v>3054</v>
      </c>
      <c r="F35" s="422">
        <v>42765</v>
      </c>
      <c r="G35" s="732" t="s">
        <v>1499</v>
      </c>
      <c r="H35" s="732" t="s">
        <v>1525</v>
      </c>
      <c r="I35" s="737" t="s">
        <v>3055</v>
      </c>
      <c r="J35" s="492" t="s">
        <v>3056</v>
      </c>
      <c r="K35" s="421">
        <v>205</v>
      </c>
      <c r="L35" s="46">
        <v>811015</v>
      </c>
      <c r="M35" s="400" t="s">
        <v>3004</v>
      </c>
      <c r="N35" s="758">
        <v>20000000</v>
      </c>
      <c r="O35" s="419" t="s">
        <v>3057</v>
      </c>
      <c r="P35" s="399" t="s">
        <v>1487</v>
      </c>
      <c r="Q35" s="288" t="s">
        <v>1480</v>
      </c>
      <c r="R35" s="736" t="s">
        <v>1481</v>
      </c>
      <c r="S35" s="192">
        <v>57</v>
      </c>
      <c r="T35" s="422">
        <v>42809</v>
      </c>
      <c r="U35" s="737" t="s">
        <v>1483</v>
      </c>
      <c r="V35" s="737" t="s">
        <v>1484</v>
      </c>
      <c r="W35" s="737" t="s">
        <v>1484</v>
      </c>
      <c r="X35" s="737" t="s">
        <v>3392</v>
      </c>
      <c r="Y35" s="114" t="s">
        <v>3393</v>
      </c>
      <c r="Z35" s="866"/>
      <c r="AA35" s="421">
        <v>64617</v>
      </c>
      <c r="AB35" s="422">
        <v>42809</v>
      </c>
      <c r="AC35" s="847" t="s">
        <v>1464</v>
      </c>
      <c r="AD35" s="162">
        <v>20000000</v>
      </c>
      <c r="AE35" s="840"/>
      <c r="AF35" s="840"/>
      <c r="AG35" s="396">
        <f t="shared" si="35"/>
        <v>20000000</v>
      </c>
      <c r="AH35" s="841"/>
      <c r="AI35" s="157"/>
      <c r="AJ35" s="157"/>
      <c r="AK35" s="157"/>
      <c r="AL35" s="422"/>
      <c r="AM35" s="422">
        <v>42809</v>
      </c>
      <c r="AN35" s="685">
        <v>43100</v>
      </c>
      <c r="AO35" s="7">
        <f t="shared" si="34"/>
        <v>291</v>
      </c>
      <c r="AP35" s="737" t="s">
        <v>3394</v>
      </c>
      <c r="AQ35" s="629">
        <v>51829687</v>
      </c>
      <c r="AR35" s="47"/>
      <c r="AS35" s="47"/>
      <c r="AT35" s="29"/>
      <c r="AU35" s="48"/>
      <c r="AV35" s="47"/>
      <c r="AW35" s="29"/>
      <c r="AX35" s="46"/>
      <c r="AY35" s="420"/>
      <c r="AZ35" s="29"/>
      <c r="BA35" s="29"/>
      <c r="BB35" s="47"/>
      <c r="BC35" s="29"/>
      <c r="BD35" s="96"/>
      <c r="BE35" s="96"/>
      <c r="BG35" s="29"/>
      <c r="BH35" s="47"/>
      <c r="BI35" s="29"/>
      <c r="BM35" s="420"/>
      <c r="BN35" s="420"/>
      <c r="BO35" s="419"/>
      <c r="BP35" s="420"/>
      <c r="BQ35" s="29"/>
      <c r="BR35" s="420"/>
      <c r="BS35" s="420"/>
      <c r="BT35" s="419"/>
      <c r="BU35" s="420"/>
      <c r="BV35" s="29"/>
      <c r="BW35" s="91"/>
      <c r="BX35" s="91"/>
      <c r="BY35" s="420"/>
      <c r="BZ35" s="420"/>
      <c r="CA35" s="420"/>
      <c r="CB35" s="73"/>
      <c r="CC35" s="52"/>
      <c r="CD35" s="75"/>
      <c r="CF35" s="73"/>
      <c r="CG35" s="73"/>
      <c r="CI35" s="79"/>
      <c r="CJ35" s="79"/>
      <c r="CK35" s="81"/>
      <c r="CL35" s="81"/>
      <c r="CM35" s="97"/>
      <c r="CN35" s="81"/>
      <c r="CO35" s="98"/>
      <c r="CP35" s="98"/>
      <c r="CQ35" s="99"/>
      <c r="CR35" s="920"/>
      <c r="CS35" s="98"/>
      <c r="CT35" s="161"/>
    </row>
    <row r="36" spans="1:98" s="51" customFormat="1" ht="38.25" x14ac:dyDescent="0.25">
      <c r="A36" s="51" t="s">
        <v>3045</v>
      </c>
      <c r="B36" s="646">
        <f t="shared" si="0"/>
        <v>66</v>
      </c>
      <c r="C36" s="414" t="s">
        <v>2164</v>
      </c>
      <c r="D36" s="428" t="s">
        <v>3058</v>
      </c>
      <c r="E36" s="497" t="s">
        <v>1492</v>
      </c>
      <c r="F36" s="411">
        <v>42766</v>
      </c>
      <c r="G36" s="739" t="s">
        <v>1590</v>
      </c>
      <c r="H36" s="739" t="s">
        <v>3003</v>
      </c>
      <c r="I36" s="741" t="s">
        <v>3009</v>
      </c>
      <c r="J36" s="478" t="s">
        <v>3059</v>
      </c>
      <c r="K36" s="410">
        <v>38</v>
      </c>
      <c r="L36" s="432">
        <v>811115</v>
      </c>
      <c r="M36" s="416" t="s">
        <v>3004</v>
      </c>
      <c r="N36" s="757">
        <v>234506529</v>
      </c>
      <c r="O36" s="414" t="s">
        <v>3060</v>
      </c>
      <c r="P36" s="415" t="s">
        <v>3006</v>
      </c>
      <c r="Q36" s="288" t="s">
        <v>1480</v>
      </c>
      <c r="R36" s="736" t="s">
        <v>1481</v>
      </c>
      <c r="S36" s="481">
        <v>66</v>
      </c>
      <c r="T36" s="411">
        <v>42818</v>
      </c>
      <c r="U36" s="741" t="s">
        <v>1804</v>
      </c>
      <c r="V36" s="741" t="s">
        <v>1484</v>
      </c>
      <c r="W36" s="737" t="s">
        <v>1484</v>
      </c>
      <c r="X36" s="741" t="s">
        <v>3421</v>
      </c>
      <c r="Y36" s="439" t="s">
        <v>3422</v>
      </c>
      <c r="Z36" s="915"/>
      <c r="AA36" s="413">
        <v>70217</v>
      </c>
      <c r="AB36" s="411">
        <v>42818</v>
      </c>
      <c r="AC36" s="847" t="s">
        <v>1464</v>
      </c>
      <c r="AD36" s="477">
        <v>234138000</v>
      </c>
      <c r="AE36" s="851"/>
      <c r="AF36" s="851"/>
      <c r="AG36" s="440">
        <f t="shared" si="35"/>
        <v>234138000</v>
      </c>
      <c r="AH36" s="852"/>
      <c r="AI36" s="442"/>
      <c r="AJ36" s="442"/>
      <c r="AK36" s="442"/>
      <c r="AL36" s="411"/>
      <c r="AM36" s="411">
        <v>42818</v>
      </c>
      <c r="AN36" s="638">
        <v>42848</v>
      </c>
      <c r="AO36" s="7">
        <f t="shared" si="34"/>
        <v>30</v>
      </c>
      <c r="AP36" s="741" t="s">
        <v>1408</v>
      </c>
      <c r="AQ36" s="604">
        <v>1087989085</v>
      </c>
      <c r="AR36" s="482"/>
      <c r="AS36" s="482"/>
      <c r="AT36" s="7"/>
      <c r="AU36" s="483"/>
      <c r="AV36" s="482"/>
      <c r="AW36" s="7"/>
      <c r="AX36" s="432"/>
      <c r="AY36" s="484"/>
      <c r="AZ36" s="7"/>
      <c r="BA36" s="7"/>
      <c r="BB36" s="482"/>
      <c r="BC36" s="7"/>
      <c r="BD36" s="485"/>
      <c r="BE36" s="485"/>
      <c r="BF36" s="427"/>
      <c r="BG36" s="7"/>
      <c r="BH36" s="482"/>
      <c r="BI36" s="7"/>
      <c r="BJ36" s="427"/>
      <c r="BK36" s="427"/>
      <c r="BL36" s="427"/>
      <c r="BM36" s="484"/>
      <c r="BN36" s="484"/>
      <c r="BO36" s="414"/>
      <c r="BP36" s="484"/>
      <c r="BQ36" s="7"/>
      <c r="BR36" s="7"/>
      <c r="BS36" s="484"/>
      <c r="BT36" s="484"/>
      <c r="BU36" s="484"/>
      <c r="BV36" s="7"/>
      <c r="BW36" s="486"/>
      <c r="BX36" s="486"/>
      <c r="BY36" s="484"/>
      <c r="BZ36" s="484"/>
      <c r="CA36" s="484"/>
      <c r="CB36" s="487"/>
      <c r="CC36" s="487"/>
      <c r="CD36" s="466"/>
      <c r="CE36" s="427"/>
      <c r="CF36" s="464"/>
      <c r="CG36" s="464"/>
      <c r="CH36" s="427"/>
      <c r="CI36" s="470"/>
      <c r="CJ36" s="470"/>
      <c r="CK36" s="472"/>
      <c r="CL36" s="472"/>
      <c r="CM36" s="488"/>
      <c r="CN36" s="472"/>
      <c r="CO36" s="489"/>
      <c r="CP36" s="489"/>
      <c r="CQ36" s="490"/>
      <c r="CR36" s="918"/>
      <c r="CS36" s="489"/>
      <c r="CT36" s="491"/>
    </row>
    <row r="37" spans="1:98" s="51" customFormat="1" ht="102" x14ac:dyDescent="0.25">
      <c r="A37" s="51" t="s">
        <v>3045</v>
      </c>
      <c r="B37" s="646">
        <f t="shared" si="0"/>
        <v>26</v>
      </c>
      <c r="C37" s="419" t="s">
        <v>1610</v>
      </c>
      <c r="D37" s="388" t="s">
        <v>3071</v>
      </c>
      <c r="E37" s="498" t="s">
        <v>3061</v>
      </c>
      <c r="F37" s="422">
        <v>42766</v>
      </c>
      <c r="G37" s="732" t="s">
        <v>1499</v>
      </c>
      <c r="H37" s="732" t="s">
        <v>1546</v>
      </c>
      <c r="I37" s="737" t="s">
        <v>2257</v>
      </c>
      <c r="J37" s="505" t="s">
        <v>3081</v>
      </c>
      <c r="K37" s="421">
        <v>3</v>
      </c>
      <c r="L37" s="46">
        <v>801315</v>
      </c>
      <c r="M37" s="424" t="s">
        <v>1674</v>
      </c>
      <c r="N37" s="758">
        <v>52669575</v>
      </c>
      <c r="O37" s="419" t="s">
        <v>2948</v>
      </c>
      <c r="P37" s="399" t="s">
        <v>1550</v>
      </c>
      <c r="Q37" s="288" t="s">
        <v>1480</v>
      </c>
      <c r="R37" s="736" t="s">
        <v>1481</v>
      </c>
      <c r="S37" s="192">
        <v>26</v>
      </c>
      <c r="T37" s="422">
        <v>42767</v>
      </c>
      <c r="U37" s="737" t="s">
        <v>1546</v>
      </c>
      <c r="V37" s="737" t="s">
        <v>1551</v>
      </c>
      <c r="W37" s="737" t="s">
        <v>1547</v>
      </c>
      <c r="X37" s="737" t="s">
        <v>1552</v>
      </c>
      <c r="Y37" s="114">
        <v>4973586</v>
      </c>
      <c r="Z37" s="866"/>
      <c r="AA37" s="421">
        <v>37417</v>
      </c>
      <c r="AB37" s="422">
        <v>42767</v>
      </c>
      <c r="AC37" s="847" t="s">
        <v>1464</v>
      </c>
      <c r="AD37" s="87">
        <v>52669575</v>
      </c>
      <c r="AE37" s="840"/>
      <c r="AF37" s="840"/>
      <c r="AG37" s="396">
        <f t="shared" si="35"/>
        <v>52669575</v>
      </c>
      <c r="AH37" s="841"/>
      <c r="AI37" s="157"/>
      <c r="AJ37" s="157"/>
      <c r="AK37" s="157"/>
      <c r="AL37" s="422"/>
      <c r="AM37" s="691">
        <v>42766</v>
      </c>
      <c r="AN37" s="685">
        <v>42916</v>
      </c>
      <c r="AO37" s="7">
        <f t="shared" si="34"/>
        <v>150</v>
      </c>
      <c r="AP37" s="737" t="s">
        <v>92</v>
      </c>
      <c r="AQ37" s="629">
        <v>7314404</v>
      </c>
      <c r="AR37" s="95"/>
      <c r="AS37" s="47"/>
      <c r="AT37" s="29"/>
      <c r="AU37" s="29"/>
      <c r="AV37" s="47"/>
      <c r="AW37" s="29"/>
      <c r="AX37" s="46"/>
      <c r="AY37" s="420"/>
      <c r="AZ37" s="29"/>
      <c r="BA37" s="29"/>
      <c r="BB37" s="47"/>
      <c r="BC37" s="29"/>
      <c r="BD37" s="96"/>
      <c r="BE37" s="96"/>
      <c r="BF37" s="49"/>
      <c r="BG37" s="29"/>
      <c r="BH37" s="47"/>
      <c r="BI37" s="29"/>
      <c r="BJ37" s="49"/>
      <c r="BK37" s="49"/>
      <c r="BL37" s="49"/>
      <c r="BM37" s="420"/>
      <c r="BN37" s="420"/>
      <c r="BO37" s="420"/>
      <c r="BP37" s="420"/>
      <c r="BQ37" s="29"/>
      <c r="BR37" s="420"/>
      <c r="BS37" s="420"/>
      <c r="BT37" s="420"/>
      <c r="BU37" s="420"/>
      <c r="BV37" s="29"/>
      <c r="BW37" s="91"/>
      <c r="BX37" s="91"/>
      <c r="BY37" s="420"/>
      <c r="BZ37" s="420"/>
      <c r="CA37" s="420"/>
      <c r="CB37" s="73"/>
      <c r="CC37" s="52"/>
      <c r="CD37" s="75"/>
      <c r="CE37" s="49"/>
      <c r="CF37" s="73"/>
      <c r="CG37" s="73"/>
      <c r="CH37" s="49"/>
      <c r="CI37" s="79"/>
      <c r="CJ37" s="79"/>
      <c r="CK37" s="81"/>
      <c r="CL37" s="81"/>
      <c r="CM37" s="97"/>
      <c r="CN37" s="81"/>
      <c r="CO37" s="98"/>
      <c r="CP37" s="98"/>
      <c r="CQ37" s="99"/>
      <c r="CR37" s="919"/>
      <c r="CS37" s="98"/>
      <c r="CT37" s="161"/>
    </row>
    <row r="38" spans="1:98" s="49" customFormat="1" ht="63.75" x14ac:dyDescent="0.25">
      <c r="A38" s="49" t="s">
        <v>3045</v>
      </c>
      <c r="B38" s="646">
        <f t="shared" si="0"/>
        <v>31</v>
      </c>
      <c r="C38" s="419" t="s">
        <v>1609</v>
      </c>
      <c r="D38" s="388" t="s">
        <v>3063</v>
      </c>
      <c r="E38" s="501" t="s">
        <v>3064</v>
      </c>
      <c r="F38" s="422">
        <v>42765</v>
      </c>
      <c r="G38" s="732" t="s">
        <v>1499</v>
      </c>
      <c r="H38" s="732" t="s">
        <v>1546</v>
      </c>
      <c r="I38" s="737" t="s">
        <v>2257</v>
      </c>
      <c r="J38" s="493" t="s">
        <v>3065</v>
      </c>
      <c r="K38" s="421">
        <v>1</v>
      </c>
      <c r="L38" s="46">
        <v>801315</v>
      </c>
      <c r="M38" s="426" t="s">
        <v>1674</v>
      </c>
      <c r="N38" s="758">
        <v>2443980</v>
      </c>
      <c r="O38" s="419" t="s">
        <v>3068</v>
      </c>
      <c r="P38" s="494" t="s">
        <v>1550</v>
      </c>
      <c r="Q38" s="288" t="s">
        <v>1480</v>
      </c>
      <c r="R38" s="736" t="s">
        <v>1481</v>
      </c>
      <c r="S38" s="192">
        <v>31</v>
      </c>
      <c r="T38" s="422">
        <v>42774</v>
      </c>
      <c r="U38" s="737" t="s">
        <v>1546</v>
      </c>
      <c r="V38" s="737" t="s">
        <v>1627</v>
      </c>
      <c r="W38" s="737" t="s">
        <v>1626</v>
      </c>
      <c r="X38" s="737" t="s">
        <v>3348</v>
      </c>
      <c r="Y38" s="328">
        <v>11695148</v>
      </c>
      <c r="Z38" s="866"/>
      <c r="AA38" s="26">
        <v>42817</v>
      </c>
      <c r="AB38" s="422">
        <v>42774</v>
      </c>
      <c r="AC38" s="847" t="s">
        <v>1464</v>
      </c>
      <c r="AD38" s="162">
        <v>2221800</v>
      </c>
      <c r="AE38" s="840"/>
      <c r="AF38" s="840"/>
      <c r="AG38" s="396">
        <f t="shared" ref="AG38:AG40" si="36">+AD38+AE38</f>
        <v>2221800</v>
      </c>
      <c r="AH38" s="841"/>
      <c r="AI38" s="157"/>
      <c r="AJ38" s="157"/>
      <c r="AK38" s="157"/>
      <c r="AL38" s="422"/>
      <c r="AM38" s="422">
        <v>42774</v>
      </c>
      <c r="AN38" s="685">
        <v>43069</v>
      </c>
      <c r="AO38" s="7">
        <f t="shared" si="34"/>
        <v>295</v>
      </c>
      <c r="AP38" s="737" t="s">
        <v>17</v>
      </c>
      <c r="AQ38" s="629">
        <v>26271656</v>
      </c>
      <c r="AR38" s="95"/>
      <c r="AS38" s="47"/>
      <c r="AT38" s="29"/>
      <c r="AU38" s="29"/>
      <c r="AV38" s="47"/>
      <c r="AW38" s="29"/>
      <c r="AX38" s="46"/>
      <c r="AY38" s="420"/>
      <c r="AZ38" s="29"/>
      <c r="BA38" s="29"/>
      <c r="BB38" s="47"/>
      <c r="BC38" s="29"/>
      <c r="BD38" s="96"/>
      <c r="BE38" s="96"/>
      <c r="BG38" s="29"/>
      <c r="BH38" s="47"/>
      <c r="BI38" s="29"/>
      <c r="BM38" s="420"/>
      <c r="BN38" s="420"/>
      <c r="BO38" s="420"/>
      <c r="BP38" s="420"/>
      <c r="BQ38" s="29"/>
      <c r="BR38" s="420"/>
      <c r="BS38" s="420"/>
      <c r="BT38" s="420"/>
      <c r="BU38" s="420"/>
      <c r="BV38" s="29"/>
      <c r="BW38" s="91"/>
      <c r="BX38" s="91"/>
      <c r="BY38" s="420"/>
      <c r="BZ38" s="420"/>
      <c r="CA38" s="420"/>
      <c r="CB38" s="73"/>
      <c r="CC38" s="52"/>
      <c r="CD38" s="75"/>
      <c r="CF38" s="73"/>
      <c r="CG38" s="73"/>
      <c r="CI38" s="79"/>
      <c r="CJ38" s="79"/>
      <c r="CK38" s="81"/>
      <c r="CL38" s="81"/>
      <c r="CM38" s="97"/>
      <c r="CN38" s="81"/>
      <c r="CO38" s="98"/>
      <c r="CP38" s="98"/>
      <c r="CQ38" s="99"/>
      <c r="CR38" s="919"/>
      <c r="CS38" s="98"/>
      <c r="CT38" s="161"/>
    </row>
    <row r="39" spans="1:98" s="49" customFormat="1" ht="51" x14ac:dyDescent="0.25">
      <c r="A39" s="49" t="s">
        <v>2404</v>
      </c>
      <c r="B39" s="646">
        <f t="shared" si="0"/>
        <v>1</v>
      </c>
      <c r="C39" s="49" t="s">
        <v>1609</v>
      </c>
      <c r="D39" s="388" t="s">
        <v>3066</v>
      </c>
      <c r="E39" s="501" t="s">
        <v>7</v>
      </c>
      <c r="F39" s="422">
        <v>42760</v>
      </c>
      <c r="G39" s="732" t="s">
        <v>3038</v>
      </c>
      <c r="H39" s="732" t="s">
        <v>3038</v>
      </c>
      <c r="I39" s="737" t="s">
        <v>3009</v>
      </c>
      <c r="J39" s="493" t="s">
        <v>3096</v>
      </c>
      <c r="K39" s="421">
        <v>42</v>
      </c>
      <c r="L39" s="46">
        <v>261216</v>
      </c>
      <c r="M39" s="400" t="s">
        <v>3079</v>
      </c>
      <c r="N39" s="758">
        <v>32000000</v>
      </c>
      <c r="O39" s="419" t="s">
        <v>3080</v>
      </c>
      <c r="P39" s="399" t="s">
        <v>3006</v>
      </c>
      <c r="Q39" s="288" t="s">
        <v>1480</v>
      </c>
      <c r="R39" s="736" t="s">
        <v>1481</v>
      </c>
      <c r="S39" s="192">
        <v>1</v>
      </c>
      <c r="T39" s="422">
        <v>42780</v>
      </c>
      <c r="U39" s="737" t="s">
        <v>3221</v>
      </c>
      <c r="V39" s="741" t="s">
        <v>1484</v>
      </c>
      <c r="W39" s="741" t="s">
        <v>1484</v>
      </c>
      <c r="X39" s="737" t="s">
        <v>3345</v>
      </c>
      <c r="Y39" s="328" t="s">
        <v>3346</v>
      </c>
      <c r="Z39" s="866"/>
      <c r="AA39" s="26">
        <v>45317</v>
      </c>
      <c r="AB39" s="422">
        <v>42780</v>
      </c>
      <c r="AC39" s="847" t="s">
        <v>1464</v>
      </c>
      <c r="AD39" s="162">
        <v>31054184</v>
      </c>
      <c r="AE39" s="840"/>
      <c r="AF39" s="840"/>
      <c r="AG39" s="396">
        <f t="shared" si="36"/>
        <v>31054184</v>
      </c>
      <c r="AH39" s="157" t="s">
        <v>3481</v>
      </c>
      <c r="AI39" s="157" t="s">
        <v>1898</v>
      </c>
      <c r="AJ39" s="157" t="s">
        <v>3482</v>
      </c>
      <c r="AK39" s="157" t="s">
        <v>3480</v>
      </c>
      <c r="AL39" s="422">
        <v>42781</v>
      </c>
      <c r="AM39" s="422">
        <v>42779</v>
      </c>
      <c r="AN39" s="685">
        <v>42840</v>
      </c>
      <c r="AO39" s="7">
        <f t="shared" si="34"/>
        <v>61</v>
      </c>
      <c r="AP39" s="737" t="s">
        <v>89</v>
      </c>
      <c r="AQ39" s="629">
        <v>19262345</v>
      </c>
      <c r="AR39" s="95"/>
      <c r="AS39" s="47"/>
      <c r="AT39" s="29"/>
      <c r="AU39" s="29"/>
      <c r="AV39" s="47"/>
      <c r="AW39" s="29"/>
      <c r="AX39" s="46"/>
      <c r="AY39" s="420"/>
      <c r="AZ39" s="29"/>
      <c r="BA39" s="29"/>
      <c r="BB39" s="47"/>
      <c r="BC39" s="29"/>
      <c r="BD39" s="96"/>
      <c r="BE39" s="96"/>
      <c r="BG39" s="29"/>
      <c r="BH39" s="47"/>
      <c r="BI39" s="29"/>
      <c r="BM39" s="420"/>
      <c r="BN39" s="420"/>
      <c r="BO39" s="420"/>
      <c r="BP39" s="420"/>
      <c r="BQ39" s="29"/>
      <c r="BR39" s="420"/>
      <c r="BS39" s="420"/>
      <c r="BT39" s="420"/>
      <c r="BU39" s="420"/>
      <c r="BV39" s="29"/>
      <c r="BW39" s="91"/>
      <c r="BX39" s="91"/>
      <c r="BY39" s="420"/>
      <c r="BZ39" s="420"/>
      <c r="CA39" s="420"/>
      <c r="CB39" s="73"/>
      <c r="CC39" s="52"/>
      <c r="CD39" s="75"/>
      <c r="CF39" s="73"/>
      <c r="CG39" s="73"/>
      <c r="CI39" s="79"/>
      <c r="CJ39" s="79"/>
      <c r="CK39" s="81"/>
      <c r="CL39" s="81"/>
      <c r="CM39" s="97"/>
      <c r="CN39" s="81"/>
      <c r="CO39" s="98"/>
      <c r="CP39" s="98"/>
      <c r="CQ39" s="99"/>
      <c r="CR39" s="919"/>
      <c r="CS39" s="98"/>
      <c r="CT39" s="161"/>
    </row>
    <row r="40" spans="1:98" s="49" customFormat="1" ht="51" x14ac:dyDescent="0.25">
      <c r="A40" s="49" t="s">
        <v>3045</v>
      </c>
      <c r="B40" s="646">
        <f t="shared" si="0"/>
        <v>68</v>
      </c>
      <c r="C40" s="419" t="s">
        <v>1609</v>
      </c>
      <c r="D40" s="388" t="s">
        <v>3069</v>
      </c>
      <c r="E40" s="501" t="s">
        <v>1493</v>
      </c>
      <c r="F40" s="422">
        <v>42766</v>
      </c>
      <c r="G40" s="732" t="s">
        <v>1590</v>
      </c>
      <c r="H40" s="732" t="s">
        <v>3003</v>
      </c>
      <c r="I40" s="737" t="s">
        <v>2257</v>
      </c>
      <c r="J40" s="493" t="s">
        <v>3097</v>
      </c>
      <c r="K40" s="421">
        <v>11</v>
      </c>
      <c r="L40" s="46">
        <v>721015</v>
      </c>
      <c r="M40" s="426" t="s">
        <v>3000</v>
      </c>
      <c r="N40" s="758">
        <v>130000000</v>
      </c>
      <c r="O40" s="419" t="s">
        <v>3070</v>
      </c>
      <c r="P40" s="399" t="s">
        <v>1647</v>
      </c>
      <c r="Q40" s="288" t="s">
        <v>1480</v>
      </c>
      <c r="R40" s="736" t="s">
        <v>1481</v>
      </c>
      <c r="S40" s="192">
        <v>68</v>
      </c>
      <c r="T40" s="422">
        <v>42822</v>
      </c>
      <c r="U40" s="737" t="s">
        <v>3221</v>
      </c>
      <c r="V40" s="737" t="s">
        <v>1866</v>
      </c>
      <c r="W40" s="737" t="s">
        <v>1866</v>
      </c>
      <c r="X40" s="737" t="s">
        <v>3453</v>
      </c>
      <c r="Y40" s="328" t="s">
        <v>3454</v>
      </c>
      <c r="Z40" s="866"/>
      <c r="AA40" s="421">
        <v>76117</v>
      </c>
      <c r="AB40" s="422">
        <v>42822</v>
      </c>
      <c r="AC40" s="847" t="s">
        <v>1464</v>
      </c>
      <c r="AD40" s="162">
        <v>130000000</v>
      </c>
      <c r="AE40" s="840"/>
      <c r="AF40" s="840"/>
      <c r="AG40" s="396">
        <f t="shared" si="36"/>
        <v>130000000</v>
      </c>
      <c r="AH40" s="841"/>
      <c r="AI40" s="581"/>
      <c r="AJ40" s="157"/>
      <c r="AK40" s="157"/>
      <c r="AL40" s="422"/>
      <c r="AM40" s="422">
        <v>42822</v>
      </c>
      <c r="AN40" s="685">
        <v>43100</v>
      </c>
      <c r="AO40" s="7">
        <f t="shared" si="34"/>
        <v>278</v>
      </c>
      <c r="AP40" s="737" t="s">
        <v>3427</v>
      </c>
      <c r="AQ40" s="629">
        <v>5825755</v>
      </c>
      <c r="AR40" s="95"/>
      <c r="AS40" s="47"/>
      <c r="AT40" s="29"/>
      <c r="AU40" s="29"/>
      <c r="AV40" s="47"/>
      <c r="AW40" s="29"/>
      <c r="AX40" s="46"/>
      <c r="AY40" s="420"/>
      <c r="AZ40" s="29"/>
      <c r="BA40" s="29"/>
      <c r="BB40" s="47"/>
      <c r="BC40" s="29"/>
      <c r="BD40" s="96"/>
      <c r="BE40" s="96"/>
      <c r="BG40" s="29"/>
      <c r="BH40" s="47"/>
      <c r="BI40" s="29"/>
      <c r="BM40" s="420"/>
      <c r="BN40" s="420"/>
      <c r="BO40" s="420"/>
      <c r="BP40" s="420"/>
      <c r="BQ40" s="29"/>
      <c r="BR40" s="420"/>
      <c r="BS40" s="420"/>
      <c r="BT40" s="420"/>
      <c r="BU40" s="420"/>
      <c r="BV40" s="29"/>
      <c r="BW40" s="91"/>
      <c r="BX40" s="91"/>
      <c r="BY40" s="420"/>
      <c r="BZ40" s="420"/>
      <c r="CA40" s="420"/>
      <c r="CB40" s="73"/>
      <c r="CC40" s="52"/>
      <c r="CD40" s="75"/>
      <c r="CF40" s="73"/>
      <c r="CG40" s="73"/>
      <c r="CI40" s="79"/>
      <c r="CJ40" s="79"/>
      <c r="CK40" s="81"/>
      <c r="CL40" s="81"/>
      <c r="CM40" s="97"/>
      <c r="CN40" s="81"/>
      <c r="CO40" s="98"/>
      <c r="CP40" s="98"/>
      <c r="CQ40" s="99"/>
      <c r="CR40" s="919"/>
      <c r="CS40" s="98"/>
      <c r="CT40" s="161"/>
    </row>
    <row r="41" spans="1:98" s="49" customFormat="1" ht="63.75" x14ac:dyDescent="0.25">
      <c r="A41" s="49" t="s">
        <v>2404</v>
      </c>
      <c r="B41" s="646">
        <f t="shared" si="0"/>
        <v>22</v>
      </c>
      <c r="C41" s="419" t="s">
        <v>1489</v>
      </c>
      <c r="D41" s="388" t="s">
        <v>3072</v>
      </c>
      <c r="E41" s="501" t="s">
        <v>3073</v>
      </c>
      <c r="F41" s="422">
        <v>42758</v>
      </c>
      <c r="G41" s="732" t="s">
        <v>1499</v>
      </c>
      <c r="H41" s="732" t="s">
        <v>1525</v>
      </c>
      <c r="I41" s="737" t="s">
        <v>3074</v>
      </c>
      <c r="J41" s="505" t="s">
        <v>3075</v>
      </c>
      <c r="K41" s="421">
        <v>18</v>
      </c>
      <c r="L41" s="46">
        <v>801615</v>
      </c>
      <c r="M41" s="505" t="s">
        <v>1674</v>
      </c>
      <c r="N41" s="758">
        <v>48000000</v>
      </c>
      <c r="O41" s="419" t="s">
        <v>3076</v>
      </c>
      <c r="P41" s="503" t="s">
        <v>1487</v>
      </c>
      <c r="Q41" s="288" t="s">
        <v>1480</v>
      </c>
      <c r="R41" s="736" t="s">
        <v>1481</v>
      </c>
      <c r="S41" s="192">
        <v>22</v>
      </c>
      <c r="T41" s="422">
        <v>42761</v>
      </c>
      <c r="U41" s="737" t="s">
        <v>1483</v>
      </c>
      <c r="V41" s="741" t="s">
        <v>1484</v>
      </c>
      <c r="W41" s="741" t="s">
        <v>1484</v>
      </c>
      <c r="X41" s="737" t="s">
        <v>3077</v>
      </c>
      <c r="Y41" s="114">
        <v>72220515</v>
      </c>
      <c r="Z41" s="866"/>
      <c r="AA41" s="421">
        <v>36217</v>
      </c>
      <c r="AB41" s="422">
        <v>42761</v>
      </c>
      <c r="AC41" s="87">
        <v>6000000</v>
      </c>
      <c r="AD41" s="162">
        <v>48000000</v>
      </c>
      <c r="AE41" s="840"/>
      <c r="AF41" s="840"/>
      <c r="AG41" s="116">
        <f t="shared" ref="AG41:AG50" si="37">+AD41+AE41</f>
        <v>48000000</v>
      </c>
      <c r="AH41" s="157" t="s">
        <v>22</v>
      </c>
      <c r="AI41" s="157" t="s">
        <v>67</v>
      </c>
      <c r="AJ41" s="157" t="s">
        <v>67</v>
      </c>
      <c r="AK41" s="157" t="s">
        <v>67</v>
      </c>
      <c r="AL41" s="504" t="s">
        <v>67</v>
      </c>
      <c r="AM41" s="422">
        <v>42761</v>
      </c>
      <c r="AN41" s="685">
        <v>43003</v>
      </c>
      <c r="AO41" s="7">
        <f t="shared" si="34"/>
        <v>242</v>
      </c>
      <c r="AP41" s="737" t="s">
        <v>3078</v>
      </c>
      <c r="AQ41" s="629">
        <v>79572017</v>
      </c>
      <c r="AR41" s="95"/>
      <c r="AS41" s="47"/>
      <c r="AT41" s="29"/>
      <c r="AU41" s="29"/>
      <c r="AV41" s="47"/>
      <c r="AW41" s="29"/>
      <c r="AX41" s="46"/>
      <c r="AY41" s="420"/>
      <c r="AZ41" s="29"/>
      <c r="BA41" s="29"/>
      <c r="BB41" s="47"/>
      <c r="BC41" s="29"/>
      <c r="BD41" s="96"/>
      <c r="BE41" s="96"/>
      <c r="BG41" s="29"/>
      <c r="BH41" s="47"/>
      <c r="BI41" s="29"/>
      <c r="BM41" s="420"/>
      <c r="BN41" s="420"/>
      <c r="BO41" s="420"/>
      <c r="BP41" s="420"/>
      <c r="BQ41" s="29"/>
      <c r="BR41" s="420"/>
      <c r="BS41" s="420"/>
      <c r="BT41" s="420"/>
      <c r="BU41" s="420"/>
      <c r="BV41" s="29"/>
      <c r="BW41" s="91"/>
      <c r="BX41" s="91"/>
      <c r="BY41" s="420"/>
      <c r="BZ41" s="420"/>
      <c r="CA41" s="420"/>
      <c r="CB41" s="73"/>
      <c r="CC41" s="52"/>
      <c r="CD41" s="75"/>
      <c r="CF41" s="73"/>
      <c r="CG41" s="73"/>
      <c r="CI41" s="79"/>
      <c r="CJ41" s="79"/>
      <c r="CK41" s="81"/>
      <c r="CL41" s="81"/>
      <c r="CM41" s="97"/>
      <c r="CN41" s="81"/>
      <c r="CO41" s="98"/>
      <c r="CP41" s="98"/>
      <c r="CQ41" s="99"/>
      <c r="CR41" s="919"/>
      <c r="CS41" s="98"/>
      <c r="CT41" s="161"/>
    </row>
    <row r="42" spans="1:98" s="49" customFormat="1" ht="51" x14ac:dyDescent="0.25">
      <c r="A42" s="49" t="s">
        <v>3045</v>
      </c>
      <c r="B42" s="646">
        <f t="shared" si="0"/>
        <v>55</v>
      </c>
      <c r="C42" s="419" t="s">
        <v>1610</v>
      </c>
      <c r="D42" s="388" t="s">
        <v>3101</v>
      </c>
      <c r="E42" s="501" t="s">
        <v>3098</v>
      </c>
      <c r="F42" s="422">
        <v>42772</v>
      </c>
      <c r="G42" s="732" t="s">
        <v>1499</v>
      </c>
      <c r="H42" s="732" t="s">
        <v>1659</v>
      </c>
      <c r="I42" s="737" t="s">
        <v>3074</v>
      </c>
      <c r="J42" s="507" t="s">
        <v>3099</v>
      </c>
      <c r="K42" s="421">
        <v>55</v>
      </c>
      <c r="L42" s="46">
        <v>821215</v>
      </c>
      <c r="M42" s="400" t="s">
        <v>3020</v>
      </c>
      <c r="N42" s="758">
        <v>5000000</v>
      </c>
      <c r="O42" s="419" t="s">
        <v>3100</v>
      </c>
      <c r="P42" s="506" t="s">
        <v>1563</v>
      </c>
      <c r="Q42" s="288" t="s">
        <v>1480</v>
      </c>
      <c r="R42" s="736" t="s">
        <v>1481</v>
      </c>
      <c r="S42" s="192">
        <v>55</v>
      </c>
      <c r="T42" s="422">
        <v>42804</v>
      </c>
      <c r="U42" s="737" t="s">
        <v>1659</v>
      </c>
      <c r="V42" s="737" t="s">
        <v>1484</v>
      </c>
      <c r="W42" s="737" t="s">
        <v>1484</v>
      </c>
      <c r="X42" s="737" t="s">
        <v>2173</v>
      </c>
      <c r="Y42" s="114" t="s">
        <v>3322</v>
      </c>
      <c r="Z42" s="866"/>
      <c r="AA42" s="421">
        <v>64117</v>
      </c>
      <c r="AB42" s="422">
        <v>42804</v>
      </c>
      <c r="AC42" s="847" t="s">
        <v>1464</v>
      </c>
      <c r="AD42" s="162">
        <v>5000000</v>
      </c>
      <c r="AE42" s="840"/>
      <c r="AF42" s="840"/>
      <c r="AG42" s="116">
        <f t="shared" si="37"/>
        <v>5000000</v>
      </c>
      <c r="AH42" s="841"/>
      <c r="AI42" s="157"/>
      <c r="AJ42" s="157"/>
      <c r="AK42" s="157"/>
      <c r="AL42" s="422"/>
      <c r="AM42" s="422">
        <v>42807</v>
      </c>
      <c r="AN42" s="685">
        <v>43100</v>
      </c>
      <c r="AO42" s="7">
        <f t="shared" si="34"/>
        <v>293</v>
      </c>
      <c r="AP42" s="737" t="s">
        <v>3347</v>
      </c>
      <c r="AQ42" s="854">
        <v>52780783</v>
      </c>
      <c r="AR42" s="95"/>
      <c r="AS42" s="47"/>
      <c r="AT42" s="29"/>
      <c r="AU42" s="29"/>
      <c r="AV42" s="47"/>
      <c r="AW42" s="29"/>
      <c r="AX42" s="46"/>
      <c r="AY42" s="420"/>
      <c r="AZ42" s="29"/>
      <c r="BA42" s="29"/>
      <c r="BB42" s="47"/>
      <c r="BC42" s="29"/>
      <c r="BD42" s="96"/>
      <c r="BE42" s="96"/>
      <c r="BG42" s="29"/>
      <c r="BH42" s="47"/>
      <c r="BI42" s="29"/>
      <c r="BM42" s="420"/>
      <c r="BN42" s="420"/>
      <c r="BO42" s="420"/>
      <c r="BP42" s="420"/>
      <c r="BQ42" s="29"/>
      <c r="BR42" s="420"/>
      <c r="BS42" s="420"/>
      <c r="BT42" s="420"/>
      <c r="BU42" s="420"/>
      <c r="BV42" s="29"/>
      <c r="BW42" s="91"/>
      <c r="BX42" s="91"/>
      <c r="BY42" s="420"/>
      <c r="BZ42" s="420"/>
      <c r="CA42" s="420"/>
      <c r="CB42" s="73"/>
      <c r="CC42" s="52"/>
      <c r="CD42" s="75"/>
      <c r="CF42" s="73"/>
      <c r="CG42" s="73"/>
      <c r="CI42" s="79"/>
      <c r="CJ42" s="79"/>
      <c r="CK42" s="81"/>
      <c r="CL42" s="81"/>
      <c r="CM42" s="97"/>
      <c r="CN42" s="81"/>
      <c r="CO42" s="98"/>
      <c r="CP42" s="98"/>
      <c r="CQ42" s="99"/>
      <c r="CR42" s="919"/>
      <c r="CS42" s="98"/>
      <c r="CT42" s="161"/>
    </row>
    <row r="43" spans="1:98" s="49" customFormat="1" ht="63.75" x14ac:dyDescent="0.25">
      <c r="A43" s="49" t="s">
        <v>3045</v>
      </c>
      <c r="B43" s="646">
        <f t="shared" si="0"/>
        <v>53</v>
      </c>
      <c r="C43" s="419" t="s">
        <v>1610</v>
      </c>
      <c r="D43" s="388" t="s">
        <v>3206</v>
      </c>
      <c r="E43" s="501" t="s">
        <v>3102</v>
      </c>
      <c r="F43" s="422">
        <v>42775</v>
      </c>
      <c r="G43" s="732" t="s">
        <v>1499</v>
      </c>
      <c r="H43" s="732" t="s">
        <v>1546</v>
      </c>
      <c r="I43" s="737" t="s">
        <v>2257</v>
      </c>
      <c r="J43" s="507" t="s">
        <v>3103</v>
      </c>
      <c r="K43" s="421">
        <v>64</v>
      </c>
      <c r="L43" s="46">
        <v>801315</v>
      </c>
      <c r="M43" s="508" t="s">
        <v>1674</v>
      </c>
      <c r="N43" s="758">
        <v>5400000</v>
      </c>
      <c r="O43" s="419" t="s">
        <v>3104</v>
      </c>
      <c r="P43" s="399" t="s">
        <v>3105</v>
      </c>
      <c r="Q43" s="288" t="s">
        <v>1480</v>
      </c>
      <c r="R43" s="736" t="s">
        <v>1481</v>
      </c>
      <c r="S43" s="192">
        <v>53</v>
      </c>
      <c r="T43" s="422">
        <v>42802</v>
      </c>
      <c r="U43" s="737" t="s">
        <v>1546</v>
      </c>
      <c r="V43" s="737" t="s">
        <v>3395</v>
      </c>
      <c r="W43" s="737" t="s">
        <v>1696</v>
      </c>
      <c r="X43" s="737" t="s">
        <v>3396</v>
      </c>
      <c r="Y43" s="114">
        <v>825001598</v>
      </c>
      <c r="Z43" s="866"/>
      <c r="AA43" s="421">
        <v>60717</v>
      </c>
      <c r="AB43" s="422">
        <v>42802</v>
      </c>
      <c r="AC43" s="847" t="s">
        <v>1464</v>
      </c>
      <c r="AD43" s="162">
        <v>5400000</v>
      </c>
      <c r="AE43" s="840"/>
      <c r="AF43" s="840"/>
      <c r="AG43" s="116">
        <f t="shared" si="37"/>
        <v>5400000</v>
      </c>
      <c r="AH43" s="841"/>
      <c r="AI43" s="157"/>
      <c r="AJ43" s="157"/>
      <c r="AK43" s="157"/>
      <c r="AL43" s="422"/>
      <c r="AM43" s="422">
        <v>42802</v>
      </c>
      <c r="AN43" s="685">
        <v>43076</v>
      </c>
      <c r="AO43" s="7">
        <f t="shared" si="34"/>
        <v>274</v>
      </c>
      <c r="AP43" s="737" t="s">
        <v>3397</v>
      </c>
      <c r="AQ43" s="629">
        <v>12724487</v>
      </c>
      <c r="AR43" s="95"/>
      <c r="AS43" s="47"/>
      <c r="AT43" s="29"/>
      <c r="AU43" s="29"/>
      <c r="AV43" s="47"/>
      <c r="AW43" s="29"/>
      <c r="AX43" s="46"/>
      <c r="AY43" s="420"/>
      <c r="AZ43" s="29"/>
      <c r="BA43" s="29"/>
      <c r="BB43" s="47"/>
      <c r="BC43" s="29"/>
      <c r="BD43" s="96"/>
      <c r="BE43" s="96"/>
      <c r="BG43" s="29"/>
      <c r="BH43" s="47"/>
      <c r="BI43" s="29"/>
      <c r="BM43" s="420"/>
      <c r="BN43" s="420"/>
      <c r="BO43" s="420"/>
      <c r="BP43" s="420"/>
      <c r="BQ43" s="29"/>
      <c r="BR43" s="420"/>
      <c r="BS43" s="420"/>
      <c r="BT43" s="420"/>
      <c r="BU43" s="420"/>
      <c r="BV43" s="29"/>
      <c r="BW43" s="91"/>
      <c r="BX43" s="91"/>
      <c r="BY43" s="420"/>
      <c r="BZ43" s="420"/>
      <c r="CA43" s="420"/>
      <c r="CB43" s="73"/>
      <c r="CC43" s="52"/>
      <c r="CD43" s="75"/>
      <c r="CF43" s="73"/>
      <c r="CG43" s="73"/>
      <c r="CI43" s="79"/>
      <c r="CJ43" s="79"/>
      <c r="CK43" s="81"/>
      <c r="CL43" s="81"/>
      <c r="CM43" s="97"/>
      <c r="CN43" s="81"/>
      <c r="CO43" s="98"/>
      <c r="CP43" s="98"/>
      <c r="CQ43" s="99"/>
      <c r="CR43" s="919"/>
      <c r="CS43" s="98"/>
      <c r="CT43" s="161"/>
    </row>
    <row r="44" spans="1:98" s="49" customFormat="1" ht="51" x14ac:dyDescent="0.25">
      <c r="A44" s="49" t="s">
        <v>3045</v>
      </c>
      <c r="B44" s="646">
        <f t="shared" si="0"/>
        <v>51</v>
      </c>
      <c r="C44" s="419" t="s">
        <v>1610</v>
      </c>
      <c r="D44" s="388" t="s">
        <v>3207</v>
      </c>
      <c r="E44" s="501" t="s">
        <v>3106</v>
      </c>
      <c r="F44" s="422">
        <v>42776</v>
      </c>
      <c r="G44" s="732" t="s">
        <v>1499</v>
      </c>
      <c r="H44" s="732" t="s">
        <v>1546</v>
      </c>
      <c r="I44" s="737" t="s">
        <v>2257</v>
      </c>
      <c r="J44" s="507" t="s">
        <v>3107</v>
      </c>
      <c r="K44" s="421">
        <v>46</v>
      </c>
      <c r="L44" s="46">
        <v>801315</v>
      </c>
      <c r="M44" s="508" t="s">
        <v>1674</v>
      </c>
      <c r="N44" s="758">
        <v>22410000</v>
      </c>
      <c r="O44" s="419" t="s">
        <v>3108</v>
      </c>
      <c r="P44" s="506" t="s">
        <v>3105</v>
      </c>
      <c r="Q44" s="288" t="s">
        <v>1480</v>
      </c>
      <c r="R44" s="736" t="s">
        <v>1481</v>
      </c>
      <c r="S44" s="192">
        <v>51</v>
      </c>
      <c r="T44" s="422">
        <v>42796</v>
      </c>
      <c r="U44" s="737" t="s">
        <v>1546</v>
      </c>
      <c r="V44" s="737" t="s">
        <v>1484</v>
      </c>
      <c r="W44" s="737" t="s">
        <v>1484</v>
      </c>
      <c r="X44" s="737" t="s">
        <v>2754</v>
      </c>
      <c r="Y44" s="114" t="s">
        <v>3266</v>
      </c>
      <c r="Z44" s="866"/>
      <c r="AA44" s="540">
        <v>57917</v>
      </c>
      <c r="AB44" s="422">
        <v>42796</v>
      </c>
      <c r="AC44" s="87">
        <v>2490000</v>
      </c>
      <c r="AD44" s="162">
        <v>22410000</v>
      </c>
      <c r="AE44" s="840"/>
      <c r="AF44" s="840"/>
      <c r="AG44" s="116">
        <f t="shared" si="37"/>
        <v>22410000</v>
      </c>
      <c r="AH44" s="157" t="s">
        <v>22</v>
      </c>
      <c r="AI44" s="157" t="s">
        <v>67</v>
      </c>
      <c r="AJ44" s="157" t="s">
        <v>67</v>
      </c>
      <c r="AK44" s="157" t="s">
        <v>67</v>
      </c>
      <c r="AL44" s="422" t="s">
        <v>67</v>
      </c>
      <c r="AM44" s="422">
        <v>42797</v>
      </c>
      <c r="AN44" s="685">
        <v>43069</v>
      </c>
      <c r="AO44" s="7">
        <f t="shared" si="34"/>
        <v>272</v>
      </c>
      <c r="AP44" s="737" t="s">
        <v>1413</v>
      </c>
      <c r="AQ44" s="629">
        <v>1095787871</v>
      </c>
      <c r="AR44" s="95"/>
      <c r="AS44" s="47"/>
      <c r="AT44" s="29"/>
      <c r="AU44" s="29"/>
      <c r="AV44" s="47"/>
      <c r="AW44" s="29"/>
      <c r="AX44" s="46"/>
      <c r="AY44" s="420"/>
      <c r="AZ44" s="29"/>
      <c r="BA44" s="29"/>
      <c r="BB44" s="47"/>
      <c r="BC44" s="29"/>
      <c r="BD44" s="96"/>
      <c r="BE44" s="96"/>
      <c r="BG44" s="29"/>
      <c r="BH44" s="47"/>
      <c r="BI44" s="29"/>
      <c r="BM44" s="420"/>
      <c r="BN44" s="420"/>
      <c r="BO44" s="420"/>
      <c r="BP44" s="420"/>
      <c r="BQ44" s="29"/>
      <c r="BR44" s="420"/>
      <c r="BS44" s="420"/>
      <c r="BT44" s="420"/>
      <c r="BU44" s="420"/>
      <c r="BV44" s="29"/>
      <c r="BW44" s="91"/>
      <c r="BX44" s="91"/>
      <c r="BY44" s="420"/>
      <c r="BZ44" s="420"/>
      <c r="CA44" s="420"/>
      <c r="CB44" s="73"/>
      <c r="CC44" s="52"/>
      <c r="CD44" s="75"/>
      <c r="CF44" s="73"/>
      <c r="CG44" s="73"/>
      <c r="CI44" s="79"/>
      <c r="CJ44" s="79"/>
      <c r="CK44" s="81"/>
      <c r="CL44" s="81"/>
      <c r="CM44" s="97"/>
      <c r="CN44" s="81"/>
      <c r="CO44" s="98"/>
      <c r="CP44" s="98"/>
      <c r="CQ44" s="99"/>
      <c r="CR44" s="919"/>
      <c r="CS44" s="98"/>
      <c r="CT44" s="161"/>
    </row>
    <row r="45" spans="1:98" s="49" customFormat="1" ht="51" x14ac:dyDescent="0.25">
      <c r="A45" s="49" t="s">
        <v>2404</v>
      </c>
      <c r="B45" s="646">
        <f t="shared" si="0"/>
        <v>33</v>
      </c>
      <c r="C45" s="419" t="s">
        <v>2164</v>
      </c>
      <c r="D45" s="388" t="s">
        <v>3114</v>
      </c>
      <c r="E45" s="501" t="s">
        <v>3109</v>
      </c>
      <c r="F45" s="422">
        <v>42772</v>
      </c>
      <c r="G45" s="732" t="s">
        <v>1499</v>
      </c>
      <c r="H45" s="732" t="s">
        <v>1525</v>
      </c>
      <c r="I45" s="737" t="s">
        <v>3074</v>
      </c>
      <c r="J45" s="511" t="s">
        <v>3110</v>
      </c>
      <c r="K45" s="421">
        <v>75</v>
      </c>
      <c r="L45" s="46">
        <v>801615</v>
      </c>
      <c r="M45" s="512" t="s">
        <v>1674</v>
      </c>
      <c r="N45" s="758">
        <v>70000000</v>
      </c>
      <c r="O45" s="419" t="s">
        <v>3111</v>
      </c>
      <c r="P45" s="510" t="s">
        <v>1487</v>
      </c>
      <c r="Q45" s="288" t="s">
        <v>1480</v>
      </c>
      <c r="R45" s="736" t="s">
        <v>1481</v>
      </c>
      <c r="S45" s="192">
        <v>33</v>
      </c>
      <c r="T45" s="422">
        <v>42775</v>
      </c>
      <c r="U45" s="737" t="s">
        <v>1483</v>
      </c>
      <c r="V45" s="741" t="s">
        <v>1484</v>
      </c>
      <c r="W45" s="741" t="s">
        <v>1484</v>
      </c>
      <c r="X45" s="737" t="s">
        <v>3112</v>
      </c>
      <c r="Y45" s="114" t="s">
        <v>3113</v>
      </c>
      <c r="Z45" s="866"/>
      <c r="AA45" s="421">
        <v>43717</v>
      </c>
      <c r="AB45" s="422">
        <v>42775</v>
      </c>
      <c r="AC45" s="87">
        <v>7000000</v>
      </c>
      <c r="AD45" s="162">
        <v>70000000</v>
      </c>
      <c r="AE45" s="847"/>
      <c r="AF45" s="847"/>
      <c r="AG45" s="116">
        <f t="shared" si="37"/>
        <v>70000000</v>
      </c>
      <c r="AH45" s="157" t="s">
        <v>22</v>
      </c>
      <c r="AI45" s="157" t="s">
        <v>67</v>
      </c>
      <c r="AJ45" s="157" t="s">
        <v>67</v>
      </c>
      <c r="AK45" s="157" t="s">
        <v>67</v>
      </c>
      <c r="AL45" s="509" t="s">
        <v>67</v>
      </c>
      <c r="AM45" s="513">
        <v>42775</v>
      </c>
      <c r="AN45" s="685">
        <v>43077</v>
      </c>
      <c r="AO45" s="7">
        <f t="shared" si="34"/>
        <v>302</v>
      </c>
      <c r="AP45" s="737" t="s">
        <v>3115</v>
      </c>
      <c r="AQ45" s="629">
        <v>39774921</v>
      </c>
      <c r="AR45" s="95"/>
      <c r="AS45" s="47"/>
      <c r="AT45" s="29"/>
      <c r="AU45" s="29"/>
      <c r="AV45" s="47"/>
      <c r="AW45" s="29"/>
      <c r="AX45" s="46"/>
      <c r="AY45" s="420"/>
      <c r="AZ45" s="29"/>
      <c r="BA45" s="29"/>
      <c r="BB45" s="47"/>
      <c r="BC45" s="29"/>
      <c r="BD45" s="96"/>
      <c r="BE45" s="96"/>
      <c r="BG45" s="29"/>
      <c r="BH45" s="47"/>
      <c r="BI45" s="29"/>
      <c r="BM45" s="420"/>
      <c r="BN45" s="420"/>
      <c r="BO45" s="420"/>
      <c r="BP45" s="420"/>
      <c r="BQ45" s="29"/>
      <c r="BR45" s="420"/>
      <c r="BS45" s="420"/>
      <c r="BT45" s="420"/>
      <c r="BU45" s="420"/>
      <c r="BV45" s="29"/>
      <c r="BW45" s="91"/>
      <c r="BX45" s="91"/>
      <c r="BY45" s="420"/>
      <c r="BZ45" s="420"/>
      <c r="CA45" s="420"/>
      <c r="CB45" s="73"/>
      <c r="CC45" s="52"/>
      <c r="CD45" s="75"/>
      <c r="CF45" s="73"/>
      <c r="CG45" s="73"/>
      <c r="CI45" s="79"/>
      <c r="CJ45" s="79"/>
      <c r="CK45" s="81"/>
      <c r="CL45" s="81"/>
      <c r="CM45" s="97"/>
      <c r="CN45" s="81"/>
      <c r="CO45" s="98"/>
      <c r="CP45" s="98"/>
      <c r="CQ45" s="99"/>
      <c r="CR45" s="919"/>
      <c r="CS45" s="98"/>
      <c r="CT45" s="161"/>
    </row>
    <row r="46" spans="1:98" s="49" customFormat="1" ht="76.5" x14ac:dyDescent="0.25">
      <c r="A46" s="49" t="s">
        <v>2404</v>
      </c>
      <c r="B46" s="646">
        <f t="shared" si="0"/>
        <v>32</v>
      </c>
      <c r="C46" s="419" t="s">
        <v>2164</v>
      </c>
      <c r="D46" s="388" t="s">
        <v>3116</v>
      </c>
      <c r="E46" s="501" t="s">
        <v>3117</v>
      </c>
      <c r="F46" s="422">
        <v>42772</v>
      </c>
      <c r="G46" s="732" t="s">
        <v>1499</v>
      </c>
      <c r="H46" s="732" t="s">
        <v>1525</v>
      </c>
      <c r="I46" s="737" t="s">
        <v>3074</v>
      </c>
      <c r="J46" s="515" t="s">
        <v>3118</v>
      </c>
      <c r="K46" s="421">
        <v>72</v>
      </c>
      <c r="L46" s="218">
        <v>801615</v>
      </c>
      <c r="M46" s="516" t="s">
        <v>1674</v>
      </c>
      <c r="N46" s="758">
        <v>28000000</v>
      </c>
      <c r="O46" s="419" t="s">
        <v>3119</v>
      </c>
      <c r="P46" s="514" t="s">
        <v>1487</v>
      </c>
      <c r="Q46" s="288" t="s">
        <v>1480</v>
      </c>
      <c r="R46" s="736" t="s">
        <v>1481</v>
      </c>
      <c r="S46" s="192">
        <v>32</v>
      </c>
      <c r="T46" s="422">
        <v>42775</v>
      </c>
      <c r="U46" s="737" t="s">
        <v>1483</v>
      </c>
      <c r="V46" s="741" t="s">
        <v>1484</v>
      </c>
      <c r="W46" s="741" t="s">
        <v>1484</v>
      </c>
      <c r="X46" s="737" t="s">
        <v>1684</v>
      </c>
      <c r="Y46" s="114">
        <v>79262899</v>
      </c>
      <c r="Z46" s="866"/>
      <c r="AA46" s="421">
        <v>43617</v>
      </c>
      <c r="AB46" s="513">
        <v>42775</v>
      </c>
      <c r="AC46" s="87">
        <v>3500000</v>
      </c>
      <c r="AD46" s="162">
        <v>28000000</v>
      </c>
      <c r="AE46" s="840"/>
      <c r="AF46" s="840"/>
      <c r="AG46" s="116">
        <f t="shared" si="37"/>
        <v>28000000</v>
      </c>
      <c r="AH46" s="157" t="s">
        <v>22</v>
      </c>
      <c r="AI46" s="157" t="s">
        <v>67</v>
      </c>
      <c r="AJ46" s="157" t="s">
        <v>67</v>
      </c>
      <c r="AK46" s="157" t="s">
        <v>67</v>
      </c>
      <c r="AL46" s="513" t="s">
        <v>67</v>
      </c>
      <c r="AM46" s="513">
        <v>42775</v>
      </c>
      <c r="AN46" s="685">
        <v>43016</v>
      </c>
      <c r="AO46" s="7">
        <f t="shared" si="34"/>
        <v>241</v>
      </c>
      <c r="AP46" s="737" t="s">
        <v>3115</v>
      </c>
      <c r="AQ46" s="629">
        <v>39774921</v>
      </c>
      <c r="AR46" s="95"/>
      <c r="AS46" s="47"/>
      <c r="AT46" s="29"/>
      <c r="AU46" s="29"/>
      <c r="AV46" s="47"/>
      <c r="AW46" s="29"/>
      <c r="AX46" s="46"/>
      <c r="AY46" s="420"/>
      <c r="AZ46" s="29"/>
      <c r="BA46" s="29"/>
      <c r="BB46" s="47"/>
      <c r="BC46" s="29"/>
      <c r="BD46" s="96"/>
      <c r="BE46" s="96"/>
      <c r="BG46" s="29"/>
      <c r="BH46" s="47"/>
      <c r="BI46" s="29"/>
      <c r="BM46" s="420"/>
      <c r="BN46" s="420"/>
      <c r="BO46" s="420"/>
      <c r="BP46" s="420"/>
      <c r="BQ46" s="29"/>
      <c r="BR46" s="420"/>
      <c r="BS46" s="420"/>
      <c r="BT46" s="420"/>
      <c r="BU46" s="420"/>
      <c r="BV46" s="29"/>
      <c r="BW46" s="91"/>
      <c r="BX46" s="91"/>
      <c r="BY46" s="420"/>
      <c r="BZ46" s="420"/>
      <c r="CA46" s="420"/>
      <c r="CB46" s="73"/>
      <c r="CC46" s="52"/>
      <c r="CD46" s="75"/>
      <c r="CF46" s="73"/>
      <c r="CG46" s="73"/>
      <c r="CI46" s="79"/>
      <c r="CJ46" s="79"/>
      <c r="CK46" s="81"/>
      <c r="CL46" s="81"/>
      <c r="CM46" s="97"/>
      <c r="CN46" s="81"/>
      <c r="CO46" s="98"/>
      <c r="CP46" s="98"/>
      <c r="CQ46" s="99"/>
      <c r="CR46" s="919"/>
      <c r="CS46" s="98"/>
      <c r="CT46" s="161"/>
    </row>
    <row r="47" spans="1:98" s="49" customFormat="1" ht="51" x14ac:dyDescent="0.25">
      <c r="A47" s="49" t="s">
        <v>2404</v>
      </c>
      <c r="B47" s="646">
        <f t="shared" si="0"/>
        <v>35</v>
      </c>
      <c r="C47" s="419" t="s">
        <v>2164</v>
      </c>
      <c r="D47" s="388" t="s">
        <v>3120</v>
      </c>
      <c r="E47" s="501" t="s">
        <v>3121</v>
      </c>
      <c r="F47" s="422">
        <v>42775</v>
      </c>
      <c r="G47" s="732" t="s">
        <v>1499</v>
      </c>
      <c r="H47" s="732" t="s">
        <v>1526</v>
      </c>
      <c r="I47" s="737" t="s">
        <v>3009</v>
      </c>
      <c r="J47" s="518" t="s">
        <v>3122</v>
      </c>
      <c r="K47" s="421">
        <v>86</v>
      </c>
      <c r="L47" s="46">
        <v>391210</v>
      </c>
      <c r="M47" s="400" t="s">
        <v>3123</v>
      </c>
      <c r="N47" s="758">
        <v>181570000</v>
      </c>
      <c r="O47" s="419" t="s">
        <v>3124</v>
      </c>
      <c r="P47" s="399" t="s">
        <v>3006</v>
      </c>
      <c r="Q47" s="288" t="s">
        <v>1480</v>
      </c>
      <c r="R47" s="736" t="s">
        <v>1481</v>
      </c>
      <c r="S47" s="192">
        <v>35</v>
      </c>
      <c r="T47" s="422">
        <v>42783</v>
      </c>
      <c r="U47" s="737" t="s">
        <v>3221</v>
      </c>
      <c r="V47" s="737" t="s">
        <v>1866</v>
      </c>
      <c r="W47" s="737" t="s">
        <v>1866</v>
      </c>
      <c r="X47" s="737" t="s">
        <v>3398</v>
      </c>
      <c r="Y47" s="114" t="s">
        <v>3399</v>
      </c>
      <c r="Z47" s="866"/>
      <c r="AA47" s="421">
        <v>47117</v>
      </c>
      <c r="AB47" s="422">
        <v>42783</v>
      </c>
      <c r="AC47" s="847" t="s">
        <v>1464</v>
      </c>
      <c r="AD47" s="162">
        <v>181570000</v>
      </c>
      <c r="AE47" s="840"/>
      <c r="AF47" s="840"/>
      <c r="AG47" s="116">
        <f t="shared" si="37"/>
        <v>181570000</v>
      </c>
      <c r="AH47" s="157" t="s">
        <v>3483</v>
      </c>
      <c r="AI47" s="157" t="s">
        <v>1898</v>
      </c>
      <c r="AJ47" s="157" t="s">
        <v>3484</v>
      </c>
      <c r="AK47" s="157" t="s">
        <v>3480</v>
      </c>
      <c r="AL47" s="422">
        <v>42787</v>
      </c>
      <c r="AM47" s="422">
        <v>42783</v>
      </c>
      <c r="AN47" s="685">
        <v>43100</v>
      </c>
      <c r="AO47" s="7">
        <f t="shared" si="34"/>
        <v>317</v>
      </c>
      <c r="AP47" s="737" t="s">
        <v>89</v>
      </c>
      <c r="AQ47" s="629">
        <v>19262345</v>
      </c>
      <c r="AR47" s="95"/>
      <c r="AS47" s="47"/>
      <c r="AT47" s="29"/>
      <c r="AU47" s="29"/>
      <c r="AV47" s="47"/>
      <c r="AW47" s="29"/>
      <c r="AX47" s="46"/>
      <c r="AY47" s="420"/>
      <c r="AZ47" s="29"/>
      <c r="BA47" s="29"/>
      <c r="BB47" s="47"/>
      <c r="BC47" s="29"/>
      <c r="BD47" s="96"/>
      <c r="BE47" s="96"/>
      <c r="BG47" s="29"/>
      <c r="BH47" s="47"/>
      <c r="BI47" s="29"/>
      <c r="BM47" s="420"/>
      <c r="BN47" s="420"/>
      <c r="BO47" s="420"/>
      <c r="BP47" s="420"/>
      <c r="BQ47" s="29"/>
      <c r="BR47" s="420"/>
      <c r="BS47" s="420"/>
      <c r="BT47" s="420"/>
      <c r="BU47" s="420"/>
      <c r="BV47" s="29"/>
      <c r="BW47" s="91"/>
      <c r="BX47" s="91"/>
      <c r="BY47" s="420"/>
      <c r="BZ47" s="420"/>
      <c r="CA47" s="420"/>
      <c r="CB47" s="73"/>
      <c r="CC47" s="52"/>
      <c r="CD47" s="75"/>
      <c r="CF47" s="73"/>
      <c r="CG47" s="73"/>
      <c r="CI47" s="79"/>
      <c r="CJ47" s="79"/>
      <c r="CK47" s="81"/>
      <c r="CL47" s="81"/>
      <c r="CM47" s="97"/>
      <c r="CN47" s="81"/>
      <c r="CO47" s="98"/>
      <c r="CP47" s="98"/>
      <c r="CQ47" s="99"/>
      <c r="CR47" s="919"/>
      <c r="CS47" s="98"/>
      <c r="CT47" s="161"/>
    </row>
    <row r="48" spans="1:98" s="49" customFormat="1" ht="89.25" customHeight="1" x14ac:dyDescent="0.25">
      <c r="A48" s="49" t="s">
        <v>3045</v>
      </c>
      <c r="B48" s="646">
        <f t="shared" si="0"/>
        <v>46</v>
      </c>
      <c r="C48" s="419" t="s">
        <v>2164</v>
      </c>
      <c r="D48" s="388" t="s">
        <v>3125</v>
      </c>
      <c r="E48" s="501" t="s">
        <v>3219</v>
      </c>
      <c r="F48" s="519">
        <v>42775</v>
      </c>
      <c r="G48" s="732" t="s">
        <v>1499</v>
      </c>
      <c r="H48" s="732" t="s">
        <v>3126</v>
      </c>
      <c r="I48" s="737" t="s">
        <v>3127</v>
      </c>
      <c r="J48" s="518" t="s">
        <v>3128</v>
      </c>
      <c r="K48" s="421">
        <v>80</v>
      </c>
      <c r="L48" s="46">
        <v>801116</v>
      </c>
      <c r="M48" s="400" t="s">
        <v>3129</v>
      </c>
      <c r="N48" s="758">
        <v>14000000</v>
      </c>
      <c r="O48" s="419" t="s">
        <v>3130</v>
      </c>
      <c r="P48" s="517" t="s">
        <v>1487</v>
      </c>
      <c r="Q48" s="288" t="s">
        <v>1480</v>
      </c>
      <c r="R48" s="736" t="s">
        <v>1481</v>
      </c>
      <c r="S48" s="192">
        <v>46</v>
      </c>
      <c r="T48" s="422">
        <v>42794</v>
      </c>
      <c r="U48" s="737" t="s">
        <v>3221</v>
      </c>
      <c r="V48" s="737" t="s">
        <v>1484</v>
      </c>
      <c r="W48" s="737" t="s">
        <v>1484</v>
      </c>
      <c r="X48" s="737" t="s">
        <v>3267</v>
      </c>
      <c r="Y48" s="114">
        <v>51727720</v>
      </c>
      <c r="Z48" s="866"/>
      <c r="AA48" s="421">
        <v>57017</v>
      </c>
      <c r="AB48" s="422">
        <v>42794</v>
      </c>
      <c r="AC48" s="87">
        <v>1400000</v>
      </c>
      <c r="AD48" s="162">
        <v>14000000</v>
      </c>
      <c r="AE48" s="840"/>
      <c r="AF48" s="840"/>
      <c r="AG48" s="116">
        <f t="shared" si="37"/>
        <v>14000000</v>
      </c>
      <c r="AH48" s="157" t="s">
        <v>22</v>
      </c>
      <c r="AI48" s="157" t="s">
        <v>67</v>
      </c>
      <c r="AJ48" s="157" t="s">
        <v>67</v>
      </c>
      <c r="AK48" s="157" t="s">
        <v>67</v>
      </c>
      <c r="AL48" s="541" t="s">
        <v>67</v>
      </c>
      <c r="AM48" s="422">
        <v>42794</v>
      </c>
      <c r="AN48" s="685">
        <v>43096</v>
      </c>
      <c r="AO48" s="7">
        <f t="shared" si="34"/>
        <v>302</v>
      </c>
      <c r="AP48" s="737" t="s">
        <v>61</v>
      </c>
      <c r="AQ48" s="629">
        <v>21094954</v>
      </c>
      <c r="AR48" s="95"/>
      <c r="AS48" s="47"/>
      <c r="AT48" s="29"/>
      <c r="AU48" s="29"/>
      <c r="AV48" s="47"/>
      <c r="AW48" s="29"/>
      <c r="AX48" s="46"/>
      <c r="AY48" s="420"/>
      <c r="AZ48" s="29"/>
      <c r="BA48" s="29"/>
      <c r="BB48" s="47"/>
      <c r="BC48" s="29"/>
      <c r="BD48" s="96"/>
      <c r="BE48" s="96"/>
      <c r="BG48" s="29"/>
      <c r="BH48" s="47"/>
      <c r="BI48" s="29"/>
      <c r="BM48" s="420"/>
      <c r="BN48" s="420"/>
      <c r="BO48" s="420"/>
      <c r="BP48" s="420"/>
      <c r="BQ48" s="29"/>
      <c r="BR48" s="420"/>
      <c r="BS48" s="420"/>
      <c r="BT48" s="420"/>
      <c r="BU48" s="420"/>
      <c r="BV48" s="29"/>
      <c r="BW48" s="91"/>
      <c r="BX48" s="91"/>
      <c r="BY48" s="420"/>
      <c r="BZ48" s="420"/>
      <c r="CA48" s="420"/>
      <c r="CB48" s="73"/>
      <c r="CC48" s="52"/>
      <c r="CD48" s="75"/>
      <c r="CF48" s="73"/>
      <c r="CG48" s="73"/>
      <c r="CI48" s="79"/>
      <c r="CJ48" s="79"/>
      <c r="CK48" s="81"/>
      <c r="CL48" s="81"/>
      <c r="CM48" s="97"/>
      <c r="CN48" s="81"/>
      <c r="CO48" s="98"/>
      <c r="CP48" s="98"/>
      <c r="CQ48" s="99"/>
      <c r="CR48" s="919"/>
      <c r="CS48" s="98"/>
      <c r="CT48" s="161"/>
    </row>
    <row r="49" spans="1:98" s="49" customFormat="1" ht="51" customHeight="1" x14ac:dyDescent="0.25">
      <c r="A49" s="49" t="s">
        <v>3045</v>
      </c>
      <c r="B49" s="646">
        <f t="shared" si="0"/>
        <v>52</v>
      </c>
      <c r="C49" s="419" t="s">
        <v>2164</v>
      </c>
      <c r="D49" s="388" t="s">
        <v>3134</v>
      </c>
      <c r="E49" s="501" t="s">
        <v>3131</v>
      </c>
      <c r="F49" s="519">
        <v>42779</v>
      </c>
      <c r="G49" s="732" t="s">
        <v>1499</v>
      </c>
      <c r="H49" s="732" t="s">
        <v>1525</v>
      </c>
      <c r="I49" s="737" t="s">
        <v>3133</v>
      </c>
      <c r="J49" s="518" t="s">
        <v>3132</v>
      </c>
      <c r="K49" s="421">
        <v>70</v>
      </c>
      <c r="L49" s="46">
        <v>801615</v>
      </c>
      <c r="M49" s="520" t="s">
        <v>1674</v>
      </c>
      <c r="N49" s="758">
        <v>24000000</v>
      </c>
      <c r="O49" s="419" t="s">
        <v>3135</v>
      </c>
      <c r="P49" s="517" t="s">
        <v>1487</v>
      </c>
      <c r="Q49" s="288" t="s">
        <v>1480</v>
      </c>
      <c r="R49" s="736" t="s">
        <v>1481</v>
      </c>
      <c r="S49" s="192">
        <v>52</v>
      </c>
      <c r="T49" s="422">
        <v>42800</v>
      </c>
      <c r="U49" s="737" t="s">
        <v>3221</v>
      </c>
      <c r="V49" s="737" t="s">
        <v>1484</v>
      </c>
      <c r="W49" s="737" t="s">
        <v>1484</v>
      </c>
      <c r="X49" s="737" t="s">
        <v>3268</v>
      </c>
      <c r="Y49" s="114">
        <v>1136883199</v>
      </c>
      <c r="Z49" s="866"/>
      <c r="AA49" s="421">
        <v>58917</v>
      </c>
      <c r="AB49" s="422">
        <v>42800</v>
      </c>
      <c r="AC49" s="87">
        <v>3000000</v>
      </c>
      <c r="AD49" s="162">
        <v>24000000</v>
      </c>
      <c r="AE49" s="840"/>
      <c r="AF49" s="840"/>
      <c r="AG49" s="116">
        <f t="shared" si="37"/>
        <v>24000000</v>
      </c>
      <c r="AH49" s="157" t="s">
        <v>22</v>
      </c>
      <c r="AI49" s="157" t="s">
        <v>67</v>
      </c>
      <c r="AJ49" s="157" t="s">
        <v>67</v>
      </c>
      <c r="AK49" s="157" t="s">
        <v>67</v>
      </c>
      <c r="AL49" s="541" t="s">
        <v>67</v>
      </c>
      <c r="AM49" s="422">
        <v>42800</v>
      </c>
      <c r="AN49" s="685">
        <v>43041</v>
      </c>
      <c r="AO49" s="7">
        <f t="shared" si="34"/>
        <v>241</v>
      </c>
      <c r="AP49" s="737" t="s">
        <v>103</v>
      </c>
      <c r="AQ49" s="629">
        <v>11347499</v>
      </c>
      <c r="AR49" s="95"/>
      <c r="AS49" s="47"/>
      <c r="AT49" s="29"/>
      <c r="AU49" s="29"/>
      <c r="AV49" s="47"/>
      <c r="AW49" s="29"/>
      <c r="AX49" s="46"/>
      <c r="AY49" s="420"/>
      <c r="AZ49" s="29"/>
      <c r="BA49" s="29"/>
      <c r="BB49" s="47"/>
      <c r="BC49" s="29"/>
      <c r="BD49" s="96"/>
      <c r="BE49" s="96"/>
      <c r="BG49" s="29"/>
      <c r="BH49" s="47"/>
      <c r="BI49" s="29"/>
      <c r="BM49" s="420"/>
      <c r="BN49" s="420"/>
      <c r="BO49" s="420"/>
      <c r="BP49" s="420"/>
      <c r="BQ49" s="29"/>
      <c r="BR49" s="420"/>
      <c r="BS49" s="420"/>
      <c r="BT49" s="420"/>
      <c r="BU49" s="420"/>
      <c r="BV49" s="29"/>
      <c r="BW49" s="91"/>
      <c r="BX49" s="91"/>
      <c r="BY49" s="420"/>
      <c r="BZ49" s="420"/>
      <c r="CA49" s="420"/>
      <c r="CB49" s="73"/>
      <c r="CC49" s="52"/>
      <c r="CD49" s="75"/>
      <c r="CF49" s="73"/>
      <c r="CG49" s="73"/>
      <c r="CI49" s="79"/>
      <c r="CJ49" s="79"/>
      <c r="CK49" s="81"/>
      <c r="CL49" s="81"/>
      <c r="CM49" s="97"/>
      <c r="CN49" s="81"/>
      <c r="CO49" s="98"/>
      <c r="CP49" s="98"/>
      <c r="CQ49" s="99"/>
      <c r="CR49" s="919"/>
      <c r="CS49" s="98"/>
      <c r="CT49" s="161"/>
    </row>
    <row r="50" spans="1:98" s="49" customFormat="1" ht="56.25" customHeight="1" x14ac:dyDescent="0.25">
      <c r="A50" s="49" t="s">
        <v>3045</v>
      </c>
      <c r="B50" s="646">
        <f t="shared" si="0"/>
        <v>36</v>
      </c>
      <c r="C50" s="419" t="s">
        <v>2164</v>
      </c>
      <c r="D50" s="388" t="s">
        <v>3136</v>
      </c>
      <c r="E50" s="501" t="s">
        <v>3137</v>
      </c>
      <c r="F50" s="422">
        <v>42774</v>
      </c>
      <c r="G50" s="732" t="s">
        <v>1499</v>
      </c>
      <c r="H50" s="732" t="s">
        <v>1526</v>
      </c>
      <c r="I50" s="737" t="s">
        <v>3074</v>
      </c>
      <c r="J50" s="518" t="s">
        <v>1799</v>
      </c>
      <c r="K50" s="421">
        <v>67</v>
      </c>
      <c r="L50" s="46">
        <v>821119</v>
      </c>
      <c r="M50" s="518" t="s">
        <v>3020</v>
      </c>
      <c r="N50" s="758">
        <v>21000000</v>
      </c>
      <c r="O50" s="419" t="s">
        <v>3138</v>
      </c>
      <c r="P50" s="329" t="s">
        <v>1803</v>
      </c>
      <c r="Q50" s="288" t="s">
        <v>1480</v>
      </c>
      <c r="R50" s="736" t="s">
        <v>1481</v>
      </c>
      <c r="S50" s="192">
        <v>36</v>
      </c>
      <c r="T50" s="422">
        <v>42783</v>
      </c>
      <c r="U50" s="737" t="s">
        <v>3221</v>
      </c>
      <c r="V50" s="737" t="s">
        <v>1484</v>
      </c>
      <c r="W50" s="737" t="s">
        <v>1484</v>
      </c>
      <c r="X50" s="737" t="s">
        <v>3269</v>
      </c>
      <c r="Y50" s="114" t="s">
        <v>3270</v>
      </c>
      <c r="Z50" s="866"/>
      <c r="AA50" s="421">
        <v>47417</v>
      </c>
      <c r="AB50" s="422">
        <v>42783</v>
      </c>
      <c r="AC50" s="847" t="s">
        <v>1464</v>
      </c>
      <c r="AD50" s="87">
        <v>21000000</v>
      </c>
      <c r="AE50" s="840"/>
      <c r="AF50" s="840"/>
      <c r="AG50" s="116">
        <f t="shared" si="37"/>
        <v>21000000</v>
      </c>
      <c r="AH50" s="157" t="s">
        <v>22</v>
      </c>
      <c r="AI50" s="157" t="s">
        <v>67</v>
      </c>
      <c r="AJ50" s="157" t="s">
        <v>67</v>
      </c>
      <c r="AK50" s="157" t="s">
        <v>67</v>
      </c>
      <c r="AL50" s="541" t="s">
        <v>67</v>
      </c>
      <c r="AM50" s="422">
        <v>42783</v>
      </c>
      <c r="AN50" s="685">
        <v>42994</v>
      </c>
      <c r="AO50" s="7">
        <f t="shared" si="34"/>
        <v>211</v>
      </c>
      <c r="AP50" s="737" t="s">
        <v>3115</v>
      </c>
      <c r="AQ50" s="629">
        <v>39774921</v>
      </c>
      <c r="AR50" s="47"/>
      <c r="AS50" s="47"/>
      <c r="AT50" s="29"/>
      <c r="AU50" s="48"/>
      <c r="AV50" s="47"/>
      <c r="AW50" s="29"/>
      <c r="AX50" s="46"/>
      <c r="AY50" s="420"/>
      <c r="AZ50" s="29"/>
      <c r="BA50" s="29"/>
      <c r="BB50" s="47"/>
      <c r="BC50" s="29"/>
      <c r="BD50" s="96"/>
      <c r="BE50" s="96"/>
      <c r="BG50" s="29"/>
      <c r="BH50" s="47"/>
      <c r="BI50" s="29"/>
      <c r="BM50" s="420"/>
      <c r="BN50" s="420"/>
      <c r="BO50" s="419"/>
      <c r="BP50" s="420"/>
      <c r="BQ50" s="29"/>
      <c r="BR50" s="420"/>
      <c r="BS50" s="420"/>
      <c r="BT50" s="419"/>
      <c r="BU50" s="420"/>
      <c r="BV50" s="29"/>
      <c r="BW50" s="91"/>
      <c r="BX50" s="91"/>
      <c r="BY50" s="420"/>
      <c r="BZ50" s="420"/>
      <c r="CA50" s="420"/>
      <c r="CB50" s="73"/>
      <c r="CC50" s="52"/>
      <c r="CD50" s="75"/>
      <c r="CF50" s="73"/>
      <c r="CG50" s="73"/>
      <c r="CI50" s="79"/>
      <c r="CJ50" s="79"/>
      <c r="CK50" s="81"/>
      <c r="CL50" s="81"/>
      <c r="CM50" s="97"/>
      <c r="CN50" s="81"/>
      <c r="CO50" s="98"/>
      <c r="CP50" s="98"/>
      <c r="CQ50" s="99"/>
      <c r="CR50" s="920"/>
      <c r="CS50" s="98"/>
      <c r="CT50" s="161"/>
    </row>
    <row r="51" spans="1:98" s="49" customFormat="1" ht="51" x14ac:dyDescent="0.25">
      <c r="A51" s="49" t="s">
        <v>2404</v>
      </c>
      <c r="B51" s="646">
        <f t="shared" si="0"/>
        <v>29</v>
      </c>
      <c r="C51" s="419" t="s">
        <v>1609</v>
      </c>
      <c r="D51" s="388" t="s">
        <v>3139</v>
      </c>
      <c r="E51" s="501" t="s">
        <v>3140</v>
      </c>
      <c r="F51" s="422">
        <v>42767</v>
      </c>
      <c r="G51" s="732" t="s">
        <v>1499</v>
      </c>
      <c r="H51" s="732" t="s">
        <v>1525</v>
      </c>
      <c r="I51" s="30" t="s">
        <v>1908</v>
      </c>
      <c r="J51" s="493" t="s">
        <v>3141</v>
      </c>
      <c r="K51" s="425">
        <v>69</v>
      </c>
      <c r="L51" s="46">
        <v>801615</v>
      </c>
      <c r="M51" s="523" t="s">
        <v>1910</v>
      </c>
      <c r="N51" s="758">
        <v>36000000</v>
      </c>
      <c r="O51" s="419" t="s">
        <v>3142</v>
      </c>
      <c r="P51" s="522" t="s">
        <v>1487</v>
      </c>
      <c r="Q51" s="288" t="s">
        <v>1480</v>
      </c>
      <c r="R51" s="736" t="s">
        <v>1481</v>
      </c>
      <c r="S51" s="192">
        <v>29</v>
      </c>
      <c r="T51" s="422">
        <v>42773</v>
      </c>
      <c r="U51" s="737" t="s">
        <v>1483</v>
      </c>
      <c r="V51" s="737" t="s">
        <v>1484</v>
      </c>
      <c r="W51" s="737" t="s">
        <v>1484</v>
      </c>
      <c r="X51" s="737" t="s">
        <v>1781</v>
      </c>
      <c r="Y51" s="114">
        <v>51573271</v>
      </c>
      <c r="Z51" s="866"/>
      <c r="AA51" s="421">
        <v>42617</v>
      </c>
      <c r="AB51" s="422">
        <v>42773</v>
      </c>
      <c r="AC51" s="87">
        <v>6000000</v>
      </c>
      <c r="AD51" s="87">
        <v>36000000</v>
      </c>
      <c r="AE51" s="840"/>
      <c r="AF51" s="840"/>
      <c r="AG51" s="396">
        <f t="shared" ref="AG51:AG55" si="38">+AD51+AE51</f>
        <v>36000000</v>
      </c>
      <c r="AH51" s="157" t="s">
        <v>22</v>
      </c>
      <c r="AI51" s="157" t="s">
        <v>67</v>
      </c>
      <c r="AJ51" s="157" t="s">
        <v>67</v>
      </c>
      <c r="AK51" s="157" t="s">
        <v>67</v>
      </c>
      <c r="AL51" s="521" t="s">
        <v>67</v>
      </c>
      <c r="AM51" s="521">
        <v>42773</v>
      </c>
      <c r="AN51" s="685">
        <v>42953</v>
      </c>
      <c r="AO51" s="7">
        <f t="shared" si="34"/>
        <v>180</v>
      </c>
      <c r="AP51" s="737" t="s">
        <v>58</v>
      </c>
      <c r="AQ51" s="629">
        <v>79572017</v>
      </c>
      <c r="AR51" s="47"/>
      <c r="AS51" s="47"/>
      <c r="AT51" s="29"/>
      <c r="AU51" s="165"/>
      <c r="AV51" s="47"/>
      <c r="AW51" s="29"/>
      <c r="AX51" s="46"/>
      <c r="AY51" s="420"/>
      <c r="AZ51" s="29"/>
      <c r="BA51" s="29"/>
      <c r="BB51" s="47"/>
      <c r="BC51" s="29"/>
      <c r="BD51" s="96"/>
      <c r="BE51" s="96"/>
      <c r="BG51" s="29"/>
      <c r="BH51" s="47"/>
      <c r="BI51" s="29"/>
      <c r="BM51" s="420"/>
      <c r="BN51" s="420"/>
      <c r="BO51" s="419"/>
      <c r="BP51" s="420"/>
      <c r="BQ51" s="29"/>
      <c r="BR51" s="29"/>
      <c r="BS51" s="420"/>
      <c r="BT51" s="420"/>
      <c r="BU51" s="420"/>
      <c r="BV51" s="29"/>
      <c r="BW51" s="91"/>
      <c r="BX51" s="91"/>
      <c r="BY51" s="420"/>
      <c r="BZ51" s="420"/>
      <c r="CA51" s="420"/>
      <c r="CB51" s="73"/>
      <c r="CC51" s="52"/>
      <c r="CD51" s="75"/>
      <c r="CF51" s="73"/>
      <c r="CG51" s="73"/>
      <c r="CI51" s="79"/>
      <c r="CJ51" s="79"/>
      <c r="CK51" s="81"/>
      <c r="CL51" s="81"/>
      <c r="CM51" s="97"/>
      <c r="CN51" s="81"/>
      <c r="CO51" s="98"/>
      <c r="CP51" s="98"/>
      <c r="CQ51" s="99"/>
      <c r="CR51" s="921"/>
      <c r="CS51" s="98"/>
      <c r="CT51" s="161"/>
    </row>
    <row r="52" spans="1:98" s="49" customFormat="1" ht="51" x14ac:dyDescent="0.25">
      <c r="A52" s="49" t="s">
        <v>2404</v>
      </c>
      <c r="B52" s="646">
        <f t="shared" si="0"/>
        <v>42</v>
      </c>
      <c r="C52" s="419" t="s">
        <v>1609</v>
      </c>
      <c r="D52" s="388" t="s">
        <v>3143</v>
      </c>
      <c r="E52" s="501" t="s">
        <v>3144</v>
      </c>
      <c r="F52" s="422">
        <v>42773</v>
      </c>
      <c r="G52" s="732" t="s">
        <v>1499</v>
      </c>
      <c r="H52" s="732" t="s">
        <v>1526</v>
      </c>
      <c r="I52" s="737" t="s">
        <v>3009</v>
      </c>
      <c r="J52" s="493" t="s">
        <v>3145</v>
      </c>
      <c r="K52" s="421">
        <v>92</v>
      </c>
      <c r="L52" s="46">
        <v>721033</v>
      </c>
      <c r="M52" s="523" t="s">
        <v>3000</v>
      </c>
      <c r="N52" s="758">
        <v>170128970</v>
      </c>
      <c r="O52" s="419" t="s">
        <v>3146</v>
      </c>
      <c r="P52" s="399" t="s">
        <v>3006</v>
      </c>
      <c r="Q52" s="288" t="s">
        <v>1480</v>
      </c>
      <c r="R52" s="736" t="s">
        <v>1481</v>
      </c>
      <c r="S52" s="192">
        <v>42</v>
      </c>
      <c r="T52" s="422">
        <v>42790</v>
      </c>
      <c r="U52" s="737" t="s">
        <v>3221</v>
      </c>
      <c r="V52" s="737" t="s">
        <v>1484</v>
      </c>
      <c r="W52" s="737" t="s">
        <v>1484</v>
      </c>
      <c r="X52" s="737" t="s">
        <v>3402</v>
      </c>
      <c r="Y52" s="328" t="s">
        <v>3400</v>
      </c>
      <c r="Z52" s="866"/>
      <c r="AA52" s="421">
        <v>56117</v>
      </c>
      <c r="AB52" s="422">
        <v>42790</v>
      </c>
      <c r="AC52" s="49">
        <v>17128970</v>
      </c>
      <c r="AD52" s="87">
        <v>170128970</v>
      </c>
      <c r="AE52" s="840"/>
      <c r="AF52" s="840"/>
      <c r="AG52" s="396">
        <f t="shared" si="38"/>
        <v>170128970</v>
      </c>
      <c r="AH52" s="157" t="s">
        <v>3483</v>
      </c>
      <c r="AI52" s="157" t="s">
        <v>1898</v>
      </c>
      <c r="AJ52" s="157" t="s">
        <v>3484</v>
      </c>
      <c r="AK52" s="157" t="s">
        <v>3485</v>
      </c>
      <c r="AL52" s="422">
        <v>42796</v>
      </c>
      <c r="AM52" s="422">
        <v>42790</v>
      </c>
      <c r="AN52" s="685">
        <v>43100</v>
      </c>
      <c r="AO52" s="7">
        <f t="shared" si="34"/>
        <v>310</v>
      </c>
      <c r="AP52" s="585" t="s">
        <v>2673</v>
      </c>
      <c r="AQ52" s="629">
        <v>19477329</v>
      </c>
      <c r="AR52" s="95"/>
      <c r="AS52" s="47"/>
      <c r="AT52" s="29"/>
      <c r="AU52" s="29"/>
      <c r="AV52" s="47"/>
      <c r="AW52" s="29"/>
      <c r="AX52" s="46"/>
      <c r="AY52" s="420"/>
      <c r="AZ52" s="29"/>
      <c r="BA52" s="29"/>
      <c r="BB52" s="47"/>
      <c r="BC52" s="29"/>
      <c r="BD52" s="96"/>
      <c r="BE52" s="96"/>
      <c r="BG52" s="29"/>
      <c r="BH52" s="47"/>
      <c r="BI52" s="29"/>
      <c r="BM52" s="420"/>
      <c r="BN52" s="420"/>
      <c r="BO52" s="420"/>
      <c r="BP52" s="420"/>
      <c r="BQ52" s="29"/>
      <c r="BR52" s="420"/>
      <c r="BS52" s="420"/>
      <c r="BT52" s="420"/>
      <c r="BU52" s="420"/>
      <c r="BV52" s="29"/>
      <c r="BW52" s="91"/>
      <c r="BX52" s="91"/>
      <c r="BY52" s="420"/>
      <c r="BZ52" s="420"/>
      <c r="CA52" s="420"/>
      <c r="CB52" s="73"/>
      <c r="CC52" s="52"/>
      <c r="CD52" s="75"/>
      <c r="CF52" s="73"/>
      <c r="CG52" s="73"/>
      <c r="CI52" s="79"/>
      <c r="CJ52" s="79"/>
      <c r="CK52" s="81"/>
      <c r="CL52" s="81"/>
      <c r="CM52" s="97"/>
      <c r="CN52" s="81"/>
      <c r="CO52" s="98"/>
      <c r="CP52" s="98"/>
      <c r="CQ52" s="99"/>
      <c r="CR52" s="921"/>
      <c r="CS52" s="98"/>
      <c r="CT52" s="161"/>
    </row>
    <row r="53" spans="1:98" s="49" customFormat="1" ht="96.75" customHeight="1" x14ac:dyDescent="0.25">
      <c r="A53" s="49" t="s">
        <v>2404</v>
      </c>
      <c r="B53" s="646">
        <f t="shared" si="0"/>
        <v>41</v>
      </c>
      <c r="C53" s="419" t="s">
        <v>1609</v>
      </c>
      <c r="D53" s="388" t="s">
        <v>3147</v>
      </c>
      <c r="E53" s="501" t="s">
        <v>3148</v>
      </c>
      <c r="F53" s="422">
        <v>42775</v>
      </c>
      <c r="G53" s="732" t="s">
        <v>1499</v>
      </c>
      <c r="H53" s="732" t="s">
        <v>1526</v>
      </c>
      <c r="I53" s="737" t="s">
        <v>3009</v>
      </c>
      <c r="J53" s="493" t="s">
        <v>3149</v>
      </c>
      <c r="K53" s="421">
        <v>91</v>
      </c>
      <c r="L53" s="46">
        <v>721033</v>
      </c>
      <c r="M53" s="523" t="s">
        <v>3000</v>
      </c>
      <c r="N53" s="758">
        <v>141619000</v>
      </c>
      <c r="O53" s="419" t="s">
        <v>3150</v>
      </c>
      <c r="P53" s="522" t="s">
        <v>3006</v>
      </c>
      <c r="Q53" s="288" t="s">
        <v>1480</v>
      </c>
      <c r="R53" s="736" t="s">
        <v>1481</v>
      </c>
      <c r="S53" s="192">
        <v>41</v>
      </c>
      <c r="T53" s="422">
        <v>42789</v>
      </c>
      <c r="U53" s="737" t="s">
        <v>3221</v>
      </c>
      <c r="V53" s="737" t="s">
        <v>1484</v>
      </c>
      <c r="W53" s="737" t="s">
        <v>1484</v>
      </c>
      <c r="X53" s="737" t="s">
        <v>2181</v>
      </c>
      <c r="Y53" s="114" t="s">
        <v>3401</v>
      </c>
      <c r="Z53" s="866"/>
      <c r="AA53" s="421">
        <v>55617</v>
      </c>
      <c r="AB53" s="422">
        <v>42789</v>
      </c>
      <c r="AC53" s="49">
        <v>14161900</v>
      </c>
      <c r="AD53" s="87">
        <v>141619000</v>
      </c>
      <c r="AE53" s="840"/>
      <c r="AF53" s="840"/>
      <c r="AG53" s="396">
        <f t="shared" si="38"/>
        <v>141619000</v>
      </c>
      <c r="AH53" s="157" t="s">
        <v>3483</v>
      </c>
      <c r="AI53" s="157" t="s">
        <v>1898</v>
      </c>
      <c r="AJ53" s="157" t="s">
        <v>3484</v>
      </c>
      <c r="AK53" s="157" t="s">
        <v>3486</v>
      </c>
      <c r="AL53" s="422">
        <v>42794</v>
      </c>
      <c r="AM53" s="422">
        <v>42789</v>
      </c>
      <c r="AN53" s="685">
        <v>43100</v>
      </c>
      <c r="AO53" s="7">
        <f t="shared" si="34"/>
        <v>311</v>
      </c>
      <c r="AP53" s="585" t="s">
        <v>2673</v>
      </c>
      <c r="AQ53" s="629">
        <v>19477329</v>
      </c>
      <c r="AR53" s="95"/>
      <c r="AS53" s="47"/>
      <c r="AT53" s="29"/>
      <c r="AU53" s="29"/>
      <c r="AV53" s="47"/>
      <c r="AW53" s="29"/>
      <c r="AX53" s="46"/>
      <c r="AY53" s="420"/>
      <c r="AZ53" s="29"/>
      <c r="BA53" s="29"/>
      <c r="BB53" s="47"/>
      <c r="BC53" s="29"/>
      <c r="BD53" s="96"/>
      <c r="BE53" s="96"/>
      <c r="BG53" s="29"/>
      <c r="BH53" s="47"/>
      <c r="BI53" s="29"/>
      <c r="BM53" s="420"/>
      <c r="BN53" s="420"/>
      <c r="BO53" s="420"/>
      <c r="BP53" s="420"/>
      <c r="BQ53" s="29"/>
      <c r="BR53" s="420"/>
      <c r="BS53" s="420"/>
      <c r="BT53" s="420"/>
      <c r="BU53" s="420"/>
      <c r="BV53" s="29"/>
      <c r="BW53" s="91"/>
      <c r="BX53" s="91"/>
      <c r="BY53" s="420"/>
      <c r="BZ53" s="420"/>
      <c r="CA53" s="420"/>
      <c r="CB53" s="73"/>
      <c r="CC53" s="52"/>
      <c r="CD53" s="75"/>
      <c r="CF53" s="73"/>
      <c r="CG53" s="73"/>
      <c r="CI53" s="79"/>
      <c r="CJ53" s="79"/>
      <c r="CK53" s="81"/>
      <c r="CL53" s="81"/>
      <c r="CM53" s="97"/>
      <c r="CN53" s="81"/>
      <c r="CO53" s="98"/>
      <c r="CP53" s="98"/>
      <c r="CQ53" s="99"/>
      <c r="CR53" s="921"/>
      <c r="CS53" s="98"/>
      <c r="CT53" s="161"/>
    </row>
    <row r="54" spans="1:98" s="49" customFormat="1" ht="51" x14ac:dyDescent="0.25">
      <c r="A54" s="49" t="s">
        <v>2404</v>
      </c>
      <c r="B54" s="646">
        <f t="shared" si="0"/>
        <v>54</v>
      </c>
      <c r="C54" s="419" t="s">
        <v>1609</v>
      </c>
      <c r="D54" s="388" t="s">
        <v>3151</v>
      </c>
      <c r="E54" s="501" t="s">
        <v>3152</v>
      </c>
      <c r="F54" s="422">
        <v>42780</v>
      </c>
      <c r="G54" s="732" t="s">
        <v>1499</v>
      </c>
      <c r="H54" s="732" t="s">
        <v>1526</v>
      </c>
      <c r="I54" s="737" t="s">
        <v>3009</v>
      </c>
      <c r="J54" s="493" t="s">
        <v>3153</v>
      </c>
      <c r="K54" s="421">
        <v>89</v>
      </c>
      <c r="L54" s="46">
        <v>432323</v>
      </c>
      <c r="M54" s="28" t="s">
        <v>3027</v>
      </c>
      <c r="N54" s="758">
        <v>222619171</v>
      </c>
      <c r="O54" s="419" t="s">
        <v>3154</v>
      </c>
      <c r="P54" s="522" t="s">
        <v>3006</v>
      </c>
      <c r="Q54" s="288" t="s">
        <v>1480</v>
      </c>
      <c r="R54" s="736" t="s">
        <v>1481</v>
      </c>
      <c r="S54" s="192">
        <v>54</v>
      </c>
      <c r="T54" s="422">
        <v>42804</v>
      </c>
      <c r="U54" s="737" t="s">
        <v>1804</v>
      </c>
      <c r="V54" s="737" t="s">
        <v>1484</v>
      </c>
      <c r="W54" s="737" t="s">
        <v>1484</v>
      </c>
      <c r="X54" s="737" t="s">
        <v>1945</v>
      </c>
      <c r="Y54" s="114" t="s">
        <v>3403</v>
      </c>
      <c r="Z54" s="866"/>
      <c r="AA54" s="421">
        <v>64017</v>
      </c>
      <c r="AB54" s="560">
        <v>42804</v>
      </c>
      <c r="AC54" s="847" t="s">
        <v>1464</v>
      </c>
      <c r="AD54" s="162">
        <v>222618850</v>
      </c>
      <c r="AE54" s="840"/>
      <c r="AF54" s="840"/>
      <c r="AG54" s="116">
        <f t="shared" si="38"/>
        <v>222618850</v>
      </c>
      <c r="AH54" s="157" t="s">
        <v>3483</v>
      </c>
      <c r="AI54" s="157" t="s">
        <v>3487</v>
      </c>
      <c r="AJ54" s="157" t="s">
        <v>3488</v>
      </c>
      <c r="AK54" s="157" t="s">
        <v>3486</v>
      </c>
      <c r="AL54" s="422">
        <v>42808</v>
      </c>
      <c r="AM54" s="560">
        <v>42804</v>
      </c>
      <c r="AN54" s="685">
        <v>43084</v>
      </c>
      <c r="AO54" s="7">
        <f t="shared" si="34"/>
        <v>280</v>
      </c>
      <c r="AP54" s="737" t="s">
        <v>2660</v>
      </c>
      <c r="AQ54" s="629">
        <v>46373712</v>
      </c>
      <c r="AR54" s="95"/>
      <c r="AS54" s="47"/>
      <c r="AT54" s="29"/>
      <c r="AU54" s="29"/>
      <c r="AV54" s="47"/>
      <c r="AW54" s="29"/>
      <c r="AX54" s="46"/>
      <c r="AY54" s="420"/>
      <c r="AZ54" s="29"/>
      <c r="BA54" s="29"/>
      <c r="BB54" s="47"/>
      <c r="BC54" s="29"/>
      <c r="BD54" s="96"/>
      <c r="BE54" s="96"/>
      <c r="BG54" s="29"/>
      <c r="BH54" s="47"/>
      <c r="BI54" s="29"/>
      <c r="BM54" s="420"/>
      <c r="BN54" s="420"/>
      <c r="BO54" s="420"/>
      <c r="BP54" s="420"/>
      <c r="BQ54" s="29"/>
      <c r="BR54" s="420"/>
      <c r="BS54" s="420"/>
      <c r="BT54" s="420"/>
      <c r="BU54" s="420"/>
      <c r="BV54" s="29"/>
      <c r="BW54" s="91"/>
      <c r="BX54" s="91"/>
      <c r="BY54" s="420"/>
      <c r="BZ54" s="420"/>
      <c r="CA54" s="420"/>
      <c r="CB54" s="73"/>
      <c r="CC54" s="52"/>
      <c r="CD54" s="75"/>
      <c r="CF54" s="73"/>
      <c r="CG54" s="73"/>
      <c r="CI54" s="79"/>
      <c r="CJ54" s="79"/>
      <c r="CK54" s="81"/>
      <c r="CL54" s="81"/>
      <c r="CM54" s="97"/>
      <c r="CN54" s="81"/>
      <c r="CO54" s="98"/>
      <c r="CP54" s="98"/>
      <c r="CQ54" s="99"/>
      <c r="CR54" s="921"/>
      <c r="CS54" s="98"/>
      <c r="CT54" s="161"/>
    </row>
    <row r="55" spans="1:98" s="49" customFormat="1" ht="51" x14ac:dyDescent="0.25">
      <c r="A55" s="49" t="s">
        <v>2404</v>
      </c>
      <c r="B55" s="646">
        <f t="shared" si="0"/>
        <v>40</v>
      </c>
      <c r="C55" s="419" t="s">
        <v>1609</v>
      </c>
      <c r="D55" s="388" t="s">
        <v>3155</v>
      </c>
      <c r="E55" s="501" t="s">
        <v>3156</v>
      </c>
      <c r="F55" s="521">
        <v>42780</v>
      </c>
      <c r="G55" s="732" t="s">
        <v>1499</v>
      </c>
      <c r="H55" s="732" t="s">
        <v>1526</v>
      </c>
      <c r="I55" s="737" t="s">
        <v>3009</v>
      </c>
      <c r="J55" s="493" t="s">
        <v>3157</v>
      </c>
      <c r="K55" s="421">
        <v>87</v>
      </c>
      <c r="L55" s="46">
        <v>391210</v>
      </c>
      <c r="M55" s="28" t="s">
        <v>3123</v>
      </c>
      <c r="N55" s="758">
        <v>18980500</v>
      </c>
      <c r="O55" s="419" t="s">
        <v>3158</v>
      </c>
      <c r="P55" s="522" t="s">
        <v>3006</v>
      </c>
      <c r="Q55" s="288" t="s">
        <v>1480</v>
      </c>
      <c r="R55" s="736" t="s">
        <v>1481</v>
      </c>
      <c r="S55" s="192">
        <v>40</v>
      </c>
      <c r="T55" s="422">
        <v>42788</v>
      </c>
      <c r="U55" s="737" t="s">
        <v>3221</v>
      </c>
      <c r="V55" s="737" t="s">
        <v>1484</v>
      </c>
      <c r="W55" s="737" t="s">
        <v>1484</v>
      </c>
      <c r="X55" s="737" t="s">
        <v>3404</v>
      </c>
      <c r="Y55" s="114" t="s">
        <v>3405</v>
      </c>
      <c r="Z55" s="866"/>
      <c r="AA55" s="421">
        <v>54217</v>
      </c>
      <c r="AB55" s="422">
        <v>42788</v>
      </c>
      <c r="AC55" s="847" t="s">
        <v>1464</v>
      </c>
      <c r="AD55" s="162">
        <v>18980500</v>
      </c>
      <c r="AE55" s="840"/>
      <c r="AF55" s="840"/>
      <c r="AG55" s="116">
        <f t="shared" si="38"/>
        <v>18980500</v>
      </c>
      <c r="AH55" s="157" t="s">
        <v>3483</v>
      </c>
      <c r="AI55" s="157" t="s">
        <v>1898</v>
      </c>
      <c r="AJ55" s="157" t="s">
        <v>3484</v>
      </c>
      <c r="AK55" s="157" t="s">
        <v>3489</v>
      </c>
      <c r="AL55" s="422">
        <v>42788</v>
      </c>
      <c r="AM55" s="422">
        <v>42789</v>
      </c>
      <c r="AN55" s="685">
        <v>43100</v>
      </c>
      <c r="AO55" s="7">
        <f t="shared" si="34"/>
        <v>311</v>
      </c>
      <c r="AP55" s="737" t="s">
        <v>89</v>
      </c>
      <c r="AQ55" s="629">
        <v>19262345</v>
      </c>
      <c r="AR55" s="95"/>
      <c r="AS55" s="47"/>
      <c r="AT55" s="29"/>
      <c r="AU55" s="29"/>
      <c r="AV55" s="47"/>
      <c r="AW55" s="29"/>
      <c r="AX55" s="46"/>
      <c r="AY55" s="420"/>
      <c r="AZ55" s="29"/>
      <c r="BA55" s="29"/>
      <c r="BB55" s="47"/>
      <c r="BC55" s="29"/>
      <c r="BD55" s="96"/>
      <c r="BE55" s="96"/>
      <c r="BG55" s="29"/>
      <c r="BH55" s="47"/>
      <c r="BI55" s="29"/>
      <c r="BM55" s="420"/>
      <c r="BN55" s="420"/>
      <c r="BO55" s="420"/>
      <c r="BP55" s="420"/>
      <c r="BQ55" s="29"/>
      <c r="BR55" s="420"/>
      <c r="BS55" s="420"/>
      <c r="BT55" s="420"/>
      <c r="BU55" s="420"/>
      <c r="BV55" s="29"/>
      <c r="BW55" s="91"/>
      <c r="BX55" s="91"/>
      <c r="BY55" s="420"/>
      <c r="BZ55" s="420"/>
      <c r="CA55" s="420"/>
      <c r="CB55" s="73"/>
      <c r="CC55" s="52"/>
      <c r="CD55" s="75"/>
      <c r="CF55" s="73"/>
      <c r="CG55" s="73"/>
      <c r="CI55" s="79"/>
      <c r="CJ55" s="79"/>
      <c r="CK55" s="81"/>
      <c r="CL55" s="81"/>
      <c r="CM55" s="97"/>
      <c r="CN55" s="81"/>
      <c r="CO55" s="98"/>
      <c r="CP55" s="98"/>
      <c r="CQ55" s="99"/>
      <c r="CR55" s="921"/>
      <c r="CS55" s="98"/>
      <c r="CT55" s="161"/>
    </row>
    <row r="56" spans="1:98" s="49" customFormat="1" ht="60" customHeight="1" x14ac:dyDescent="0.25">
      <c r="A56" s="49" t="s">
        <v>2404</v>
      </c>
      <c r="B56" s="646">
        <f t="shared" si="0"/>
        <v>38</v>
      </c>
      <c r="C56" s="419" t="s">
        <v>1489</v>
      </c>
      <c r="D56" s="567" t="s">
        <v>3159</v>
      </c>
      <c r="E56" s="501" t="s">
        <v>3160</v>
      </c>
      <c r="F56" s="422">
        <v>42774</v>
      </c>
      <c r="G56" s="732" t="s">
        <v>1499</v>
      </c>
      <c r="H56" s="732" t="s">
        <v>1525</v>
      </c>
      <c r="I56" s="737" t="s">
        <v>2303</v>
      </c>
      <c r="J56" s="527" t="s">
        <v>3161</v>
      </c>
      <c r="K56" s="425">
        <v>19</v>
      </c>
      <c r="L56" s="46">
        <v>801615</v>
      </c>
      <c r="M56" s="527" t="s">
        <v>1674</v>
      </c>
      <c r="N56" s="758">
        <v>40000000</v>
      </c>
      <c r="O56" s="419" t="s">
        <v>3162</v>
      </c>
      <c r="P56" s="524" t="s">
        <v>1487</v>
      </c>
      <c r="Q56" s="288" t="s">
        <v>1480</v>
      </c>
      <c r="R56" s="736" t="s">
        <v>1481</v>
      </c>
      <c r="S56" s="192">
        <v>38</v>
      </c>
      <c r="T56" s="422">
        <v>42787</v>
      </c>
      <c r="U56" s="737" t="s">
        <v>1483</v>
      </c>
      <c r="V56" s="737" t="s">
        <v>1484</v>
      </c>
      <c r="W56" s="737" t="s">
        <v>1484</v>
      </c>
      <c r="X56" s="737" t="s">
        <v>3406</v>
      </c>
      <c r="Y56" s="114">
        <v>24348352</v>
      </c>
      <c r="Z56" s="866"/>
      <c r="AA56" s="421">
        <v>53317</v>
      </c>
      <c r="AB56" s="422">
        <v>42787</v>
      </c>
      <c r="AC56" s="847" t="s">
        <v>1464</v>
      </c>
      <c r="AD56" s="162">
        <v>40000000</v>
      </c>
      <c r="AE56" s="840"/>
      <c r="AF56" s="840"/>
      <c r="AG56" s="116">
        <f t="shared" ref="AG56:AG68" si="39">+AD56+AE56</f>
        <v>40000000</v>
      </c>
      <c r="AH56" s="841"/>
      <c r="AI56" s="157"/>
      <c r="AJ56" s="157"/>
      <c r="AK56" s="157"/>
      <c r="AL56" s="422"/>
      <c r="AM56" s="422">
        <v>42787</v>
      </c>
      <c r="AN56" s="685">
        <v>43100</v>
      </c>
      <c r="AO56" s="7">
        <f t="shared" si="34"/>
        <v>313</v>
      </c>
      <c r="AP56" s="737" t="s">
        <v>3078</v>
      </c>
      <c r="AQ56" s="629">
        <v>79572017</v>
      </c>
      <c r="AR56" s="47"/>
      <c r="AS56" s="47"/>
      <c r="AT56" s="29"/>
      <c r="AU56" s="165"/>
      <c r="AV56" s="47"/>
      <c r="AW56" s="29"/>
      <c r="AX56" s="46"/>
      <c r="AY56" s="420"/>
      <c r="AZ56" s="29"/>
      <c r="BA56" s="29"/>
      <c r="BB56" s="47"/>
      <c r="BC56" s="29"/>
      <c r="BD56" s="96"/>
      <c r="BE56" s="96"/>
      <c r="BG56" s="29"/>
      <c r="BH56" s="47"/>
      <c r="BI56" s="29"/>
      <c r="BM56" s="420"/>
      <c r="BN56" s="420"/>
      <c r="BO56" s="419"/>
      <c r="BP56" s="420"/>
      <c r="BQ56" s="29"/>
      <c r="BR56" s="29"/>
      <c r="BS56" s="420"/>
      <c r="BT56" s="420"/>
      <c r="BU56" s="420"/>
      <c r="BV56" s="29"/>
      <c r="BW56" s="91"/>
      <c r="BX56" s="91"/>
      <c r="BY56" s="420"/>
      <c r="BZ56" s="420"/>
      <c r="CA56" s="420"/>
      <c r="CB56" s="73"/>
      <c r="CC56" s="52"/>
      <c r="CD56" s="75"/>
      <c r="CF56" s="73"/>
      <c r="CG56" s="73"/>
      <c r="CI56" s="79"/>
      <c r="CJ56" s="79"/>
      <c r="CK56" s="81"/>
      <c r="CL56" s="81"/>
      <c r="CM56" s="97"/>
      <c r="CN56" s="81"/>
      <c r="CO56" s="98"/>
      <c r="CP56" s="98"/>
      <c r="CQ56" s="99"/>
      <c r="CR56" s="921"/>
      <c r="CS56" s="98"/>
      <c r="CT56" s="161"/>
    </row>
    <row r="57" spans="1:98" s="49" customFormat="1" ht="67.5" customHeight="1" x14ac:dyDescent="0.25">
      <c r="A57" s="49" t="s">
        <v>3045</v>
      </c>
      <c r="B57" s="646">
        <f t="shared" si="0"/>
        <v>34</v>
      </c>
      <c r="C57" s="419" t="s">
        <v>1489</v>
      </c>
      <c r="D57" s="567" t="s">
        <v>3163</v>
      </c>
      <c r="E57" s="501" t="s">
        <v>3164</v>
      </c>
      <c r="F57" s="422">
        <v>42773</v>
      </c>
      <c r="G57" s="732" t="s">
        <v>1499</v>
      </c>
      <c r="H57" s="732" t="s">
        <v>1546</v>
      </c>
      <c r="I57" s="737" t="s">
        <v>2257</v>
      </c>
      <c r="J57" s="527" t="s">
        <v>3165</v>
      </c>
      <c r="K57" s="425">
        <v>4</v>
      </c>
      <c r="L57" s="46">
        <v>801315</v>
      </c>
      <c r="M57" s="527" t="s">
        <v>1674</v>
      </c>
      <c r="N57" s="758">
        <v>9868809</v>
      </c>
      <c r="O57" s="419" t="s">
        <v>3166</v>
      </c>
      <c r="P57" s="524" t="s">
        <v>1550</v>
      </c>
      <c r="Q57" s="288" t="s">
        <v>1480</v>
      </c>
      <c r="R57" s="736" t="s">
        <v>1481</v>
      </c>
      <c r="S57" s="192">
        <v>34</v>
      </c>
      <c r="T57" s="422">
        <v>42779</v>
      </c>
      <c r="U57" s="737" t="s">
        <v>1546</v>
      </c>
      <c r="V57" s="741" t="s">
        <v>1626</v>
      </c>
      <c r="W57" s="741" t="s">
        <v>3168</v>
      </c>
      <c r="X57" s="737" t="s">
        <v>3167</v>
      </c>
      <c r="Y57" s="328">
        <v>22396384</v>
      </c>
      <c r="Z57" s="866"/>
      <c r="AA57" s="421">
        <v>45117</v>
      </c>
      <c r="AB57" s="422">
        <v>42779</v>
      </c>
      <c r="AC57" s="87">
        <v>1017403</v>
      </c>
      <c r="AD57" s="162">
        <v>9868809</v>
      </c>
      <c r="AE57" s="840"/>
      <c r="AF57" s="840"/>
      <c r="AG57" s="116">
        <f t="shared" si="39"/>
        <v>9868809</v>
      </c>
      <c r="AH57" s="157" t="s">
        <v>22</v>
      </c>
      <c r="AI57" s="157" t="s">
        <v>67</v>
      </c>
      <c r="AJ57" s="157" t="s">
        <v>67</v>
      </c>
      <c r="AK57" s="157" t="s">
        <v>67</v>
      </c>
      <c r="AL57" s="526" t="s">
        <v>67</v>
      </c>
      <c r="AM57" s="689">
        <v>42779</v>
      </c>
      <c r="AN57" s="685">
        <v>43069</v>
      </c>
      <c r="AO57" s="7">
        <f t="shared" si="34"/>
        <v>290</v>
      </c>
      <c r="AP57" s="737" t="s">
        <v>17</v>
      </c>
      <c r="AQ57" s="629">
        <v>26271656</v>
      </c>
      <c r="AR57" s="47"/>
      <c r="AS57" s="47"/>
      <c r="AT57" s="29"/>
      <c r="AU57" s="165"/>
      <c r="AV57" s="47"/>
      <c r="AW57" s="29"/>
      <c r="AX57" s="46"/>
      <c r="AY57" s="420"/>
      <c r="AZ57" s="29"/>
      <c r="BA57" s="29"/>
      <c r="BB57" s="47"/>
      <c r="BC57" s="29"/>
      <c r="BD57" s="96"/>
      <c r="BE57" s="96"/>
      <c r="BG57" s="29"/>
      <c r="BH57" s="47"/>
      <c r="BI57" s="29"/>
      <c r="BM57" s="420"/>
      <c r="BN57" s="420"/>
      <c r="BO57" s="419"/>
      <c r="BP57" s="420"/>
      <c r="BQ57" s="29"/>
      <c r="BR57" s="29"/>
      <c r="BS57" s="420"/>
      <c r="BT57" s="420"/>
      <c r="BU57" s="420"/>
      <c r="BV57" s="29"/>
      <c r="BW57" s="91"/>
      <c r="BX57" s="91"/>
      <c r="BY57" s="420"/>
      <c r="BZ57" s="420"/>
      <c r="CA57" s="420"/>
      <c r="CB57" s="73"/>
      <c r="CC57" s="52"/>
      <c r="CD57" s="75"/>
      <c r="CF57" s="73"/>
      <c r="CG57" s="73"/>
      <c r="CI57" s="79"/>
      <c r="CJ57" s="79"/>
      <c r="CK57" s="81"/>
      <c r="CL57" s="81"/>
      <c r="CM57" s="97"/>
      <c r="CN57" s="81"/>
      <c r="CO57" s="98"/>
      <c r="CP57" s="98"/>
      <c r="CQ57" s="99"/>
      <c r="CR57" s="921"/>
      <c r="CS57" s="98"/>
      <c r="CT57" s="161"/>
    </row>
    <row r="58" spans="1:98" s="49" customFormat="1" ht="89.25" x14ac:dyDescent="0.25">
      <c r="A58" s="49" t="s">
        <v>3045</v>
      </c>
      <c r="B58" s="646">
        <f t="shared" si="0"/>
        <v>37</v>
      </c>
      <c r="C58" s="419" t="s">
        <v>1489</v>
      </c>
      <c r="D58" s="567" t="s">
        <v>3169</v>
      </c>
      <c r="E58" s="501" t="s">
        <v>3170</v>
      </c>
      <c r="F58" s="526">
        <v>42774</v>
      </c>
      <c r="G58" s="732" t="s">
        <v>1499</v>
      </c>
      <c r="H58" s="732" t="s">
        <v>1546</v>
      </c>
      <c r="I58" s="737" t="s">
        <v>2257</v>
      </c>
      <c r="J58" s="525" t="s">
        <v>3171</v>
      </c>
      <c r="K58" s="425">
        <v>51</v>
      </c>
      <c r="L58" s="46">
        <v>801315</v>
      </c>
      <c r="M58" s="527" t="s">
        <v>1674</v>
      </c>
      <c r="N58" s="758">
        <v>25561800</v>
      </c>
      <c r="O58" s="419" t="s">
        <v>3172</v>
      </c>
      <c r="P58" s="524" t="s">
        <v>1550</v>
      </c>
      <c r="Q58" s="288" t="s">
        <v>1480</v>
      </c>
      <c r="R58" s="736" t="s">
        <v>1481</v>
      </c>
      <c r="S58" s="192">
        <v>37</v>
      </c>
      <c r="T58" s="422">
        <v>42787</v>
      </c>
      <c r="U58" s="737" t="s">
        <v>1546</v>
      </c>
      <c r="V58" s="737" t="s">
        <v>1620</v>
      </c>
      <c r="W58" s="737" t="s">
        <v>1621</v>
      </c>
      <c r="X58" s="737" t="s">
        <v>3271</v>
      </c>
      <c r="Y58" s="114">
        <v>32529734</v>
      </c>
      <c r="Z58" s="866"/>
      <c r="AA58" s="421">
        <v>53417</v>
      </c>
      <c r="AB58" s="422">
        <v>42787</v>
      </c>
      <c r="AC58" s="87">
        <v>2840200</v>
      </c>
      <c r="AD58" s="162">
        <v>25561800</v>
      </c>
      <c r="AE58" s="840"/>
      <c r="AF58" s="840"/>
      <c r="AG58" s="116">
        <f t="shared" si="39"/>
        <v>25561800</v>
      </c>
      <c r="AH58" s="157" t="s">
        <v>22</v>
      </c>
      <c r="AI58" s="157" t="s">
        <v>67</v>
      </c>
      <c r="AJ58" s="157" t="s">
        <v>67</v>
      </c>
      <c r="AK58" s="157" t="s">
        <v>67</v>
      </c>
      <c r="AL58" s="541" t="s">
        <v>67</v>
      </c>
      <c r="AM58" s="422">
        <v>42788</v>
      </c>
      <c r="AN58" s="685">
        <v>43069</v>
      </c>
      <c r="AO58" s="7">
        <f t="shared" si="34"/>
        <v>281</v>
      </c>
      <c r="AP58" s="737" t="s">
        <v>17</v>
      </c>
      <c r="AQ58" s="629">
        <v>26271656</v>
      </c>
      <c r="AR58" s="47"/>
      <c r="AS58" s="47"/>
      <c r="AT58" s="29"/>
      <c r="AU58" s="165"/>
      <c r="AV58" s="47"/>
      <c r="AW58" s="29"/>
      <c r="AX58" s="46"/>
      <c r="AY58" s="420"/>
      <c r="AZ58" s="29"/>
      <c r="BA58" s="29"/>
      <c r="BB58" s="47"/>
      <c r="BC58" s="29"/>
      <c r="BD58" s="96"/>
      <c r="BE58" s="96"/>
      <c r="BG58" s="29"/>
      <c r="BH58" s="47"/>
      <c r="BI58" s="29"/>
      <c r="BM58" s="420"/>
      <c r="BN58" s="420"/>
      <c r="BO58" s="419"/>
      <c r="BP58" s="420"/>
      <c r="BQ58" s="29"/>
      <c r="BR58" s="29"/>
      <c r="BS58" s="420"/>
      <c r="BT58" s="420"/>
      <c r="BU58" s="420"/>
      <c r="BV58" s="29"/>
      <c r="BW58" s="91"/>
      <c r="BX58" s="91"/>
      <c r="BY58" s="420"/>
      <c r="BZ58" s="420"/>
      <c r="CA58" s="420"/>
      <c r="CB58" s="73"/>
      <c r="CC58" s="52"/>
      <c r="CD58" s="75"/>
      <c r="CF58" s="73"/>
      <c r="CG58" s="73"/>
      <c r="CI58" s="79"/>
      <c r="CJ58" s="79"/>
      <c r="CK58" s="81"/>
      <c r="CL58" s="81"/>
      <c r="CM58" s="97"/>
      <c r="CN58" s="81"/>
      <c r="CO58" s="98"/>
      <c r="CP58" s="98"/>
      <c r="CQ58" s="99"/>
      <c r="CR58" s="921"/>
      <c r="CS58" s="98"/>
      <c r="CT58" s="161"/>
    </row>
    <row r="59" spans="1:98" s="49" customFormat="1" ht="63.75" x14ac:dyDescent="0.25">
      <c r="A59" s="49" t="s">
        <v>3045</v>
      </c>
      <c r="B59" s="646">
        <f t="shared" si="0"/>
        <v>39</v>
      </c>
      <c r="C59" s="419" t="s">
        <v>1489</v>
      </c>
      <c r="D59" s="567" t="s">
        <v>3173</v>
      </c>
      <c r="E59" s="501" t="s">
        <v>3174</v>
      </c>
      <c r="F59" s="422">
        <v>42779</v>
      </c>
      <c r="G59" s="732" t="s">
        <v>1499</v>
      </c>
      <c r="H59" s="732" t="s">
        <v>1546</v>
      </c>
      <c r="I59" s="737" t="s">
        <v>2257</v>
      </c>
      <c r="J59" s="525" t="s">
        <v>3175</v>
      </c>
      <c r="K59" s="425">
        <v>47</v>
      </c>
      <c r="L59" s="46">
        <v>801315</v>
      </c>
      <c r="M59" s="527" t="s">
        <v>1674</v>
      </c>
      <c r="N59" s="758">
        <v>178512156</v>
      </c>
      <c r="O59" s="419" t="s">
        <v>3176</v>
      </c>
      <c r="P59" s="524" t="s">
        <v>1550</v>
      </c>
      <c r="Q59" s="288" t="s">
        <v>1480</v>
      </c>
      <c r="R59" s="736" t="s">
        <v>1481</v>
      </c>
      <c r="S59" s="192">
        <v>39</v>
      </c>
      <c r="T59" s="422">
        <v>42788</v>
      </c>
      <c r="U59" s="737" t="s">
        <v>1546</v>
      </c>
      <c r="V59" s="737" t="s">
        <v>3272</v>
      </c>
      <c r="W59" s="737" t="s">
        <v>3272</v>
      </c>
      <c r="X59" s="737" t="s">
        <v>3273</v>
      </c>
      <c r="Y59" s="114" t="s">
        <v>3274</v>
      </c>
      <c r="Z59" s="866"/>
      <c r="AA59" s="421">
        <v>54017</v>
      </c>
      <c r="AB59" s="422">
        <v>42788</v>
      </c>
      <c r="AC59" s="847" t="s">
        <v>1464</v>
      </c>
      <c r="AD59" s="162">
        <v>178512156</v>
      </c>
      <c r="AE59" s="840"/>
      <c r="AF59" s="840"/>
      <c r="AG59" s="116">
        <f t="shared" si="39"/>
        <v>178512156</v>
      </c>
      <c r="AH59" s="157" t="s">
        <v>22</v>
      </c>
      <c r="AI59" s="157" t="s">
        <v>67</v>
      </c>
      <c r="AJ59" s="157" t="s">
        <v>67</v>
      </c>
      <c r="AK59" s="157" t="s">
        <v>67</v>
      </c>
      <c r="AL59" s="541" t="s">
        <v>67</v>
      </c>
      <c r="AM59" s="422">
        <v>42788</v>
      </c>
      <c r="AN59" s="685">
        <v>43069</v>
      </c>
      <c r="AO59" s="7">
        <f t="shared" si="34"/>
        <v>281</v>
      </c>
      <c r="AP59" s="737" t="s">
        <v>3275</v>
      </c>
      <c r="AQ59" s="629">
        <v>79537863</v>
      </c>
      <c r="AR59" s="47"/>
      <c r="AS59" s="47"/>
      <c r="AT59" s="29"/>
      <c r="AU59" s="165"/>
      <c r="AV59" s="47"/>
      <c r="AW59" s="29"/>
      <c r="AX59" s="46"/>
      <c r="AY59" s="420"/>
      <c r="AZ59" s="29"/>
      <c r="BA59" s="29"/>
      <c r="BB59" s="47"/>
      <c r="BC59" s="29"/>
      <c r="BD59" s="96"/>
      <c r="BE59" s="96"/>
      <c r="BG59" s="29"/>
      <c r="BH59" s="47"/>
      <c r="BI59" s="29"/>
      <c r="BM59" s="420"/>
      <c r="BN59" s="420"/>
      <c r="BO59" s="419"/>
      <c r="BP59" s="420"/>
      <c r="BQ59" s="29"/>
      <c r="BR59" s="29"/>
      <c r="BS59" s="420"/>
      <c r="BT59" s="420"/>
      <c r="BU59" s="420"/>
      <c r="BV59" s="29"/>
      <c r="BW59" s="91"/>
      <c r="BX59" s="91"/>
      <c r="BY59" s="420"/>
      <c r="BZ59" s="420"/>
      <c r="CA59" s="420"/>
      <c r="CB59" s="73"/>
      <c r="CC59" s="52"/>
      <c r="CD59" s="75"/>
      <c r="CF59" s="73"/>
      <c r="CG59" s="73"/>
      <c r="CI59" s="79"/>
      <c r="CJ59" s="79"/>
      <c r="CK59" s="81"/>
      <c r="CL59" s="81"/>
      <c r="CM59" s="97"/>
      <c r="CN59" s="81"/>
      <c r="CO59" s="98"/>
      <c r="CP59" s="98"/>
      <c r="CQ59" s="99"/>
      <c r="CR59" s="921"/>
      <c r="CS59" s="98"/>
      <c r="CT59" s="161"/>
    </row>
    <row r="60" spans="1:98" s="49" customFormat="1" ht="71.25" customHeight="1" x14ac:dyDescent="0.25">
      <c r="A60" s="49" t="s">
        <v>3045</v>
      </c>
      <c r="B60" s="646">
        <f t="shared" si="0"/>
        <v>43</v>
      </c>
      <c r="C60" s="419" t="s">
        <v>1489</v>
      </c>
      <c r="D60" s="567" t="s">
        <v>3177</v>
      </c>
      <c r="E60" s="501" t="s">
        <v>3178</v>
      </c>
      <c r="F60" s="422">
        <v>42781</v>
      </c>
      <c r="G60" s="732" t="s">
        <v>1499</v>
      </c>
      <c r="H60" s="732" t="s">
        <v>1546</v>
      </c>
      <c r="I60" s="737" t="s">
        <v>2257</v>
      </c>
      <c r="J60" s="525" t="s">
        <v>3179</v>
      </c>
      <c r="K60" s="421">
        <v>50</v>
      </c>
      <c r="L60" s="46">
        <v>801315</v>
      </c>
      <c r="M60" s="527" t="s">
        <v>1674</v>
      </c>
      <c r="N60" s="758">
        <v>4901512.5</v>
      </c>
      <c r="O60" s="419" t="s">
        <v>3180</v>
      </c>
      <c r="P60" s="524" t="s">
        <v>1550</v>
      </c>
      <c r="Q60" s="288" t="s">
        <v>1480</v>
      </c>
      <c r="R60" s="736" t="s">
        <v>1481</v>
      </c>
      <c r="S60" s="192">
        <v>43</v>
      </c>
      <c r="T60" s="422">
        <v>42793</v>
      </c>
      <c r="U60" s="737" t="s">
        <v>1546</v>
      </c>
      <c r="V60" s="737" t="s">
        <v>3276</v>
      </c>
      <c r="W60" s="737" t="s">
        <v>3277</v>
      </c>
      <c r="X60" s="737" t="s">
        <v>3278</v>
      </c>
      <c r="Y60" s="114">
        <v>47435281</v>
      </c>
      <c r="Z60" s="866"/>
      <c r="AA60" s="421">
        <v>56417</v>
      </c>
      <c r="AB60" s="422">
        <v>42793</v>
      </c>
      <c r="AC60" s="87">
        <v>544612.5</v>
      </c>
      <c r="AD60" s="162">
        <v>4901512.5</v>
      </c>
      <c r="AE60" s="840"/>
      <c r="AF60" s="840"/>
      <c r="AG60" s="116">
        <f t="shared" si="39"/>
        <v>4901512.5</v>
      </c>
      <c r="AH60" s="157" t="s">
        <v>22</v>
      </c>
      <c r="AI60" s="157" t="s">
        <v>67</v>
      </c>
      <c r="AJ60" s="157" t="s">
        <v>67</v>
      </c>
      <c r="AK60" s="157" t="s">
        <v>67</v>
      </c>
      <c r="AL60" s="541" t="s">
        <v>67</v>
      </c>
      <c r="AM60" s="422">
        <v>42793</v>
      </c>
      <c r="AN60" s="685">
        <v>43065</v>
      </c>
      <c r="AO60" s="7">
        <f t="shared" si="34"/>
        <v>272</v>
      </c>
      <c r="AP60" s="737" t="s">
        <v>3279</v>
      </c>
      <c r="AQ60" s="629"/>
      <c r="AR60" s="95"/>
      <c r="AS60" s="47"/>
      <c r="AT60" s="29"/>
      <c r="AU60" s="29"/>
      <c r="AV60" s="47"/>
      <c r="AW60" s="29"/>
      <c r="AX60" s="46"/>
      <c r="AY60" s="420"/>
      <c r="AZ60" s="29"/>
      <c r="BA60" s="29"/>
      <c r="BB60" s="47"/>
      <c r="BC60" s="29"/>
      <c r="BD60" s="96"/>
      <c r="BE60" s="96"/>
      <c r="BG60" s="29"/>
      <c r="BH60" s="47"/>
      <c r="BI60" s="29"/>
      <c r="BM60" s="420"/>
      <c r="BN60" s="420"/>
      <c r="BO60" s="420"/>
      <c r="BP60" s="420"/>
      <c r="BQ60" s="29"/>
      <c r="BR60" s="420"/>
      <c r="BS60" s="420"/>
      <c r="BT60" s="420"/>
      <c r="BU60" s="420"/>
      <c r="BV60" s="29"/>
      <c r="BW60" s="91"/>
      <c r="BX60" s="91"/>
      <c r="BY60" s="420"/>
      <c r="BZ60" s="420"/>
      <c r="CA60" s="420"/>
      <c r="CB60" s="73"/>
      <c r="CC60" s="52"/>
      <c r="CD60" s="75"/>
      <c r="CF60" s="73"/>
      <c r="CG60" s="73"/>
      <c r="CI60" s="79"/>
      <c r="CJ60" s="79"/>
      <c r="CK60" s="81"/>
      <c r="CL60" s="81"/>
      <c r="CM60" s="97"/>
      <c r="CN60" s="81"/>
      <c r="CO60" s="98"/>
      <c r="CP60" s="98"/>
      <c r="CQ60" s="99"/>
      <c r="CR60" s="921"/>
      <c r="CS60" s="98"/>
      <c r="CT60" s="161"/>
    </row>
    <row r="61" spans="1:98" s="49" customFormat="1" ht="76.5" x14ac:dyDescent="0.25">
      <c r="A61" s="49" t="s">
        <v>3045</v>
      </c>
      <c r="B61" s="646">
        <f t="shared" si="0"/>
        <v>50</v>
      </c>
      <c r="C61" s="419" t="s">
        <v>1489</v>
      </c>
      <c r="D61" s="567" t="s">
        <v>3182</v>
      </c>
      <c r="E61" s="501" t="s">
        <v>3183</v>
      </c>
      <c r="F61" s="422">
        <v>42781</v>
      </c>
      <c r="G61" s="732" t="s">
        <v>1499</v>
      </c>
      <c r="H61" s="732" t="s">
        <v>1546</v>
      </c>
      <c r="I61" s="737" t="s">
        <v>2257</v>
      </c>
      <c r="J61" s="525" t="s">
        <v>3181</v>
      </c>
      <c r="K61" s="421">
        <v>48</v>
      </c>
      <c r="L61" s="46">
        <v>801315</v>
      </c>
      <c r="M61" s="527" t="s">
        <v>1674</v>
      </c>
      <c r="N61" s="758">
        <v>88657708</v>
      </c>
      <c r="O61" s="419" t="s">
        <v>3184</v>
      </c>
      <c r="P61" s="524" t="s">
        <v>1550</v>
      </c>
      <c r="Q61" s="288" t="s">
        <v>1480</v>
      </c>
      <c r="R61" s="736" t="s">
        <v>1481</v>
      </c>
      <c r="S61" s="192">
        <v>50</v>
      </c>
      <c r="T61" s="422">
        <v>42795</v>
      </c>
      <c r="U61" s="737" t="s">
        <v>1546</v>
      </c>
      <c r="V61" s="737" t="s">
        <v>1726</v>
      </c>
      <c r="W61" s="737" t="s">
        <v>1727</v>
      </c>
      <c r="X61" s="737" t="s">
        <v>3280</v>
      </c>
      <c r="Y61" s="114" t="s">
        <v>3281</v>
      </c>
      <c r="Z61" s="866"/>
      <c r="AA61" s="421">
        <v>57717</v>
      </c>
      <c r="AB61" s="422">
        <v>42795</v>
      </c>
      <c r="AC61" s="847" t="s">
        <v>1464</v>
      </c>
      <c r="AD61" s="87">
        <v>88657708</v>
      </c>
      <c r="AE61" s="840"/>
      <c r="AF61" s="840"/>
      <c r="AG61" s="116">
        <f t="shared" si="39"/>
        <v>88657708</v>
      </c>
      <c r="AH61" s="157" t="s">
        <v>22</v>
      </c>
      <c r="AI61" s="157" t="s">
        <v>67</v>
      </c>
      <c r="AJ61" s="157" t="s">
        <v>67</v>
      </c>
      <c r="AK61" s="157" t="s">
        <v>67</v>
      </c>
      <c r="AL61" s="541" t="s">
        <v>67</v>
      </c>
      <c r="AM61" s="422">
        <v>42795</v>
      </c>
      <c r="AN61" s="685">
        <v>43069</v>
      </c>
      <c r="AO61" s="7">
        <f t="shared" si="34"/>
        <v>274</v>
      </c>
      <c r="AP61" s="737" t="s">
        <v>3282</v>
      </c>
      <c r="AQ61" s="629">
        <v>15173061</v>
      </c>
      <c r="AR61" s="95"/>
      <c r="AS61" s="47"/>
      <c r="AT61" s="29"/>
      <c r="AU61" s="29"/>
      <c r="AV61" s="47"/>
      <c r="AW61" s="29"/>
      <c r="AX61" s="46"/>
      <c r="AY61" s="420"/>
      <c r="AZ61" s="29"/>
      <c r="BA61" s="29"/>
      <c r="BB61" s="47"/>
      <c r="BC61" s="29"/>
      <c r="BD61" s="96"/>
      <c r="BE61" s="96"/>
      <c r="BG61" s="29"/>
      <c r="BH61" s="47"/>
      <c r="BI61" s="29"/>
      <c r="BM61" s="420"/>
      <c r="BN61" s="420"/>
      <c r="BO61" s="420"/>
      <c r="BP61" s="420"/>
      <c r="BQ61" s="29"/>
      <c r="BR61" s="420"/>
      <c r="BS61" s="420"/>
      <c r="BT61" s="420"/>
      <c r="BU61" s="420"/>
      <c r="BV61" s="29"/>
      <c r="BW61" s="91"/>
      <c r="BX61" s="91"/>
      <c r="BY61" s="420"/>
      <c r="BZ61" s="420"/>
      <c r="CA61" s="420"/>
      <c r="CB61" s="73"/>
      <c r="CC61" s="52"/>
      <c r="CD61" s="75"/>
      <c r="CF61" s="73"/>
      <c r="CG61" s="73"/>
      <c r="CI61" s="79"/>
      <c r="CJ61" s="79"/>
      <c r="CK61" s="81"/>
      <c r="CL61" s="81"/>
      <c r="CM61" s="97"/>
      <c r="CN61" s="81"/>
      <c r="CO61" s="98"/>
      <c r="CP61" s="98"/>
      <c r="CQ61" s="99"/>
      <c r="CR61" s="921"/>
      <c r="CS61" s="98"/>
      <c r="CT61" s="161"/>
    </row>
    <row r="62" spans="1:98" s="49" customFormat="1" ht="96" customHeight="1" x14ac:dyDescent="0.25">
      <c r="A62" s="49" t="s">
        <v>3045</v>
      </c>
      <c r="B62" s="646">
        <f t="shared" si="0"/>
        <v>73</v>
      </c>
      <c r="C62" s="419" t="s">
        <v>1489</v>
      </c>
      <c r="D62" s="567" t="s">
        <v>3185</v>
      </c>
      <c r="E62" s="501" t="s">
        <v>3186</v>
      </c>
      <c r="F62" s="422">
        <v>42782</v>
      </c>
      <c r="G62" s="732" t="s">
        <v>1499</v>
      </c>
      <c r="H62" s="732" t="s">
        <v>1525</v>
      </c>
      <c r="I62" s="737" t="s">
        <v>1743</v>
      </c>
      <c r="J62" s="525" t="s">
        <v>3187</v>
      </c>
      <c r="K62" s="425">
        <v>99</v>
      </c>
      <c r="L62" s="46">
        <v>861017</v>
      </c>
      <c r="M62" s="28" t="s">
        <v>3188</v>
      </c>
      <c r="N62" s="618">
        <v>12000000</v>
      </c>
      <c r="O62" s="419" t="s">
        <v>3189</v>
      </c>
      <c r="P62" s="399" t="s">
        <v>1863</v>
      </c>
      <c r="Q62" s="288" t="s">
        <v>1480</v>
      </c>
      <c r="R62" s="736" t="s">
        <v>1481</v>
      </c>
      <c r="S62" s="192">
        <v>73</v>
      </c>
      <c r="T62" s="422">
        <v>42825</v>
      </c>
      <c r="U62" s="737" t="s">
        <v>1483</v>
      </c>
      <c r="V62" s="737" t="s">
        <v>1484</v>
      </c>
      <c r="W62" s="737" t="s">
        <v>1484</v>
      </c>
      <c r="X62" s="737" t="s">
        <v>3531</v>
      </c>
      <c r="Y62" s="114" t="s">
        <v>3532</v>
      </c>
      <c r="Z62" s="866"/>
      <c r="AA62" s="421">
        <v>77517</v>
      </c>
      <c r="AB62" s="689">
        <v>42825</v>
      </c>
      <c r="AC62" s="847" t="s">
        <v>1464</v>
      </c>
      <c r="AD62" s="162">
        <v>12000000</v>
      </c>
      <c r="AE62" s="840"/>
      <c r="AF62" s="840"/>
      <c r="AG62" s="116">
        <f t="shared" si="39"/>
        <v>12000000</v>
      </c>
      <c r="AH62" s="618" t="s">
        <v>22</v>
      </c>
      <c r="AI62" s="618" t="s">
        <v>67</v>
      </c>
      <c r="AJ62" s="618" t="s">
        <v>67</v>
      </c>
      <c r="AK62" s="618" t="s">
        <v>67</v>
      </c>
      <c r="AL62" s="689" t="s">
        <v>67</v>
      </c>
      <c r="AM62" s="422">
        <v>42825</v>
      </c>
      <c r="AN62" s="422">
        <v>43069</v>
      </c>
      <c r="AO62" s="585">
        <f t="shared" ref="AO62:AO65" si="40">AN62-AM62</f>
        <v>244</v>
      </c>
      <c r="AP62" s="737" t="s">
        <v>101</v>
      </c>
      <c r="AQ62" s="629">
        <v>52206863</v>
      </c>
      <c r="AR62" s="47"/>
      <c r="AS62" s="47"/>
      <c r="AT62" s="29"/>
      <c r="AU62" s="165"/>
      <c r="AV62" s="47"/>
      <c r="AW62" s="29"/>
      <c r="AX62" s="46"/>
      <c r="AY62" s="420"/>
      <c r="AZ62" s="29"/>
      <c r="BA62" s="29"/>
      <c r="BB62" s="47"/>
      <c r="BC62" s="29"/>
      <c r="BD62" s="96"/>
      <c r="BE62" s="96"/>
      <c r="BG62" s="29"/>
      <c r="BH62" s="47"/>
      <c r="BI62" s="29"/>
      <c r="BL62" s="29"/>
      <c r="BM62" s="420"/>
      <c r="BN62" s="420"/>
      <c r="BO62" s="419"/>
      <c r="BP62" s="420"/>
      <c r="BQ62" s="29"/>
      <c r="BR62" s="29"/>
      <c r="BS62" s="420"/>
      <c r="BT62" s="420"/>
      <c r="BU62" s="420"/>
      <c r="BV62" s="29"/>
      <c r="BW62" s="91"/>
      <c r="BX62" s="91"/>
      <c r="BY62" s="420"/>
      <c r="BZ62" s="420"/>
      <c r="CA62" s="420"/>
      <c r="CB62" s="73"/>
      <c r="CC62" s="52"/>
      <c r="CD62" s="75"/>
      <c r="CF62" s="73"/>
      <c r="CG62" s="73"/>
      <c r="CI62" s="79"/>
      <c r="CJ62" s="79"/>
      <c r="CK62" s="81"/>
      <c r="CL62" s="81"/>
      <c r="CM62" s="422"/>
      <c r="CN62" s="81"/>
      <c r="CO62" s="98"/>
      <c r="CP62" s="98"/>
      <c r="CQ62" s="99"/>
      <c r="CR62" s="921"/>
      <c r="CS62" s="98"/>
      <c r="CT62" s="161"/>
    </row>
    <row r="63" spans="1:98" s="49" customFormat="1" ht="60" customHeight="1" x14ac:dyDescent="0.25">
      <c r="A63" s="49" t="s">
        <v>3045</v>
      </c>
      <c r="B63" s="646">
        <f t="shared" si="0"/>
        <v>47</v>
      </c>
      <c r="C63" s="419" t="s">
        <v>1489</v>
      </c>
      <c r="D63" s="567" t="s">
        <v>3190</v>
      </c>
      <c r="E63" s="501" t="s">
        <v>3191</v>
      </c>
      <c r="F63" s="526">
        <v>42782</v>
      </c>
      <c r="G63" s="732" t="s">
        <v>1499</v>
      </c>
      <c r="H63" s="732" t="s">
        <v>1546</v>
      </c>
      <c r="I63" s="737" t="s">
        <v>2257</v>
      </c>
      <c r="J63" s="525" t="s">
        <v>3192</v>
      </c>
      <c r="K63" s="425">
        <v>45</v>
      </c>
      <c r="L63" s="46">
        <v>801315</v>
      </c>
      <c r="M63" s="527" t="s">
        <v>1674</v>
      </c>
      <c r="N63" s="758">
        <v>8129466</v>
      </c>
      <c r="O63" s="419" t="s">
        <v>3193</v>
      </c>
      <c r="P63" s="524" t="s">
        <v>1550</v>
      </c>
      <c r="Q63" s="288" t="s">
        <v>1480</v>
      </c>
      <c r="R63" s="736" t="s">
        <v>1481</v>
      </c>
      <c r="S63" s="192">
        <v>47</v>
      </c>
      <c r="T63" s="422">
        <v>42794</v>
      </c>
      <c r="U63" s="737" t="s">
        <v>1546</v>
      </c>
      <c r="V63" s="737" t="s">
        <v>1686</v>
      </c>
      <c r="W63" s="737" t="s">
        <v>1689</v>
      </c>
      <c r="X63" s="737" t="s">
        <v>3283</v>
      </c>
      <c r="Y63" s="114">
        <v>98324134</v>
      </c>
      <c r="Z63" s="866"/>
      <c r="AA63" s="421">
        <v>57217</v>
      </c>
      <c r="AB63" s="422">
        <v>42794</v>
      </c>
      <c r="AC63" s="87">
        <v>903274000</v>
      </c>
      <c r="AD63" s="113">
        <v>8129466</v>
      </c>
      <c r="AE63" s="840"/>
      <c r="AF63" s="840"/>
      <c r="AG63" s="116">
        <f t="shared" si="39"/>
        <v>8129466</v>
      </c>
      <c r="AH63" s="157" t="s">
        <v>22</v>
      </c>
      <c r="AI63" s="157" t="s">
        <v>67</v>
      </c>
      <c r="AJ63" s="157" t="s">
        <v>67</v>
      </c>
      <c r="AK63" s="157" t="s">
        <v>67</v>
      </c>
      <c r="AL63" s="541" t="s">
        <v>67</v>
      </c>
      <c r="AM63" s="541">
        <v>42795</v>
      </c>
      <c r="AN63" s="685">
        <v>43069</v>
      </c>
      <c r="AO63" s="7">
        <f t="shared" si="40"/>
        <v>274</v>
      </c>
      <c r="AP63" s="737" t="s">
        <v>16</v>
      </c>
      <c r="AQ63" s="629">
        <v>30738603</v>
      </c>
      <c r="AR63" s="47"/>
      <c r="AS63" s="47"/>
      <c r="AT63" s="29"/>
      <c r="AU63" s="165"/>
      <c r="AV63" s="47"/>
      <c r="AW63" s="29"/>
      <c r="AX63" s="46"/>
      <c r="AY63" s="420"/>
      <c r="AZ63" s="29"/>
      <c r="BA63" s="29"/>
      <c r="BB63" s="47"/>
      <c r="BC63" s="29"/>
      <c r="BD63" s="96"/>
      <c r="BE63" s="96"/>
      <c r="BG63" s="29"/>
      <c r="BH63" s="47"/>
      <c r="BI63" s="29"/>
      <c r="BM63" s="420"/>
      <c r="BN63" s="420"/>
      <c r="BO63" s="419"/>
      <c r="BP63" s="420"/>
      <c r="BQ63" s="29"/>
      <c r="BR63" s="29"/>
      <c r="BS63" s="420"/>
      <c r="BT63" s="420"/>
      <c r="BU63" s="420"/>
      <c r="BV63" s="29"/>
      <c r="BW63" s="91"/>
      <c r="BX63" s="91"/>
      <c r="BY63" s="420"/>
      <c r="BZ63" s="420"/>
      <c r="CA63" s="420"/>
      <c r="CB63" s="73"/>
      <c r="CC63" s="52"/>
      <c r="CD63" s="75"/>
      <c r="CF63" s="73"/>
      <c r="CG63" s="73"/>
      <c r="CI63" s="79"/>
      <c r="CJ63" s="79"/>
      <c r="CK63" s="81"/>
      <c r="CL63" s="81"/>
      <c r="CM63" s="97"/>
      <c r="CN63" s="81"/>
      <c r="CO63" s="98"/>
      <c r="CP63" s="98"/>
      <c r="CQ63" s="99"/>
      <c r="CR63" s="921"/>
      <c r="CS63" s="98"/>
      <c r="CT63" s="161"/>
    </row>
    <row r="64" spans="1:98" s="49" customFormat="1" ht="114.75" x14ac:dyDescent="0.25">
      <c r="A64" s="49" t="s">
        <v>3045</v>
      </c>
      <c r="B64" s="646">
        <f t="shared" si="0"/>
        <v>48</v>
      </c>
      <c r="C64" s="419" t="s">
        <v>1489</v>
      </c>
      <c r="D64" s="567" t="s">
        <v>3194</v>
      </c>
      <c r="E64" s="501" t="s">
        <v>3195</v>
      </c>
      <c r="F64" s="526">
        <v>42782</v>
      </c>
      <c r="G64" s="732" t="s">
        <v>1499</v>
      </c>
      <c r="H64" s="732" t="s">
        <v>1546</v>
      </c>
      <c r="I64" s="737" t="s">
        <v>2257</v>
      </c>
      <c r="J64" s="525" t="s">
        <v>3196</v>
      </c>
      <c r="K64" s="421">
        <v>52</v>
      </c>
      <c r="L64" s="46">
        <v>801315</v>
      </c>
      <c r="M64" s="527" t="s">
        <v>1674</v>
      </c>
      <c r="N64" s="758">
        <v>56051415</v>
      </c>
      <c r="O64" s="419" t="s">
        <v>3197</v>
      </c>
      <c r="P64" s="524" t="s">
        <v>1550</v>
      </c>
      <c r="Q64" s="288" t="s">
        <v>1480</v>
      </c>
      <c r="R64" s="736" t="s">
        <v>1481</v>
      </c>
      <c r="S64" s="192">
        <v>48</v>
      </c>
      <c r="T64" s="422">
        <v>42795</v>
      </c>
      <c r="U64" s="737" t="s">
        <v>1546</v>
      </c>
      <c r="V64" s="737" t="s">
        <v>3284</v>
      </c>
      <c r="W64" s="737" t="s">
        <v>3285</v>
      </c>
      <c r="X64" s="737" t="s">
        <v>3286</v>
      </c>
      <c r="Y64" s="114">
        <v>41889835</v>
      </c>
      <c r="Z64" s="866"/>
      <c r="AA64" s="421">
        <v>57517</v>
      </c>
      <c r="AB64" s="422">
        <v>42795</v>
      </c>
      <c r="AC64" s="87">
        <v>6227935</v>
      </c>
      <c r="AD64" s="162">
        <v>56051415</v>
      </c>
      <c r="AE64" s="840"/>
      <c r="AF64" s="840"/>
      <c r="AG64" s="116">
        <f t="shared" si="39"/>
        <v>56051415</v>
      </c>
      <c r="AH64" s="157" t="s">
        <v>22</v>
      </c>
      <c r="AI64" s="157" t="s">
        <v>67</v>
      </c>
      <c r="AJ64" s="157" t="s">
        <v>67</v>
      </c>
      <c r="AK64" s="157" t="s">
        <v>67</v>
      </c>
      <c r="AL64" s="541" t="s">
        <v>67</v>
      </c>
      <c r="AM64" s="541">
        <v>42795</v>
      </c>
      <c r="AN64" s="685">
        <v>43069</v>
      </c>
      <c r="AO64" s="7">
        <f t="shared" si="40"/>
        <v>274</v>
      </c>
      <c r="AP64" s="737" t="s">
        <v>3287</v>
      </c>
      <c r="AQ64" s="629">
        <v>94391708</v>
      </c>
      <c r="AR64" s="47"/>
      <c r="AS64" s="47"/>
      <c r="AT64" s="29"/>
      <c r="AU64" s="48"/>
      <c r="AV64" s="47"/>
      <c r="AW64" s="29"/>
      <c r="AX64" s="46"/>
      <c r="AY64" s="420"/>
      <c r="AZ64" s="29"/>
      <c r="BA64" s="29"/>
      <c r="BB64" s="47"/>
      <c r="BC64" s="29"/>
      <c r="BD64" s="96"/>
      <c r="BE64" s="96"/>
      <c r="BG64" s="29"/>
      <c r="BH64" s="47"/>
      <c r="BI64" s="29"/>
      <c r="BM64" s="420"/>
      <c r="BN64" s="420"/>
      <c r="BO64" s="419"/>
      <c r="BP64" s="420"/>
      <c r="BQ64" s="29"/>
      <c r="BR64" s="420"/>
      <c r="BS64" s="420"/>
      <c r="BT64" s="419"/>
      <c r="BU64" s="420"/>
      <c r="BV64" s="29"/>
      <c r="BW64" s="91"/>
      <c r="BX64" s="91"/>
      <c r="BY64" s="420"/>
      <c r="BZ64" s="420"/>
      <c r="CA64" s="420"/>
      <c r="CB64" s="73"/>
      <c r="CC64" s="52"/>
      <c r="CD64" s="75"/>
      <c r="CF64" s="73"/>
      <c r="CG64" s="73"/>
      <c r="CI64" s="79"/>
      <c r="CJ64" s="79"/>
      <c r="CK64" s="81"/>
      <c r="CL64" s="81"/>
      <c r="CM64" s="97"/>
      <c r="CN64" s="81"/>
      <c r="CO64" s="98"/>
      <c r="CP64" s="98"/>
      <c r="CQ64" s="99"/>
      <c r="CR64" s="921"/>
      <c r="CS64" s="98"/>
      <c r="CT64" s="161"/>
    </row>
    <row r="65" spans="1:98" s="127" customFormat="1" ht="51" x14ac:dyDescent="0.25">
      <c r="A65" s="127" t="s">
        <v>3045</v>
      </c>
      <c r="B65" s="646">
        <f t="shared" si="0"/>
        <v>0</v>
      </c>
      <c r="C65" s="142" t="s">
        <v>1489</v>
      </c>
      <c r="D65" s="545" t="s">
        <v>3198</v>
      </c>
      <c r="E65" s="546" t="s">
        <v>1495</v>
      </c>
      <c r="F65" s="138">
        <v>42782</v>
      </c>
      <c r="G65" s="283" t="s">
        <v>3038</v>
      </c>
      <c r="H65" s="283" t="s">
        <v>3038</v>
      </c>
      <c r="I65" s="208" t="s">
        <v>2257</v>
      </c>
      <c r="J65" s="139" t="s">
        <v>2363</v>
      </c>
      <c r="K65" s="137">
        <v>7</v>
      </c>
      <c r="L65" s="141">
        <v>151015</v>
      </c>
      <c r="M65" s="227" t="s">
        <v>3199</v>
      </c>
      <c r="N65" s="158">
        <v>2400000</v>
      </c>
      <c r="O65" s="142" t="s">
        <v>3200</v>
      </c>
      <c r="P65" s="145" t="s">
        <v>3201</v>
      </c>
      <c r="Q65" s="289" t="s">
        <v>1985</v>
      </c>
      <c r="R65" s="842"/>
      <c r="S65" s="838"/>
      <c r="T65" s="834"/>
      <c r="U65" s="836"/>
      <c r="V65" s="836"/>
      <c r="W65" s="836"/>
      <c r="X65" s="836"/>
      <c r="Y65" s="839"/>
      <c r="Z65" s="866"/>
      <c r="AA65" s="837"/>
      <c r="AB65" s="834"/>
      <c r="AC65" s="847" t="s">
        <v>1464</v>
      </c>
      <c r="AD65" s="845"/>
      <c r="AE65" s="840"/>
      <c r="AF65" s="840"/>
      <c r="AG65" s="840">
        <f t="shared" si="39"/>
        <v>0</v>
      </c>
      <c r="AH65" s="841"/>
      <c r="AI65" s="158"/>
      <c r="AJ65" s="158"/>
      <c r="AK65" s="158"/>
      <c r="AL65" s="138"/>
      <c r="AM65" s="138"/>
      <c r="AN65" s="138"/>
      <c r="AO65" s="146">
        <f t="shared" si="40"/>
        <v>0</v>
      </c>
      <c r="AP65" s="208"/>
      <c r="AQ65" s="551"/>
      <c r="AR65" s="147"/>
      <c r="AS65" s="147"/>
      <c r="AT65" s="146"/>
      <c r="AU65" s="148"/>
      <c r="AV65" s="147"/>
      <c r="AW65" s="146"/>
      <c r="AX65" s="141"/>
      <c r="AY65" s="144"/>
      <c r="AZ65" s="146"/>
      <c r="BA65" s="146"/>
      <c r="BB65" s="147"/>
      <c r="BC65" s="146"/>
      <c r="BD65" s="149"/>
      <c r="BE65" s="149"/>
      <c r="BG65" s="146"/>
      <c r="BH65" s="147"/>
      <c r="BI65" s="146"/>
      <c r="BM65" s="144"/>
      <c r="BN65" s="144"/>
      <c r="BO65" s="142"/>
      <c r="BP65" s="144"/>
      <c r="BQ65" s="146"/>
      <c r="BR65" s="146"/>
      <c r="BS65" s="144"/>
      <c r="BT65" s="144"/>
      <c r="BU65" s="144"/>
      <c r="BV65" s="146"/>
      <c r="BW65" s="130"/>
      <c r="BX65" s="130"/>
      <c r="BY65" s="144"/>
      <c r="BZ65" s="144"/>
      <c r="CA65" s="144"/>
      <c r="CB65" s="154"/>
      <c r="CC65" s="126"/>
      <c r="CD65" s="128"/>
      <c r="CF65" s="154"/>
      <c r="CG65" s="154"/>
      <c r="CI65" s="173"/>
      <c r="CJ65" s="173"/>
      <c r="CK65" s="174"/>
      <c r="CL65" s="174"/>
      <c r="CM65" s="175"/>
      <c r="CN65" s="174"/>
      <c r="CO65" s="176"/>
      <c r="CP65" s="176"/>
      <c r="CQ65" s="177"/>
      <c r="CR65" s="921"/>
      <c r="CS65" s="176"/>
      <c r="CT65" s="178"/>
    </row>
    <row r="66" spans="1:98" s="49" customFormat="1" ht="109.5" customHeight="1" x14ac:dyDescent="0.25">
      <c r="A66" s="49" t="s">
        <v>3045</v>
      </c>
      <c r="B66" s="646">
        <f t="shared" ref="B66:B105" si="41">(S66)</f>
        <v>44</v>
      </c>
      <c r="C66" s="419" t="s">
        <v>1610</v>
      </c>
      <c r="D66" s="388" t="s">
        <v>3208</v>
      </c>
      <c r="E66" s="501" t="s">
        <v>3209</v>
      </c>
      <c r="F66" s="422">
        <v>42781</v>
      </c>
      <c r="G66" s="732" t="s">
        <v>1499</v>
      </c>
      <c r="H66" s="732" t="s">
        <v>1525</v>
      </c>
      <c r="I66" s="120" t="s">
        <v>212</v>
      </c>
      <c r="J66" s="529" t="s">
        <v>3210</v>
      </c>
      <c r="K66" s="421">
        <v>127</v>
      </c>
      <c r="L66" s="46">
        <v>831217</v>
      </c>
      <c r="M66" s="28" t="s">
        <v>3211</v>
      </c>
      <c r="N66" s="758">
        <v>48700000</v>
      </c>
      <c r="O66" s="419" t="s">
        <v>3212</v>
      </c>
      <c r="P66" s="399" t="s">
        <v>1758</v>
      </c>
      <c r="Q66" s="288" t="s">
        <v>1480</v>
      </c>
      <c r="R66" s="736" t="s">
        <v>1481</v>
      </c>
      <c r="S66" s="192">
        <v>44</v>
      </c>
      <c r="T66" s="422">
        <v>42793</v>
      </c>
      <c r="U66" s="737" t="s">
        <v>3221</v>
      </c>
      <c r="V66" s="737" t="s">
        <v>1484</v>
      </c>
      <c r="W66" s="737" t="s">
        <v>1484</v>
      </c>
      <c r="X66" s="737" t="s">
        <v>2055</v>
      </c>
      <c r="Y66" s="114" t="s">
        <v>3288</v>
      </c>
      <c r="Z66" s="866"/>
      <c r="AA66" s="421">
        <v>56317</v>
      </c>
      <c r="AB66" s="422">
        <v>42793</v>
      </c>
      <c r="AC66" s="87">
        <v>5080600</v>
      </c>
      <c r="AD66" s="162">
        <v>48700000</v>
      </c>
      <c r="AE66" s="840"/>
      <c r="AF66" s="840"/>
      <c r="AG66" s="116">
        <f t="shared" si="39"/>
        <v>48700000</v>
      </c>
      <c r="AH66" s="157" t="s">
        <v>22</v>
      </c>
      <c r="AI66" s="157" t="s">
        <v>67</v>
      </c>
      <c r="AJ66" s="157" t="s">
        <v>67</v>
      </c>
      <c r="AK66" s="157" t="s">
        <v>67</v>
      </c>
      <c r="AL66" s="541" t="s">
        <v>67</v>
      </c>
      <c r="AM66" s="422">
        <v>42793</v>
      </c>
      <c r="AN66" s="685">
        <v>43084</v>
      </c>
      <c r="AO66" s="7">
        <f>AN66-AM66</f>
        <v>291</v>
      </c>
      <c r="AP66" s="737" t="s">
        <v>96</v>
      </c>
      <c r="AQ66" s="629">
        <v>94486941</v>
      </c>
      <c r="AR66" s="95"/>
      <c r="AS66" s="47"/>
      <c r="AT66" s="29"/>
      <c r="AU66" s="29"/>
      <c r="AV66" s="47"/>
      <c r="AW66" s="29"/>
      <c r="AX66" s="46"/>
      <c r="AY66" s="420"/>
      <c r="AZ66" s="29"/>
      <c r="BA66" s="29"/>
      <c r="BB66" s="47"/>
      <c r="BC66" s="29"/>
      <c r="BD66" s="96"/>
      <c r="BE66" s="96"/>
      <c r="BG66" s="29"/>
      <c r="BH66" s="47"/>
      <c r="BI66" s="29"/>
      <c r="BM66" s="420"/>
      <c r="BN66" s="420"/>
      <c r="BO66" s="420"/>
      <c r="BP66" s="420"/>
      <c r="BQ66" s="29"/>
      <c r="BR66" s="420"/>
      <c r="BS66" s="420"/>
      <c r="BT66" s="420"/>
      <c r="BU66" s="420"/>
      <c r="BV66" s="29"/>
      <c r="BW66" s="91"/>
      <c r="BX66" s="91"/>
      <c r="BY66" s="420"/>
      <c r="BZ66" s="420"/>
      <c r="CA66" s="420"/>
      <c r="CB66" s="73"/>
      <c r="CC66" s="52"/>
      <c r="CD66" s="75"/>
      <c r="CF66" s="73"/>
      <c r="CG66" s="73"/>
      <c r="CI66" s="79"/>
      <c r="CJ66" s="79"/>
      <c r="CK66" s="81"/>
      <c r="CL66" s="81"/>
      <c r="CM66" s="97"/>
      <c r="CN66" s="81"/>
      <c r="CO66" s="98"/>
      <c r="CP66" s="98"/>
      <c r="CQ66" s="99"/>
      <c r="CR66" s="921"/>
      <c r="CS66" s="98"/>
      <c r="CT66" s="161"/>
    </row>
    <row r="67" spans="1:98" s="127" customFormat="1" ht="87" customHeight="1" x14ac:dyDescent="0.25">
      <c r="A67" s="127" t="s">
        <v>3045</v>
      </c>
      <c r="B67" s="646">
        <f t="shared" si="41"/>
        <v>0</v>
      </c>
      <c r="C67" s="142" t="s">
        <v>1610</v>
      </c>
      <c r="D67" s="552" t="s">
        <v>3213</v>
      </c>
      <c r="E67" s="546" t="s">
        <v>1493</v>
      </c>
      <c r="F67" s="138">
        <v>42781</v>
      </c>
      <c r="G67" s="283" t="s">
        <v>3038</v>
      </c>
      <c r="H67" s="283" t="s">
        <v>3038</v>
      </c>
      <c r="I67" s="208" t="s">
        <v>2257</v>
      </c>
      <c r="J67" s="139" t="s">
        <v>3214</v>
      </c>
      <c r="K67" s="137">
        <v>8</v>
      </c>
      <c r="L67" s="141">
        <v>151015</v>
      </c>
      <c r="M67" s="139" t="s">
        <v>3199</v>
      </c>
      <c r="N67" s="158">
        <v>3000000</v>
      </c>
      <c r="O67" s="142" t="s">
        <v>3215</v>
      </c>
      <c r="P67" s="145" t="s">
        <v>1786</v>
      </c>
      <c r="Q67" s="289" t="s">
        <v>1985</v>
      </c>
      <c r="R67" s="842"/>
      <c r="S67" s="838"/>
      <c r="T67" s="834"/>
      <c r="U67" s="836"/>
      <c r="V67" s="836"/>
      <c r="W67" s="836"/>
      <c r="X67" s="836"/>
      <c r="Y67" s="839"/>
      <c r="Z67" s="866"/>
      <c r="AA67" s="837"/>
      <c r="AB67" s="834"/>
      <c r="AC67" s="847" t="s">
        <v>1464</v>
      </c>
      <c r="AD67" s="845"/>
      <c r="AE67" s="840"/>
      <c r="AF67" s="840"/>
      <c r="AG67" s="840">
        <f t="shared" si="39"/>
        <v>0</v>
      </c>
      <c r="AH67" s="841"/>
      <c r="AI67" s="158"/>
      <c r="AJ67" s="158"/>
      <c r="AK67" s="158"/>
      <c r="AL67" s="138"/>
      <c r="AM67" s="138"/>
      <c r="AN67" s="138"/>
      <c r="AO67" s="146">
        <f t="shared" ref="AO67:AO105" si="42">AN67-AM67</f>
        <v>0</v>
      </c>
      <c r="AP67" s="208"/>
      <c r="AQ67" s="292"/>
      <c r="AR67" s="147"/>
      <c r="AS67" s="147"/>
      <c r="AT67" s="146"/>
      <c r="AU67" s="148"/>
      <c r="AV67" s="147"/>
      <c r="AW67" s="146"/>
      <c r="AX67" s="141"/>
      <c r="AY67" s="144"/>
      <c r="AZ67" s="146"/>
      <c r="BA67" s="146"/>
      <c r="BB67" s="147"/>
      <c r="BC67" s="146"/>
      <c r="BD67" s="149"/>
      <c r="BE67" s="149"/>
      <c r="BG67" s="146"/>
      <c r="BH67" s="147"/>
      <c r="BI67" s="146"/>
      <c r="BM67" s="144"/>
      <c r="BN67" s="144"/>
      <c r="BO67" s="142"/>
      <c r="BP67" s="144"/>
      <c r="BQ67" s="146"/>
      <c r="BR67" s="146"/>
      <c r="BS67" s="144"/>
      <c r="BT67" s="144"/>
      <c r="BU67" s="144"/>
      <c r="BV67" s="146"/>
      <c r="BW67" s="130"/>
      <c r="BX67" s="130"/>
      <c r="BY67" s="144"/>
      <c r="BZ67" s="144"/>
      <c r="CA67" s="144"/>
      <c r="CB67" s="154"/>
      <c r="CC67" s="126"/>
      <c r="CD67" s="128"/>
      <c r="CF67" s="154"/>
      <c r="CG67" s="154"/>
      <c r="CI67" s="173"/>
      <c r="CJ67" s="173"/>
      <c r="CK67" s="174"/>
      <c r="CL67" s="174"/>
      <c r="CM67" s="175"/>
      <c r="CN67" s="174"/>
      <c r="CO67" s="176"/>
      <c r="CP67" s="176"/>
      <c r="CQ67" s="177"/>
      <c r="CR67" s="921"/>
      <c r="CS67" s="176"/>
      <c r="CT67" s="178"/>
    </row>
    <row r="68" spans="1:98" s="49" customFormat="1" ht="64.5" customHeight="1" x14ac:dyDescent="0.25">
      <c r="A68" s="49" t="s">
        <v>3045</v>
      </c>
      <c r="B68" s="646">
        <f t="shared" si="41"/>
        <v>10</v>
      </c>
      <c r="C68" s="419" t="s">
        <v>1610</v>
      </c>
      <c r="D68" s="388" t="s">
        <v>3220</v>
      </c>
      <c r="E68" s="501" t="s">
        <v>1497</v>
      </c>
      <c r="F68" s="422">
        <v>42787</v>
      </c>
      <c r="G68" s="732" t="s">
        <v>3038</v>
      </c>
      <c r="H68" s="732" t="s">
        <v>3038</v>
      </c>
      <c r="I68" s="737" t="s">
        <v>2257</v>
      </c>
      <c r="J68" s="529" t="s">
        <v>3216</v>
      </c>
      <c r="K68" s="425">
        <v>66</v>
      </c>
      <c r="L68" s="46">
        <v>401515</v>
      </c>
      <c r="M68" s="400" t="s">
        <v>3217</v>
      </c>
      <c r="N68" s="758">
        <v>4600000</v>
      </c>
      <c r="O68" s="419" t="s">
        <v>3218</v>
      </c>
      <c r="P68" s="399" t="s">
        <v>1714</v>
      </c>
      <c r="Q68" s="288" t="s">
        <v>1480</v>
      </c>
      <c r="R68" s="736" t="s">
        <v>1481</v>
      </c>
      <c r="S68" s="192">
        <v>10</v>
      </c>
      <c r="T68" s="422">
        <v>42810</v>
      </c>
      <c r="U68" s="737" t="s">
        <v>2116</v>
      </c>
      <c r="V68" s="737" t="s">
        <v>3223</v>
      </c>
      <c r="W68" s="737" t="s">
        <v>1579</v>
      </c>
      <c r="X68" s="737" t="s">
        <v>3407</v>
      </c>
      <c r="Y68" s="328">
        <v>41055679</v>
      </c>
      <c r="Z68" s="866"/>
      <c r="AA68" s="421">
        <v>65817</v>
      </c>
      <c r="AB68" s="422">
        <v>42810</v>
      </c>
      <c r="AC68" s="847" t="s">
        <v>1464</v>
      </c>
      <c r="AD68" s="87">
        <v>4278000</v>
      </c>
      <c r="AE68" s="840"/>
      <c r="AF68" s="840"/>
      <c r="AG68" s="116">
        <f t="shared" si="39"/>
        <v>4278000</v>
      </c>
      <c r="AH68" s="841"/>
      <c r="AI68" s="157"/>
      <c r="AJ68" s="157"/>
      <c r="AK68" s="157"/>
      <c r="AL68" s="422"/>
      <c r="AM68" s="422">
        <v>42810</v>
      </c>
      <c r="AN68" s="685">
        <v>43100</v>
      </c>
      <c r="AO68" s="7">
        <f t="shared" si="42"/>
        <v>290</v>
      </c>
      <c r="AP68" s="737" t="s">
        <v>3408</v>
      </c>
      <c r="AQ68" s="629">
        <v>40179426</v>
      </c>
      <c r="AR68" s="47"/>
      <c r="AS68" s="47"/>
      <c r="AT68" s="29"/>
      <c r="AU68" s="165"/>
      <c r="AV68" s="47"/>
      <c r="AW68" s="29"/>
      <c r="AX68" s="46"/>
      <c r="AY68" s="420"/>
      <c r="AZ68" s="29"/>
      <c r="BA68" s="29"/>
      <c r="BB68" s="47"/>
      <c r="BC68" s="29"/>
      <c r="BD68" s="96"/>
      <c r="BE68" s="96"/>
      <c r="BG68" s="29"/>
      <c r="BH68" s="47"/>
      <c r="BI68" s="29"/>
      <c r="BM68" s="420"/>
      <c r="BN68" s="420"/>
      <c r="BO68" s="419"/>
      <c r="BP68" s="420"/>
      <c r="BQ68" s="29"/>
      <c r="BR68" s="29"/>
      <c r="BS68" s="420"/>
      <c r="BT68" s="420"/>
      <c r="BU68" s="420"/>
      <c r="BV68" s="29"/>
      <c r="BW68" s="91"/>
      <c r="BX68" s="91"/>
      <c r="BY68" s="420"/>
      <c r="BZ68" s="420"/>
      <c r="CA68" s="420"/>
      <c r="CB68" s="73"/>
      <c r="CC68" s="52"/>
      <c r="CD68" s="75"/>
      <c r="CF68" s="73"/>
      <c r="CG68" s="73"/>
      <c r="CI68" s="79"/>
      <c r="CJ68" s="79"/>
      <c r="CK68" s="81"/>
      <c r="CL68" s="81"/>
      <c r="CM68" s="97"/>
      <c r="CN68" s="81"/>
      <c r="CO68" s="98"/>
      <c r="CP68" s="98"/>
      <c r="CQ68" s="99"/>
      <c r="CR68" s="921"/>
      <c r="CS68" s="98"/>
      <c r="CT68" s="161"/>
    </row>
    <row r="69" spans="1:98" s="49" customFormat="1" ht="63.75" customHeight="1" x14ac:dyDescent="0.25">
      <c r="A69" s="49" t="s">
        <v>3045</v>
      </c>
      <c r="B69" s="646">
        <f t="shared" si="41"/>
        <v>9</v>
      </c>
      <c r="C69" s="419" t="s">
        <v>1489</v>
      </c>
      <c r="D69" s="567" t="s">
        <v>3224</v>
      </c>
      <c r="E69" s="501" t="s">
        <v>1496</v>
      </c>
      <c r="F69" s="422">
        <v>42787</v>
      </c>
      <c r="G69" s="732" t="s">
        <v>3038</v>
      </c>
      <c r="H69" s="732" t="s">
        <v>3038</v>
      </c>
      <c r="I69" s="737" t="s">
        <v>2257</v>
      </c>
      <c r="J69" s="531" t="s">
        <v>3225</v>
      </c>
      <c r="K69" s="425">
        <v>58</v>
      </c>
      <c r="L69" s="46">
        <v>781815</v>
      </c>
      <c r="M69" s="400" t="s">
        <v>3226</v>
      </c>
      <c r="N69" s="758">
        <v>25000000</v>
      </c>
      <c r="O69" s="419" t="s">
        <v>3227</v>
      </c>
      <c r="P69" s="399" t="s">
        <v>1598</v>
      </c>
      <c r="Q69" s="288" t="s">
        <v>1480</v>
      </c>
      <c r="R69" s="736" t="s">
        <v>1481</v>
      </c>
      <c r="S69" s="192">
        <v>9</v>
      </c>
      <c r="T69" s="422">
        <v>42809</v>
      </c>
      <c r="U69" s="737" t="s">
        <v>2116</v>
      </c>
      <c r="V69" s="737" t="s">
        <v>3409</v>
      </c>
      <c r="W69" s="737" t="s">
        <v>3409</v>
      </c>
      <c r="X69" s="737" t="s">
        <v>3410</v>
      </c>
      <c r="Y69" s="329">
        <v>91237077</v>
      </c>
      <c r="Z69" s="866"/>
      <c r="AA69" s="423">
        <v>64617</v>
      </c>
      <c r="AB69" s="422">
        <v>42809</v>
      </c>
      <c r="AC69" s="847" t="s">
        <v>1464</v>
      </c>
      <c r="AD69" s="162">
        <v>25000000</v>
      </c>
      <c r="AE69" s="840"/>
      <c r="AF69" s="840"/>
      <c r="AG69" s="116">
        <f t="shared" ref="AG69:AG87" si="43">+AD69+AE69</f>
        <v>25000000</v>
      </c>
      <c r="AH69" s="841"/>
      <c r="AI69" s="157"/>
      <c r="AJ69" s="157"/>
      <c r="AK69" s="157"/>
      <c r="AL69" s="422"/>
      <c r="AM69" s="422">
        <v>42809</v>
      </c>
      <c r="AN69" s="685">
        <v>43100</v>
      </c>
      <c r="AO69" s="7">
        <f t="shared" si="42"/>
        <v>291</v>
      </c>
      <c r="AP69" s="737" t="s">
        <v>3397</v>
      </c>
      <c r="AQ69" s="629">
        <v>12724487</v>
      </c>
      <c r="AR69" s="47"/>
      <c r="AS69" s="47"/>
      <c r="AT69" s="29"/>
      <c r="AU69" s="165"/>
      <c r="AV69" s="47"/>
      <c r="AW69" s="29"/>
      <c r="AX69" s="46"/>
      <c r="AY69" s="420"/>
      <c r="AZ69" s="29"/>
      <c r="BA69" s="29"/>
      <c r="BB69" s="47"/>
      <c r="BC69" s="29"/>
      <c r="BD69" s="96"/>
      <c r="BE69" s="96"/>
      <c r="BG69" s="29"/>
      <c r="BH69" s="47"/>
      <c r="BI69" s="29"/>
      <c r="BM69" s="420"/>
      <c r="BN69" s="420"/>
      <c r="BO69" s="419"/>
      <c r="BP69" s="420"/>
      <c r="BQ69" s="29"/>
      <c r="BR69" s="29"/>
      <c r="BS69" s="420"/>
      <c r="BT69" s="420"/>
      <c r="BU69" s="420"/>
      <c r="BV69" s="29"/>
      <c r="BW69" s="91"/>
      <c r="BX69" s="91"/>
      <c r="BY69" s="420"/>
      <c r="BZ69" s="420"/>
      <c r="CA69" s="420"/>
      <c r="CB69" s="73"/>
      <c r="CC69" s="52"/>
      <c r="CD69" s="75"/>
      <c r="CF69" s="73"/>
      <c r="CG69" s="73"/>
      <c r="CI69" s="79"/>
      <c r="CJ69" s="79"/>
      <c r="CK69" s="81"/>
      <c r="CL69" s="81"/>
      <c r="CM69" s="97"/>
      <c r="CN69" s="81"/>
      <c r="CO69" s="98"/>
      <c r="CP69" s="98"/>
      <c r="CQ69" s="99"/>
      <c r="CR69" s="921"/>
      <c r="CS69" s="98"/>
      <c r="CT69" s="161"/>
    </row>
    <row r="70" spans="1:98" ht="89.25" x14ac:dyDescent="0.25">
      <c r="A70" s="218" t="s">
        <v>3045</v>
      </c>
      <c r="B70" s="646">
        <f t="shared" si="41"/>
        <v>45</v>
      </c>
      <c r="C70" s="423" t="s">
        <v>1489</v>
      </c>
      <c r="D70" s="567" t="s">
        <v>3228</v>
      </c>
      <c r="E70" s="501" t="s">
        <v>3229</v>
      </c>
      <c r="F70" s="532">
        <v>42787</v>
      </c>
      <c r="G70" s="737" t="s">
        <v>1499</v>
      </c>
      <c r="H70" s="737" t="s">
        <v>1546</v>
      </c>
      <c r="I70" s="737" t="s">
        <v>2257</v>
      </c>
      <c r="J70" s="531" t="s">
        <v>3230</v>
      </c>
      <c r="K70" s="421">
        <v>49</v>
      </c>
      <c r="L70" s="46">
        <v>801315</v>
      </c>
      <c r="M70" s="533" t="s">
        <v>1674</v>
      </c>
      <c r="N70" s="759">
        <v>15030000</v>
      </c>
      <c r="O70" s="75" t="s">
        <v>3231</v>
      </c>
      <c r="P70" s="530" t="s">
        <v>1550</v>
      </c>
      <c r="Q70" s="288" t="s">
        <v>1480</v>
      </c>
      <c r="R70" s="736" t="s">
        <v>1481</v>
      </c>
      <c r="S70" s="192">
        <v>45</v>
      </c>
      <c r="T70" s="532">
        <v>42794</v>
      </c>
      <c r="U70" s="737" t="s">
        <v>1546</v>
      </c>
      <c r="V70" s="737" t="s">
        <v>3232</v>
      </c>
      <c r="W70" s="737" t="s">
        <v>2117</v>
      </c>
      <c r="X70" s="737" t="s">
        <v>3233</v>
      </c>
      <c r="Y70" s="114">
        <v>51667006</v>
      </c>
      <c r="Z70" s="866"/>
      <c r="AA70" s="425">
        <v>56917</v>
      </c>
      <c r="AB70" s="422">
        <v>42794</v>
      </c>
      <c r="AC70" s="116">
        <v>1670000</v>
      </c>
      <c r="AD70" s="217">
        <v>15030000</v>
      </c>
      <c r="AE70" s="840"/>
      <c r="AF70" s="840"/>
      <c r="AG70" s="116">
        <f t="shared" si="43"/>
        <v>15030000</v>
      </c>
      <c r="AH70" s="157" t="s">
        <v>22</v>
      </c>
      <c r="AI70" s="157" t="s">
        <v>67</v>
      </c>
      <c r="AJ70" s="157" t="s">
        <v>67</v>
      </c>
      <c r="AK70" s="157" t="s">
        <v>67</v>
      </c>
      <c r="AL70" s="532" t="s">
        <v>67</v>
      </c>
      <c r="AM70" s="422">
        <v>42795</v>
      </c>
      <c r="AN70" s="685">
        <v>43039</v>
      </c>
      <c r="AO70" s="7">
        <f t="shared" si="42"/>
        <v>244</v>
      </c>
      <c r="AP70" s="737" t="s">
        <v>2888</v>
      </c>
      <c r="AQ70" s="629">
        <v>25166983</v>
      </c>
      <c r="CR70" s="921"/>
      <c r="CT70" s="220"/>
    </row>
    <row r="71" spans="1:98" s="49" customFormat="1" ht="78" customHeight="1" x14ac:dyDescent="0.25">
      <c r="A71" s="49" t="s">
        <v>3045</v>
      </c>
      <c r="B71" s="646">
        <f t="shared" si="41"/>
        <v>7</v>
      </c>
      <c r="C71" s="419" t="s">
        <v>1489</v>
      </c>
      <c r="D71" s="567" t="s">
        <v>3234</v>
      </c>
      <c r="E71" s="501" t="s">
        <v>2944</v>
      </c>
      <c r="F71" s="422">
        <v>42793</v>
      </c>
      <c r="G71" s="732" t="s">
        <v>3038</v>
      </c>
      <c r="H71" s="732" t="s">
        <v>3038</v>
      </c>
      <c r="I71" s="737" t="s">
        <v>2257</v>
      </c>
      <c r="J71" s="535" t="s">
        <v>3235</v>
      </c>
      <c r="K71" s="425">
        <v>56</v>
      </c>
      <c r="L71" s="46">
        <v>391213</v>
      </c>
      <c r="M71" s="400" t="s">
        <v>3236</v>
      </c>
      <c r="N71" s="758">
        <v>27000000</v>
      </c>
      <c r="O71" s="419" t="s">
        <v>3237</v>
      </c>
      <c r="P71" s="399" t="s">
        <v>2350</v>
      </c>
      <c r="Q71" s="288" t="s">
        <v>1480</v>
      </c>
      <c r="R71" s="736" t="s">
        <v>1481</v>
      </c>
      <c r="S71" s="192">
        <v>7</v>
      </c>
      <c r="T71" s="422">
        <v>42808</v>
      </c>
      <c r="U71" s="737" t="s">
        <v>3423</v>
      </c>
      <c r="V71" s="737" t="s">
        <v>3424</v>
      </c>
      <c r="W71" s="737" t="s">
        <v>3272</v>
      </c>
      <c r="X71" s="737" t="s">
        <v>3425</v>
      </c>
      <c r="Y71" s="114" t="s">
        <v>3426</v>
      </c>
      <c r="Z71" s="866"/>
      <c r="AA71" s="421">
        <v>64417</v>
      </c>
      <c r="AB71" s="422">
        <v>42808</v>
      </c>
      <c r="AC71" s="847" t="s">
        <v>1464</v>
      </c>
      <c r="AD71" s="162">
        <v>27000000</v>
      </c>
      <c r="AE71" s="840"/>
      <c r="AF71" s="840"/>
      <c r="AG71" s="116">
        <f t="shared" si="43"/>
        <v>27000000</v>
      </c>
      <c r="AH71" s="841"/>
      <c r="AI71" s="157"/>
      <c r="AJ71" s="157"/>
      <c r="AK71" s="157"/>
      <c r="AL71" s="422"/>
      <c r="AM71" s="422">
        <v>42808</v>
      </c>
      <c r="AN71" s="685">
        <v>43100</v>
      </c>
      <c r="AO71" s="7">
        <f t="shared" si="42"/>
        <v>292</v>
      </c>
      <c r="AP71" s="737" t="s">
        <v>3427</v>
      </c>
      <c r="AQ71" s="629">
        <v>5825755</v>
      </c>
      <c r="AR71" s="95"/>
      <c r="AS71" s="47"/>
      <c r="AT71" s="29"/>
      <c r="AU71" s="29"/>
      <c r="AV71" s="47"/>
      <c r="AW71" s="29"/>
      <c r="AX71" s="46"/>
      <c r="AY71" s="420"/>
      <c r="AZ71" s="29"/>
      <c r="BA71" s="29"/>
      <c r="BB71" s="47"/>
      <c r="BC71" s="29"/>
      <c r="BD71" s="96"/>
      <c r="BE71" s="96"/>
      <c r="BG71" s="29"/>
      <c r="BH71" s="47"/>
      <c r="BI71" s="29"/>
      <c r="BM71" s="420"/>
      <c r="BN71" s="420"/>
      <c r="BO71" s="420"/>
      <c r="BP71" s="420"/>
      <c r="BQ71" s="29"/>
      <c r="BR71" s="420"/>
      <c r="BS71" s="420"/>
      <c r="BT71" s="420"/>
      <c r="BU71" s="420"/>
      <c r="BV71" s="29"/>
      <c r="BW71" s="91"/>
      <c r="BX71" s="91"/>
      <c r="BY71" s="420"/>
      <c r="BZ71" s="420"/>
      <c r="CA71" s="420"/>
      <c r="CB71" s="73"/>
      <c r="CC71" s="52"/>
      <c r="CD71" s="75"/>
      <c r="CF71" s="73"/>
      <c r="CG71" s="73"/>
      <c r="CI71" s="79"/>
      <c r="CJ71" s="79"/>
      <c r="CK71" s="81"/>
      <c r="CL71" s="81"/>
      <c r="CM71" s="97"/>
      <c r="CN71" s="81"/>
      <c r="CO71" s="98"/>
      <c r="CP71" s="98"/>
      <c r="CQ71" s="99"/>
      <c r="CR71" s="921"/>
      <c r="CS71" s="98"/>
      <c r="CT71" s="161"/>
    </row>
    <row r="72" spans="1:98" s="49" customFormat="1" ht="94.5" customHeight="1" x14ac:dyDescent="0.25">
      <c r="A72" s="49" t="s">
        <v>3045</v>
      </c>
      <c r="B72" s="646">
        <f t="shared" si="41"/>
        <v>74</v>
      </c>
      <c r="C72" s="419" t="s">
        <v>2164</v>
      </c>
      <c r="D72" s="388" t="s">
        <v>3238</v>
      </c>
      <c r="E72" s="119" t="s">
        <v>3239</v>
      </c>
      <c r="F72" s="422">
        <v>42789</v>
      </c>
      <c r="G72" s="732" t="s">
        <v>1499</v>
      </c>
      <c r="H72" s="732" t="s">
        <v>1659</v>
      </c>
      <c r="I72" s="740" t="s">
        <v>2257</v>
      </c>
      <c r="J72" s="535" t="s">
        <v>3240</v>
      </c>
      <c r="K72" s="425">
        <v>82</v>
      </c>
      <c r="L72" s="46">
        <v>781316</v>
      </c>
      <c r="M72" s="400" t="s">
        <v>3226</v>
      </c>
      <c r="N72" s="618">
        <v>1459360667</v>
      </c>
      <c r="O72" s="419" t="s">
        <v>3241</v>
      </c>
      <c r="P72" s="399" t="s">
        <v>3011</v>
      </c>
      <c r="Q72" s="288" t="s">
        <v>3502</v>
      </c>
      <c r="R72" s="736" t="s">
        <v>1480</v>
      </c>
      <c r="S72" s="192">
        <v>74</v>
      </c>
      <c r="T72" s="422">
        <v>42825</v>
      </c>
      <c r="U72" s="737" t="s">
        <v>1659</v>
      </c>
      <c r="V72" s="737" t="s">
        <v>3424</v>
      </c>
      <c r="W72" s="737" t="s">
        <v>3272</v>
      </c>
      <c r="X72" s="737" t="s">
        <v>3528</v>
      </c>
      <c r="Y72" s="114" t="s">
        <v>3529</v>
      </c>
      <c r="Z72" s="866"/>
      <c r="AA72" s="421">
        <v>77717</v>
      </c>
      <c r="AB72" s="422">
        <v>42825</v>
      </c>
      <c r="AC72" s="847" t="s">
        <v>1464</v>
      </c>
      <c r="AD72" s="162">
        <v>1459380667</v>
      </c>
      <c r="AE72" s="840"/>
      <c r="AF72" s="840"/>
      <c r="AG72" s="116">
        <f t="shared" si="43"/>
        <v>1459380667</v>
      </c>
      <c r="AH72" s="157" t="s">
        <v>3579</v>
      </c>
      <c r="AI72" s="157" t="s">
        <v>1898</v>
      </c>
      <c r="AJ72" s="157" t="s">
        <v>3488</v>
      </c>
      <c r="AK72" s="157"/>
      <c r="AL72" s="422"/>
      <c r="AM72" s="422">
        <v>42825</v>
      </c>
      <c r="AN72" s="422">
        <v>43099</v>
      </c>
      <c r="AO72" s="585">
        <f t="shared" si="42"/>
        <v>274</v>
      </c>
      <c r="AP72" s="737" t="s">
        <v>3530</v>
      </c>
      <c r="AQ72" s="626">
        <v>36551065</v>
      </c>
      <c r="AR72" s="47"/>
      <c r="AS72" s="47"/>
      <c r="AT72" s="29"/>
      <c r="AU72" s="165"/>
      <c r="AV72" s="47"/>
      <c r="AW72" s="29"/>
      <c r="AX72" s="46"/>
      <c r="AY72" s="420"/>
      <c r="AZ72" s="29"/>
      <c r="BA72" s="29"/>
      <c r="BB72" s="47"/>
      <c r="BC72" s="29"/>
      <c r="BD72" s="96"/>
      <c r="BE72" s="96"/>
      <c r="BG72" s="29"/>
      <c r="BH72" s="47"/>
      <c r="BI72" s="29"/>
      <c r="BM72" s="420"/>
      <c r="BN72" s="420"/>
      <c r="BO72" s="419"/>
      <c r="BP72" s="420"/>
      <c r="BQ72" s="29"/>
      <c r="BR72" s="29"/>
      <c r="BS72" s="420"/>
      <c r="BT72" s="420"/>
      <c r="BU72" s="420"/>
      <c r="BV72" s="29"/>
      <c r="BW72" s="91"/>
      <c r="BX72" s="91"/>
      <c r="BY72" s="420"/>
      <c r="BZ72" s="420"/>
      <c r="CA72" s="420"/>
      <c r="CB72" s="73"/>
      <c r="CC72" s="52"/>
      <c r="CD72" s="75"/>
      <c r="CF72" s="73"/>
      <c r="CG72" s="73"/>
      <c r="CI72" s="79"/>
      <c r="CJ72" s="79"/>
      <c r="CK72" s="81"/>
      <c r="CL72" s="81"/>
      <c r="CM72" s="97"/>
      <c r="CN72" s="81"/>
      <c r="CO72" s="98"/>
      <c r="CP72" s="98"/>
      <c r="CQ72" s="99"/>
      <c r="CR72" s="921"/>
      <c r="CS72" s="98"/>
      <c r="CT72" s="161"/>
    </row>
    <row r="73" spans="1:98" s="49" customFormat="1" ht="51" x14ac:dyDescent="0.25">
      <c r="A73" s="49" t="s">
        <v>3045</v>
      </c>
      <c r="B73" s="646">
        <f t="shared" si="41"/>
        <v>79</v>
      </c>
      <c r="C73" s="419" t="s">
        <v>2164</v>
      </c>
      <c r="D73" s="388" t="s">
        <v>3242</v>
      </c>
      <c r="E73" s="501" t="s">
        <v>3243</v>
      </c>
      <c r="F73" s="422">
        <v>42794</v>
      </c>
      <c r="G73" s="732" t="s">
        <v>1499</v>
      </c>
      <c r="H73" s="732" t="s">
        <v>1525</v>
      </c>
      <c r="I73" s="737" t="s">
        <v>3127</v>
      </c>
      <c r="J73" s="544" t="s">
        <v>3428</v>
      </c>
      <c r="K73" s="425">
        <v>211</v>
      </c>
      <c r="L73" s="46">
        <v>861116</v>
      </c>
      <c r="M73" s="400" t="s">
        <v>3244</v>
      </c>
      <c r="N73" s="618">
        <v>30000000</v>
      </c>
      <c r="O73" s="419" t="s">
        <v>3245</v>
      </c>
      <c r="P73" s="534" t="s">
        <v>3246</v>
      </c>
      <c r="Q73" s="288" t="s">
        <v>1480</v>
      </c>
      <c r="R73" s="736" t="s">
        <v>3502</v>
      </c>
      <c r="S73" s="192">
        <v>79</v>
      </c>
      <c r="T73" s="708">
        <v>42832</v>
      </c>
      <c r="U73" s="737" t="s">
        <v>3221</v>
      </c>
      <c r="V73" s="737" t="s">
        <v>3669</v>
      </c>
      <c r="W73" s="737" t="s">
        <v>3669</v>
      </c>
      <c r="X73" s="737" t="s">
        <v>2167</v>
      </c>
      <c r="Y73" s="328" t="s">
        <v>3670</v>
      </c>
      <c r="Z73" s="866"/>
      <c r="AA73" s="421">
        <v>81817</v>
      </c>
      <c r="AB73" s="422">
        <v>42832</v>
      </c>
      <c r="AC73" s="847" t="s">
        <v>1464</v>
      </c>
      <c r="AD73" s="162">
        <v>30000000</v>
      </c>
      <c r="AE73" s="840"/>
      <c r="AF73" s="840"/>
      <c r="AG73" s="116">
        <f t="shared" si="43"/>
        <v>30000000</v>
      </c>
      <c r="AH73" s="841"/>
      <c r="AI73" s="157"/>
      <c r="AJ73" s="157"/>
      <c r="AK73" s="157"/>
      <c r="AL73" s="422"/>
      <c r="AM73" s="422">
        <v>42832</v>
      </c>
      <c r="AN73" s="693">
        <v>43069</v>
      </c>
      <c r="AO73" s="695">
        <f t="shared" si="42"/>
        <v>237</v>
      </c>
      <c r="AP73" s="737" t="s">
        <v>101</v>
      </c>
      <c r="AQ73" s="604">
        <v>52206863</v>
      </c>
      <c r="AR73" s="47"/>
      <c r="AS73" s="47"/>
      <c r="AT73" s="29"/>
      <c r="AU73" s="165"/>
      <c r="AV73" s="47"/>
      <c r="AW73" s="29"/>
      <c r="AX73" s="46"/>
      <c r="AY73" s="420"/>
      <c r="AZ73" s="29"/>
      <c r="BA73" s="29"/>
      <c r="BB73" s="47"/>
      <c r="BC73" s="29"/>
      <c r="BD73" s="96"/>
      <c r="BE73" s="96"/>
      <c r="BG73" s="29"/>
      <c r="BH73" s="47"/>
      <c r="BI73" s="29"/>
      <c r="BM73" s="420"/>
      <c r="BN73" s="420"/>
      <c r="BO73" s="419"/>
      <c r="BP73" s="420"/>
      <c r="BQ73" s="29"/>
      <c r="BR73" s="29"/>
      <c r="BS73" s="420"/>
      <c r="BT73" s="420"/>
      <c r="BU73" s="420"/>
      <c r="BV73" s="29"/>
      <c r="BW73" s="91"/>
      <c r="BX73" s="91"/>
      <c r="BY73" s="420"/>
      <c r="BZ73" s="420"/>
      <c r="CA73" s="420"/>
      <c r="CB73" s="73"/>
      <c r="CC73" s="52"/>
      <c r="CD73" s="75"/>
      <c r="CF73" s="73"/>
      <c r="CG73" s="73"/>
      <c r="CI73" s="79"/>
      <c r="CJ73" s="79"/>
      <c r="CK73" s="81"/>
      <c r="CL73" s="81"/>
      <c r="CM73" s="97"/>
      <c r="CN73" s="81"/>
      <c r="CO73" s="98"/>
      <c r="CP73" s="98"/>
      <c r="CQ73" s="99"/>
      <c r="CR73" s="921"/>
      <c r="CS73" s="98"/>
      <c r="CT73" s="161"/>
    </row>
    <row r="74" spans="1:98" s="49" customFormat="1" ht="76.5" x14ac:dyDescent="0.25">
      <c r="A74" s="49" t="s">
        <v>3045</v>
      </c>
      <c r="B74" s="646">
        <f t="shared" si="41"/>
        <v>49</v>
      </c>
      <c r="C74" s="419" t="s">
        <v>2164</v>
      </c>
      <c r="D74" s="388" t="s">
        <v>3247</v>
      </c>
      <c r="E74" s="501" t="s">
        <v>3248</v>
      </c>
      <c r="F74" s="422">
        <v>42790</v>
      </c>
      <c r="G74" s="732" t="s">
        <v>1499</v>
      </c>
      <c r="H74" s="732" t="s">
        <v>3126</v>
      </c>
      <c r="I74" s="737" t="s">
        <v>3127</v>
      </c>
      <c r="J74" s="535" t="s">
        <v>3249</v>
      </c>
      <c r="K74" s="425">
        <v>213</v>
      </c>
      <c r="L74" s="46">
        <v>801615</v>
      </c>
      <c r="M74" s="536" t="s">
        <v>1674</v>
      </c>
      <c r="N74" s="758">
        <v>22680000</v>
      </c>
      <c r="O74" s="419" t="s">
        <v>3032</v>
      </c>
      <c r="P74" s="534" t="s">
        <v>1487</v>
      </c>
      <c r="Q74" s="288" t="s">
        <v>1480</v>
      </c>
      <c r="R74" s="736" t="s">
        <v>1481</v>
      </c>
      <c r="S74" s="192">
        <v>49</v>
      </c>
      <c r="T74" s="422">
        <v>42795</v>
      </c>
      <c r="U74" s="737" t="s">
        <v>3221</v>
      </c>
      <c r="V74" s="737" t="s">
        <v>1484</v>
      </c>
      <c r="W74" s="737" t="s">
        <v>1484</v>
      </c>
      <c r="X74" s="737" t="s">
        <v>3289</v>
      </c>
      <c r="Y74" s="328">
        <v>52933875</v>
      </c>
      <c r="Z74" s="866"/>
      <c r="AA74" s="421">
        <v>57317</v>
      </c>
      <c r="AB74" s="422">
        <v>42795</v>
      </c>
      <c r="AC74" s="847" t="s">
        <v>1464</v>
      </c>
      <c r="AD74" s="87">
        <v>22680000</v>
      </c>
      <c r="AE74" s="840"/>
      <c r="AF74" s="840"/>
      <c r="AG74" s="116">
        <f t="shared" si="43"/>
        <v>22680000</v>
      </c>
      <c r="AH74" s="157" t="s">
        <v>22</v>
      </c>
      <c r="AI74" s="157" t="s">
        <v>67</v>
      </c>
      <c r="AJ74" s="157" t="s">
        <v>67</v>
      </c>
      <c r="AK74" s="157" t="s">
        <v>67</v>
      </c>
      <c r="AL74" s="541" t="s">
        <v>67</v>
      </c>
      <c r="AM74" s="422">
        <v>42800</v>
      </c>
      <c r="AN74" s="685">
        <v>43100</v>
      </c>
      <c r="AO74" s="7">
        <f t="shared" si="42"/>
        <v>300</v>
      </c>
      <c r="AP74" s="737" t="s">
        <v>733</v>
      </c>
      <c r="AQ74" s="629">
        <v>52544180</v>
      </c>
      <c r="AR74" s="47"/>
      <c r="AS74" s="47"/>
      <c r="AT74" s="29"/>
      <c r="AU74" s="165"/>
      <c r="AV74" s="47"/>
      <c r="AW74" s="29"/>
      <c r="AX74" s="46"/>
      <c r="AY74" s="420"/>
      <c r="AZ74" s="29"/>
      <c r="BA74" s="29"/>
      <c r="BB74" s="47"/>
      <c r="BC74" s="29"/>
      <c r="BD74" s="96"/>
      <c r="BE74" s="96"/>
      <c r="BG74" s="29"/>
      <c r="BH74" s="47"/>
      <c r="BI74" s="29"/>
      <c r="BM74" s="420"/>
      <c r="BN74" s="420"/>
      <c r="BO74" s="419"/>
      <c r="BP74" s="420"/>
      <c r="BQ74" s="29"/>
      <c r="BR74" s="29"/>
      <c r="BS74" s="420"/>
      <c r="BT74" s="420"/>
      <c r="BU74" s="420"/>
      <c r="BV74" s="29"/>
      <c r="BW74" s="91"/>
      <c r="BX74" s="91"/>
      <c r="BY74" s="420"/>
      <c r="BZ74" s="420"/>
      <c r="CA74" s="420"/>
      <c r="CB74" s="73"/>
      <c r="CC74" s="52"/>
      <c r="CD74" s="75"/>
      <c r="CF74" s="73"/>
      <c r="CG74" s="73"/>
      <c r="CI74" s="79"/>
      <c r="CJ74" s="79"/>
      <c r="CK74" s="81"/>
      <c r="CL74" s="81"/>
      <c r="CM74" s="97"/>
      <c r="CN74" s="81"/>
      <c r="CO74" s="98"/>
      <c r="CP74" s="98"/>
      <c r="CQ74" s="99"/>
      <c r="CR74" s="921"/>
      <c r="CS74" s="98"/>
      <c r="CT74" s="161"/>
    </row>
    <row r="75" spans="1:98" ht="89.25" x14ac:dyDescent="0.25">
      <c r="A75" s="218" t="s">
        <v>3045</v>
      </c>
      <c r="B75" s="646">
        <f t="shared" si="41"/>
        <v>62</v>
      </c>
      <c r="C75" s="423" t="s">
        <v>1610</v>
      </c>
      <c r="D75" s="388" t="s">
        <v>3251</v>
      </c>
      <c r="E75" s="501" t="s">
        <v>3250</v>
      </c>
      <c r="F75" s="422">
        <v>42790</v>
      </c>
      <c r="G75" s="732" t="s">
        <v>1499</v>
      </c>
      <c r="H75" s="732" t="s">
        <v>1659</v>
      </c>
      <c r="I75" s="120" t="s">
        <v>1743</v>
      </c>
      <c r="J75" s="535" t="s">
        <v>3252</v>
      </c>
      <c r="K75" s="421">
        <v>44</v>
      </c>
      <c r="L75" s="46">
        <v>901115</v>
      </c>
      <c r="M75" s="28" t="s">
        <v>3253</v>
      </c>
      <c r="N75" s="759">
        <v>18000000</v>
      </c>
      <c r="O75" s="75" t="s">
        <v>3254</v>
      </c>
      <c r="P75" s="391" t="s">
        <v>1863</v>
      </c>
      <c r="Q75" s="288" t="s">
        <v>1480</v>
      </c>
      <c r="R75" s="736" t="s">
        <v>1481</v>
      </c>
      <c r="S75" s="192">
        <v>62</v>
      </c>
      <c r="T75" s="422">
        <v>42818</v>
      </c>
      <c r="U75" s="737" t="s">
        <v>1659</v>
      </c>
      <c r="V75" s="737" t="s">
        <v>1484</v>
      </c>
      <c r="W75" s="737" t="s">
        <v>1484</v>
      </c>
      <c r="X75" s="737" t="s">
        <v>3429</v>
      </c>
      <c r="Y75" s="114" t="s">
        <v>3430</v>
      </c>
      <c r="Z75" s="866"/>
      <c r="AA75" s="425">
        <v>69917</v>
      </c>
      <c r="AB75" s="422">
        <v>42818</v>
      </c>
      <c r="AC75" s="847" t="s">
        <v>1464</v>
      </c>
      <c r="AD75" s="217">
        <v>18000000</v>
      </c>
      <c r="AE75" s="840"/>
      <c r="AF75" s="840"/>
      <c r="AG75" s="116">
        <f t="shared" si="43"/>
        <v>18000000</v>
      </c>
      <c r="AH75" s="836"/>
      <c r="AL75" s="422"/>
      <c r="AM75" s="422">
        <v>42818</v>
      </c>
      <c r="AN75" s="685">
        <v>43100</v>
      </c>
      <c r="AO75" s="7">
        <f t="shared" si="42"/>
        <v>282</v>
      </c>
      <c r="AP75" s="737" t="s">
        <v>101</v>
      </c>
      <c r="AQ75" s="629">
        <v>52206863</v>
      </c>
      <c r="CR75" s="921"/>
      <c r="CT75" s="220"/>
    </row>
    <row r="76" spans="1:98" ht="51" x14ac:dyDescent="0.25">
      <c r="A76" s="218" t="s">
        <v>3045</v>
      </c>
      <c r="B76" s="646">
        <f t="shared" si="41"/>
        <v>76</v>
      </c>
      <c r="C76" s="423" t="s">
        <v>1610</v>
      </c>
      <c r="D76" s="388" t="s">
        <v>3251</v>
      </c>
      <c r="E76" s="501" t="s">
        <v>3255</v>
      </c>
      <c r="F76" s="422">
        <v>42794</v>
      </c>
      <c r="G76" s="737" t="s">
        <v>1499</v>
      </c>
      <c r="H76" s="732" t="s">
        <v>1525</v>
      </c>
      <c r="I76" s="120" t="s">
        <v>1743</v>
      </c>
      <c r="J76" s="535" t="s">
        <v>3256</v>
      </c>
      <c r="K76" s="421">
        <v>209</v>
      </c>
      <c r="L76" s="46">
        <v>861116</v>
      </c>
      <c r="M76" s="28" t="s">
        <v>3244</v>
      </c>
      <c r="N76" s="73">
        <v>45000000</v>
      </c>
      <c r="O76" s="75" t="s">
        <v>3257</v>
      </c>
      <c r="P76" s="391" t="s">
        <v>3246</v>
      </c>
      <c r="Q76" s="734" t="s">
        <v>1480</v>
      </c>
      <c r="R76" s="736" t="s">
        <v>3502</v>
      </c>
      <c r="S76" s="192">
        <v>76</v>
      </c>
      <c r="T76" s="708">
        <v>42831</v>
      </c>
      <c r="U76" s="737" t="s">
        <v>3221</v>
      </c>
      <c r="V76" s="737" t="s">
        <v>3669</v>
      </c>
      <c r="W76" s="737" t="s">
        <v>3669</v>
      </c>
      <c r="X76" s="737" t="s">
        <v>2167</v>
      </c>
      <c r="Y76" s="634" t="s">
        <v>3670</v>
      </c>
      <c r="Z76" s="866"/>
      <c r="AA76" s="425">
        <v>80117</v>
      </c>
      <c r="AB76" s="422">
        <v>42831</v>
      </c>
      <c r="AC76" s="847" t="s">
        <v>1464</v>
      </c>
      <c r="AD76" s="217">
        <v>45000000</v>
      </c>
      <c r="AE76" s="850"/>
      <c r="AF76" s="850"/>
      <c r="AG76" s="116">
        <f t="shared" si="43"/>
        <v>45000000</v>
      </c>
      <c r="AH76" s="841"/>
      <c r="AI76" s="157"/>
      <c r="AJ76" s="157"/>
      <c r="AK76" s="157"/>
      <c r="AL76" s="422"/>
      <c r="AM76" s="422">
        <v>42831</v>
      </c>
      <c r="AN76" s="422">
        <v>43069</v>
      </c>
      <c r="AO76" s="29">
        <f t="shared" si="42"/>
        <v>238</v>
      </c>
      <c r="AP76" s="737" t="s">
        <v>101</v>
      </c>
      <c r="AQ76" s="604">
        <v>52206863</v>
      </c>
      <c r="AR76" s="95"/>
      <c r="AS76" s="47"/>
      <c r="AT76" s="29"/>
      <c r="AU76" s="29"/>
      <c r="AV76" s="47"/>
      <c r="AW76" s="29"/>
      <c r="AX76" s="46"/>
      <c r="AY76" s="420"/>
      <c r="AZ76" s="29"/>
      <c r="BA76" s="29"/>
      <c r="BB76" s="47"/>
      <c r="BC76" s="29"/>
      <c r="BD76" s="96"/>
      <c r="BE76" s="96"/>
      <c r="BG76" s="29"/>
      <c r="BH76" s="47"/>
      <c r="BI76" s="29"/>
      <c r="BM76" s="420"/>
      <c r="BN76" s="420"/>
      <c r="BO76" s="420"/>
      <c r="BP76" s="420"/>
      <c r="BQ76" s="29"/>
      <c r="BR76" s="420"/>
      <c r="BS76" s="420"/>
      <c r="BT76" s="420"/>
      <c r="BU76" s="420"/>
      <c r="BV76" s="29"/>
      <c r="BY76" s="420"/>
      <c r="BZ76" s="420"/>
      <c r="CA76" s="420"/>
      <c r="CB76" s="73"/>
      <c r="CF76" s="73"/>
      <c r="CG76" s="73"/>
      <c r="CH76" s="49"/>
      <c r="CI76" s="79"/>
      <c r="CJ76" s="79"/>
      <c r="CK76" s="81"/>
      <c r="CL76" s="81"/>
      <c r="CM76" s="97"/>
      <c r="CN76" s="81"/>
      <c r="CO76" s="98"/>
      <c r="CP76" s="98"/>
      <c r="CQ76" s="99"/>
      <c r="CR76" s="921"/>
    </row>
    <row r="77" spans="1:98" ht="38.25" x14ac:dyDescent="0.25">
      <c r="A77" s="218" t="s">
        <v>3045</v>
      </c>
      <c r="B77" s="646">
        <f t="shared" si="41"/>
        <v>72</v>
      </c>
      <c r="C77" s="423" t="s">
        <v>1610</v>
      </c>
      <c r="D77" s="388" t="s">
        <v>3258</v>
      </c>
      <c r="E77" s="501" t="s">
        <v>3259</v>
      </c>
      <c r="F77" s="422">
        <v>42794</v>
      </c>
      <c r="G77" s="737" t="s">
        <v>1499</v>
      </c>
      <c r="H77" s="732" t="s">
        <v>1659</v>
      </c>
      <c r="I77" s="740" t="s">
        <v>2257</v>
      </c>
      <c r="J77" s="224" t="s">
        <v>3260</v>
      </c>
      <c r="K77" s="421">
        <v>63</v>
      </c>
      <c r="L77" s="46">
        <v>708022</v>
      </c>
      <c r="M77" s="28" t="s">
        <v>3226</v>
      </c>
      <c r="N77" s="73">
        <v>352213693</v>
      </c>
      <c r="O77" s="75" t="s">
        <v>3261</v>
      </c>
      <c r="P77" s="391" t="s">
        <v>3262</v>
      </c>
      <c r="Q77" s="288" t="s">
        <v>1480</v>
      </c>
      <c r="R77" s="736" t="s">
        <v>1481</v>
      </c>
      <c r="S77" s="192">
        <v>72</v>
      </c>
      <c r="T77" s="422">
        <v>42824</v>
      </c>
      <c r="U77" s="737" t="s">
        <v>1659</v>
      </c>
      <c r="V77" s="737" t="s">
        <v>1866</v>
      </c>
      <c r="W77" s="737" t="s">
        <v>1866</v>
      </c>
      <c r="X77" s="737" t="s">
        <v>3528</v>
      </c>
      <c r="Y77" s="114" t="s">
        <v>3529</v>
      </c>
      <c r="Z77" s="866"/>
      <c r="AA77" s="425">
        <v>77317</v>
      </c>
      <c r="AB77" s="422">
        <v>42824</v>
      </c>
      <c r="AC77" s="847" t="s">
        <v>1464</v>
      </c>
      <c r="AD77" s="217">
        <v>352213693</v>
      </c>
      <c r="AE77" s="840"/>
      <c r="AF77" s="840"/>
      <c r="AG77" s="116">
        <f t="shared" si="43"/>
        <v>352213693</v>
      </c>
      <c r="AH77" s="618" t="s">
        <v>22</v>
      </c>
      <c r="AI77" s="618" t="s">
        <v>67</v>
      </c>
      <c r="AJ77" s="618" t="s">
        <v>67</v>
      </c>
      <c r="AK77" s="618" t="s">
        <v>67</v>
      </c>
      <c r="AL77" s="689" t="s">
        <v>67</v>
      </c>
      <c r="AM77" s="422">
        <v>42825</v>
      </c>
      <c r="AN77" s="422">
        <v>43099</v>
      </c>
      <c r="AO77" s="29">
        <f t="shared" si="42"/>
        <v>274</v>
      </c>
      <c r="AP77" s="737" t="s">
        <v>3530</v>
      </c>
      <c r="AQ77" s="629">
        <v>36551065</v>
      </c>
      <c r="AR77" s="47"/>
      <c r="AS77" s="47"/>
      <c r="AT77" s="29"/>
      <c r="AU77" s="165"/>
      <c r="AV77" s="47"/>
      <c r="AW77" s="29"/>
      <c r="AX77" s="46"/>
      <c r="AY77" s="420"/>
      <c r="AZ77" s="29"/>
      <c r="BA77" s="29"/>
      <c r="BB77" s="47"/>
      <c r="BC77" s="29"/>
      <c r="BD77" s="96"/>
      <c r="BE77" s="96"/>
      <c r="BG77" s="29"/>
      <c r="BH77" s="47"/>
      <c r="BI77" s="29"/>
      <c r="BM77" s="420"/>
      <c r="BN77" s="420"/>
      <c r="BO77" s="419"/>
      <c r="BP77" s="420"/>
      <c r="BQ77" s="29"/>
      <c r="BR77" s="29"/>
      <c r="BS77" s="420"/>
      <c r="BT77" s="420"/>
      <c r="BU77" s="420"/>
      <c r="BV77" s="29"/>
      <c r="BY77" s="420"/>
      <c r="BZ77" s="420"/>
      <c r="CA77" s="420"/>
      <c r="CB77" s="73"/>
      <c r="CF77" s="73"/>
      <c r="CG77" s="73"/>
      <c r="CH77" s="49"/>
      <c r="CI77" s="79"/>
      <c r="CJ77" s="79"/>
      <c r="CK77" s="81"/>
      <c r="CL77" s="81"/>
      <c r="CM77" s="97"/>
      <c r="CN77" s="81"/>
      <c r="CO77" s="98"/>
      <c r="CP77" s="98"/>
      <c r="CQ77" s="99"/>
      <c r="CR77" s="921"/>
      <c r="CS77" s="98"/>
      <c r="CT77" s="161"/>
    </row>
    <row r="78" spans="1:98" ht="51" x14ac:dyDescent="0.25">
      <c r="A78" s="218" t="s">
        <v>3045</v>
      </c>
      <c r="B78" s="646">
        <f t="shared" si="41"/>
        <v>11</v>
      </c>
      <c r="C78" s="423" t="s">
        <v>1610</v>
      </c>
      <c r="D78" s="388" t="s">
        <v>3263</v>
      </c>
      <c r="E78" s="501" t="s">
        <v>2958</v>
      </c>
      <c r="F78" s="422">
        <v>42794</v>
      </c>
      <c r="G78" s="732" t="s">
        <v>3038</v>
      </c>
      <c r="H78" s="732" t="s">
        <v>3038</v>
      </c>
      <c r="I78" s="737" t="s">
        <v>2257</v>
      </c>
      <c r="J78" s="28" t="s">
        <v>3264</v>
      </c>
      <c r="K78" s="421">
        <v>125</v>
      </c>
      <c r="L78" s="46">
        <v>781815</v>
      </c>
      <c r="M78" s="28" t="s">
        <v>3226</v>
      </c>
      <c r="N78" s="759">
        <v>33000000</v>
      </c>
      <c r="O78" s="75" t="s">
        <v>3265</v>
      </c>
      <c r="P78" s="534" t="s">
        <v>1598</v>
      </c>
      <c r="Q78" s="288" t="s">
        <v>1480</v>
      </c>
      <c r="R78" s="736" t="s">
        <v>1481</v>
      </c>
      <c r="S78" s="192">
        <v>11</v>
      </c>
      <c r="T78" s="422">
        <v>42817</v>
      </c>
      <c r="U78" s="737" t="s">
        <v>2116</v>
      </c>
      <c r="V78" s="737" t="s">
        <v>1484</v>
      </c>
      <c r="W78" s="737" t="s">
        <v>1484</v>
      </c>
      <c r="X78" s="737" t="s">
        <v>3431</v>
      </c>
      <c r="Y78" s="114" t="s">
        <v>3432</v>
      </c>
      <c r="Z78" s="866"/>
      <c r="AA78" s="425">
        <v>67617</v>
      </c>
      <c r="AB78" s="422">
        <v>42817</v>
      </c>
      <c r="AC78" s="847" t="s">
        <v>1464</v>
      </c>
      <c r="AD78" s="116">
        <v>33000000</v>
      </c>
      <c r="AE78" s="840"/>
      <c r="AF78" s="840"/>
      <c r="AG78" s="116">
        <f t="shared" si="43"/>
        <v>33000000</v>
      </c>
      <c r="AH78" s="841"/>
      <c r="AI78" s="157"/>
      <c r="AJ78" s="157"/>
      <c r="AK78" s="157"/>
      <c r="AL78" s="422"/>
      <c r="AM78" s="422">
        <v>42817</v>
      </c>
      <c r="AN78" s="685">
        <v>43100</v>
      </c>
      <c r="AO78" s="7">
        <f>AN78-AM78</f>
        <v>283</v>
      </c>
      <c r="AP78" s="737" t="s">
        <v>70</v>
      </c>
      <c r="AQ78" s="629">
        <v>79247452</v>
      </c>
      <c r="CR78" s="921"/>
      <c r="CT78" s="220"/>
    </row>
    <row r="79" spans="1:98" s="49" customFormat="1" ht="78.75" customHeight="1" x14ac:dyDescent="0.25">
      <c r="A79" s="49" t="s">
        <v>2404</v>
      </c>
      <c r="B79" s="646">
        <f t="shared" si="41"/>
        <v>69</v>
      </c>
      <c r="C79" s="537" t="s">
        <v>1609</v>
      </c>
      <c r="D79" s="388" t="s">
        <v>3290</v>
      </c>
      <c r="E79" s="501" t="s">
        <v>3291</v>
      </c>
      <c r="F79" s="422">
        <v>42793</v>
      </c>
      <c r="G79" s="732" t="s">
        <v>1499</v>
      </c>
      <c r="H79" s="732" t="s">
        <v>1525</v>
      </c>
      <c r="I79" s="120" t="s">
        <v>1743</v>
      </c>
      <c r="J79" s="493" t="s">
        <v>3292</v>
      </c>
      <c r="K79" s="425">
        <v>96</v>
      </c>
      <c r="L79" s="46">
        <v>861116</v>
      </c>
      <c r="M79" s="400" t="s">
        <v>3244</v>
      </c>
      <c r="N79" s="618">
        <v>55000000</v>
      </c>
      <c r="O79" s="419" t="s">
        <v>3293</v>
      </c>
      <c r="P79" s="538" t="s">
        <v>3246</v>
      </c>
      <c r="Q79" s="288" t="s">
        <v>1480</v>
      </c>
      <c r="R79" s="736" t="s">
        <v>1481</v>
      </c>
      <c r="S79" s="192">
        <v>69</v>
      </c>
      <c r="T79" s="422">
        <v>42823</v>
      </c>
      <c r="U79" s="737" t="s">
        <v>1483</v>
      </c>
      <c r="V79" s="737" t="s">
        <v>1484</v>
      </c>
      <c r="W79" s="737" t="s">
        <v>1484</v>
      </c>
      <c r="X79" s="737" t="s">
        <v>2169</v>
      </c>
      <c r="Y79" s="328" t="s">
        <v>3533</v>
      </c>
      <c r="Z79" s="866"/>
      <c r="AA79" s="421">
        <v>76717</v>
      </c>
      <c r="AB79" s="422">
        <v>42823</v>
      </c>
      <c r="AC79" s="847" t="s">
        <v>1464</v>
      </c>
      <c r="AD79" s="217">
        <v>55000000</v>
      </c>
      <c r="AE79" s="840"/>
      <c r="AF79" s="840"/>
      <c r="AG79" s="116">
        <f t="shared" si="43"/>
        <v>55000000</v>
      </c>
      <c r="AH79" s="618" t="s">
        <v>22</v>
      </c>
      <c r="AI79" s="618" t="s">
        <v>67</v>
      </c>
      <c r="AJ79" s="618" t="s">
        <v>67</v>
      </c>
      <c r="AK79" s="618" t="s">
        <v>67</v>
      </c>
      <c r="AL79" s="689" t="s">
        <v>67</v>
      </c>
      <c r="AM79" s="422">
        <v>42823</v>
      </c>
      <c r="AN79" s="422">
        <v>43069</v>
      </c>
      <c r="AO79" s="29">
        <f t="shared" si="42"/>
        <v>246</v>
      </c>
      <c r="AP79" s="737" t="s">
        <v>101</v>
      </c>
      <c r="AQ79" s="629">
        <v>52206863</v>
      </c>
      <c r="AR79" s="47"/>
      <c r="AS79" s="47"/>
      <c r="AT79" s="29"/>
      <c r="AU79" s="165"/>
      <c r="AV79" s="47"/>
      <c r="AW79" s="29"/>
      <c r="AX79" s="46"/>
      <c r="AY79" s="420"/>
      <c r="AZ79" s="29"/>
      <c r="BA79" s="29"/>
      <c r="BB79" s="47"/>
      <c r="BC79" s="29"/>
      <c r="BD79" s="96"/>
      <c r="BE79" s="96"/>
      <c r="BG79" s="29"/>
      <c r="BH79" s="47"/>
      <c r="BI79" s="29"/>
      <c r="BM79" s="420"/>
      <c r="BN79" s="420"/>
      <c r="BO79" s="419"/>
      <c r="BP79" s="420"/>
      <c r="BQ79" s="29"/>
      <c r="BR79" s="29"/>
      <c r="BS79" s="420"/>
      <c r="BT79" s="420"/>
      <c r="BU79" s="420"/>
      <c r="BV79" s="29"/>
      <c r="BW79" s="91"/>
      <c r="BX79" s="91"/>
      <c r="BY79" s="420"/>
      <c r="BZ79" s="420"/>
      <c r="CA79" s="420"/>
      <c r="CB79" s="73"/>
      <c r="CC79" s="52"/>
      <c r="CD79" s="75"/>
      <c r="CF79" s="73"/>
      <c r="CG79" s="73"/>
      <c r="CI79" s="79"/>
      <c r="CJ79" s="79"/>
      <c r="CK79" s="81"/>
      <c r="CL79" s="81"/>
      <c r="CM79" s="97"/>
      <c r="CN79" s="81"/>
      <c r="CO79" s="98"/>
      <c r="CP79" s="98"/>
      <c r="CQ79" s="99"/>
      <c r="CR79" s="921"/>
      <c r="CS79" s="98"/>
      <c r="CT79" s="161"/>
    </row>
    <row r="80" spans="1:98" s="49" customFormat="1" ht="38.25" x14ac:dyDescent="0.25">
      <c r="A80" s="49" t="s">
        <v>2404</v>
      </c>
      <c r="B80" s="646">
        <f t="shared" si="41"/>
        <v>59</v>
      </c>
      <c r="C80" s="537" t="s">
        <v>1609</v>
      </c>
      <c r="D80" s="388" t="s">
        <v>3294</v>
      </c>
      <c r="E80" s="501" t="s">
        <v>3295</v>
      </c>
      <c r="F80" s="541">
        <v>42793</v>
      </c>
      <c r="G80" s="732" t="s">
        <v>1499</v>
      </c>
      <c r="H80" s="732" t="s">
        <v>1525</v>
      </c>
      <c r="I80" s="120" t="s">
        <v>1743</v>
      </c>
      <c r="J80" s="493" t="s">
        <v>3296</v>
      </c>
      <c r="K80" s="425">
        <v>95</v>
      </c>
      <c r="L80" s="46">
        <v>861117</v>
      </c>
      <c r="M80" s="539" t="s">
        <v>3244</v>
      </c>
      <c r="N80" s="758">
        <v>280000000</v>
      </c>
      <c r="O80" s="419" t="s">
        <v>3297</v>
      </c>
      <c r="P80" s="538" t="s">
        <v>3246</v>
      </c>
      <c r="Q80" s="288" t="s">
        <v>1480</v>
      </c>
      <c r="R80" s="736" t="s">
        <v>1481</v>
      </c>
      <c r="S80" s="192">
        <v>59</v>
      </c>
      <c r="T80" s="422">
        <v>42811</v>
      </c>
      <c r="U80" s="737" t="s">
        <v>1483</v>
      </c>
      <c r="V80" s="737" t="s">
        <v>1866</v>
      </c>
      <c r="W80" s="737" t="s">
        <v>1866</v>
      </c>
      <c r="X80" s="737" t="s">
        <v>3433</v>
      </c>
      <c r="Y80" s="328" t="s">
        <v>3434</v>
      </c>
      <c r="Z80" s="866"/>
      <c r="AA80" s="421">
        <v>66317</v>
      </c>
      <c r="AB80" s="422">
        <v>42811</v>
      </c>
      <c r="AC80" s="847" t="s">
        <v>1464</v>
      </c>
      <c r="AD80" s="116">
        <v>280000000</v>
      </c>
      <c r="AE80" s="840"/>
      <c r="AF80" s="840"/>
      <c r="AG80" s="116">
        <f t="shared" si="43"/>
        <v>280000000</v>
      </c>
      <c r="AH80" s="841"/>
      <c r="AI80" s="157"/>
      <c r="AJ80" s="157"/>
      <c r="AK80" s="157"/>
      <c r="AL80" s="422"/>
      <c r="AM80" s="422">
        <v>42811</v>
      </c>
      <c r="AN80" s="685">
        <v>43069</v>
      </c>
      <c r="AO80" s="7">
        <f t="shared" si="42"/>
        <v>258</v>
      </c>
      <c r="AP80" s="737" t="s">
        <v>3435</v>
      </c>
      <c r="AQ80" s="629">
        <v>53907500</v>
      </c>
      <c r="AR80" s="47"/>
      <c r="AS80" s="47"/>
      <c r="AT80" s="29"/>
      <c r="AU80" s="165"/>
      <c r="AV80" s="47"/>
      <c r="AW80" s="29"/>
      <c r="AX80" s="46"/>
      <c r="AY80" s="420"/>
      <c r="AZ80" s="29"/>
      <c r="BA80" s="29"/>
      <c r="BB80" s="47"/>
      <c r="BC80" s="29"/>
      <c r="BD80" s="96"/>
      <c r="BE80" s="96"/>
      <c r="BG80" s="29"/>
      <c r="BH80" s="47"/>
      <c r="BI80" s="29"/>
      <c r="BM80" s="420"/>
      <c r="BN80" s="420"/>
      <c r="BO80" s="419"/>
      <c r="BP80" s="420"/>
      <c r="BQ80" s="29"/>
      <c r="BR80" s="29"/>
      <c r="BS80" s="420"/>
      <c r="BT80" s="420"/>
      <c r="BU80" s="420"/>
      <c r="BV80" s="29"/>
      <c r="BW80" s="91"/>
      <c r="BX80" s="91"/>
      <c r="BY80" s="420"/>
      <c r="BZ80" s="420"/>
      <c r="CA80" s="420"/>
      <c r="CB80" s="73"/>
      <c r="CC80" s="52"/>
      <c r="CD80" s="75"/>
      <c r="CF80" s="73"/>
      <c r="CG80" s="73"/>
      <c r="CI80" s="79"/>
      <c r="CJ80" s="79"/>
      <c r="CK80" s="81"/>
      <c r="CL80" s="81"/>
      <c r="CM80" s="97"/>
      <c r="CN80" s="81"/>
      <c r="CO80" s="98"/>
      <c r="CP80" s="98"/>
      <c r="CQ80" s="99"/>
      <c r="CR80" s="921"/>
      <c r="CS80" s="98"/>
      <c r="CT80" s="161"/>
    </row>
    <row r="81" spans="1:98" ht="51.75" customHeight="1" x14ac:dyDescent="0.25">
      <c r="A81" s="218" t="s">
        <v>2404</v>
      </c>
      <c r="B81" s="646">
        <f t="shared" si="41"/>
        <v>60</v>
      </c>
      <c r="C81" s="423" t="s">
        <v>1609</v>
      </c>
      <c r="D81" s="388" t="s">
        <v>3298</v>
      </c>
      <c r="E81" s="501" t="s">
        <v>3299</v>
      </c>
      <c r="F81" s="422">
        <v>42794</v>
      </c>
      <c r="G81" s="732" t="s">
        <v>1499</v>
      </c>
      <c r="H81" s="732" t="s">
        <v>1525</v>
      </c>
      <c r="I81" s="120" t="s">
        <v>1743</v>
      </c>
      <c r="J81" s="493" t="s">
        <v>3300</v>
      </c>
      <c r="K81" s="421">
        <v>98</v>
      </c>
      <c r="L81" s="46">
        <v>861116</v>
      </c>
      <c r="M81" s="539" t="s">
        <v>3244</v>
      </c>
      <c r="N81" s="759">
        <v>169000000</v>
      </c>
      <c r="O81" s="75" t="s">
        <v>3301</v>
      </c>
      <c r="P81" s="538" t="s">
        <v>3246</v>
      </c>
      <c r="Q81" s="288" t="s">
        <v>1480</v>
      </c>
      <c r="R81" s="736" t="s">
        <v>1481</v>
      </c>
      <c r="S81" s="192">
        <v>60</v>
      </c>
      <c r="T81" s="422">
        <v>42815</v>
      </c>
      <c r="U81" s="737" t="s">
        <v>1483</v>
      </c>
      <c r="V81" s="737" t="s">
        <v>3438</v>
      </c>
      <c r="W81" s="737" t="s">
        <v>3437</v>
      </c>
      <c r="X81" s="737" t="s">
        <v>2149</v>
      </c>
      <c r="Y81" s="114" t="s">
        <v>3436</v>
      </c>
      <c r="Z81" s="866"/>
      <c r="AA81" s="425">
        <v>67517</v>
      </c>
      <c r="AB81" s="422">
        <v>42815</v>
      </c>
      <c r="AC81" s="847" t="s">
        <v>1464</v>
      </c>
      <c r="AD81" s="217">
        <v>169000000</v>
      </c>
      <c r="AE81" s="840"/>
      <c r="AF81" s="840"/>
      <c r="AG81" s="116">
        <f t="shared" si="43"/>
        <v>169000000</v>
      </c>
      <c r="AH81" s="841"/>
      <c r="AI81" s="157"/>
      <c r="AJ81" s="157"/>
      <c r="AK81" s="157"/>
      <c r="AL81" s="422"/>
      <c r="AM81" s="422">
        <v>42815</v>
      </c>
      <c r="AN81" s="685">
        <v>43099</v>
      </c>
      <c r="AO81" s="7">
        <f t="shared" si="42"/>
        <v>284</v>
      </c>
      <c r="AP81" s="737" t="s">
        <v>3439</v>
      </c>
      <c r="AQ81" s="629">
        <v>66924629</v>
      </c>
      <c r="CR81" s="921"/>
      <c r="CT81" s="220"/>
    </row>
    <row r="82" spans="1:98" s="49" customFormat="1" ht="38.25" x14ac:dyDescent="0.25">
      <c r="A82" s="49" t="s">
        <v>2404</v>
      </c>
      <c r="B82" s="646">
        <f t="shared" si="41"/>
        <v>58</v>
      </c>
      <c r="C82" s="419" t="s">
        <v>1609</v>
      </c>
      <c r="D82" s="388" t="s">
        <v>3303</v>
      </c>
      <c r="E82" s="501" t="s">
        <v>3304</v>
      </c>
      <c r="F82" s="541">
        <v>42794</v>
      </c>
      <c r="G82" s="732" t="s">
        <v>1499</v>
      </c>
      <c r="H82" s="732" t="s">
        <v>1525</v>
      </c>
      <c r="I82" s="120" t="s">
        <v>1743</v>
      </c>
      <c r="J82" s="493" t="s">
        <v>3302</v>
      </c>
      <c r="K82" s="425">
        <v>208</v>
      </c>
      <c r="L82" s="46">
        <v>861116</v>
      </c>
      <c r="M82" s="539" t="s">
        <v>3244</v>
      </c>
      <c r="N82" s="758">
        <v>25000000</v>
      </c>
      <c r="O82" s="419" t="s">
        <v>3305</v>
      </c>
      <c r="P82" s="538" t="s">
        <v>3246</v>
      </c>
      <c r="Q82" s="288" t="s">
        <v>1480</v>
      </c>
      <c r="R82" s="736" t="s">
        <v>1481</v>
      </c>
      <c r="S82" s="192">
        <v>58</v>
      </c>
      <c r="T82" s="422">
        <v>42811</v>
      </c>
      <c r="U82" s="737" t="s">
        <v>1483</v>
      </c>
      <c r="V82" s="737" t="s">
        <v>1484</v>
      </c>
      <c r="W82" s="737" t="s">
        <v>1484</v>
      </c>
      <c r="X82" s="737" t="s">
        <v>3433</v>
      </c>
      <c r="Y82" s="328" t="s">
        <v>3434</v>
      </c>
      <c r="Z82" s="866"/>
      <c r="AA82" s="421">
        <v>66417</v>
      </c>
      <c r="AB82" s="422">
        <v>42811</v>
      </c>
      <c r="AC82" s="847" t="s">
        <v>1464</v>
      </c>
      <c r="AD82" s="217">
        <v>25000000</v>
      </c>
      <c r="AE82" s="840"/>
      <c r="AF82" s="840"/>
      <c r="AG82" s="116">
        <f t="shared" si="43"/>
        <v>25000000</v>
      </c>
      <c r="AH82" s="841"/>
      <c r="AI82" s="157"/>
      <c r="AJ82" s="157"/>
      <c r="AK82" s="157"/>
      <c r="AL82" s="422"/>
      <c r="AM82" s="422">
        <v>42811</v>
      </c>
      <c r="AN82" s="685">
        <v>43069</v>
      </c>
      <c r="AO82" s="7">
        <f t="shared" si="42"/>
        <v>258</v>
      </c>
      <c r="AP82" s="737" t="s">
        <v>3439</v>
      </c>
      <c r="AQ82" s="629">
        <v>66924629</v>
      </c>
      <c r="AR82" s="47"/>
      <c r="AS82" s="47"/>
      <c r="AT82" s="29"/>
      <c r="AU82" s="165"/>
      <c r="AV82" s="47"/>
      <c r="AW82" s="29"/>
      <c r="AX82" s="46"/>
      <c r="AY82" s="420"/>
      <c r="AZ82" s="29"/>
      <c r="BA82" s="29"/>
      <c r="BB82" s="47"/>
      <c r="BC82" s="29"/>
      <c r="BD82" s="96"/>
      <c r="BE82" s="96"/>
      <c r="BG82" s="29"/>
      <c r="BH82" s="47"/>
      <c r="BI82" s="29"/>
      <c r="BM82" s="420"/>
      <c r="BN82" s="420"/>
      <c r="BO82" s="419"/>
      <c r="BP82" s="420"/>
      <c r="BQ82" s="29"/>
      <c r="BR82" s="29"/>
      <c r="BS82" s="420"/>
      <c r="BT82" s="420"/>
      <c r="BU82" s="420"/>
      <c r="BV82" s="29"/>
      <c r="BW82" s="91"/>
      <c r="BX82" s="91"/>
      <c r="BY82" s="420"/>
      <c r="BZ82" s="420"/>
      <c r="CA82" s="420"/>
      <c r="CB82" s="73"/>
      <c r="CC82" s="52"/>
      <c r="CD82" s="75"/>
      <c r="CF82" s="73"/>
      <c r="CG82" s="73"/>
      <c r="CI82" s="79"/>
      <c r="CJ82" s="79"/>
      <c r="CK82" s="81"/>
      <c r="CL82" s="81"/>
      <c r="CM82" s="97"/>
      <c r="CN82" s="81"/>
      <c r="CO82" s="98"/>
      <c r="CP82" s="98"/>
      <c r="CQ82" s="99"/>
      <c r="CR82" s="921"/>
      <c r="CS82" s="98"/>
      <c r="CT82" s="161"/>
    </row>
    <row r="83" spans="1:98" s="49" customFormat="1" ht="51" x14ac:dyDescent="0.25">
      <c r="A83" s="49" t="s">
        <v>3045</v>
      </c>
      <c r="B83" s="646">
        <f t="shared" si="41"/>
        <v>64</v>
      </c>
      <c r="C83" s="419" t="s">
        <v>1609</v>
      </c>
      <c r="D83" s="388" t="s">
        <v>3306</v>
      </c>
      <c r="E83" s="501" t="s">
        <v>3307</v>
      </c>
      <c r="F83" s="541">
        <v>42794</v>
      </c>
      <c r="G83" s="732" t="s">
        <v>1499</v>
      </c>
      <c r="H83" s="732" t="s">
        <v>1526</v>
      </c>
      <c r="I83" s="737" t="s">
        <v>2257</v>
      </c>
      <c r="J83" s="493" t="s">
        <v>3308</v>
      </c>
      <c r="K83" s="425">
        <v>60</v>
      </c>
      <c r="L83" s="46">
        <v>781815</v>
      </c>
      <c r="M83" s="539" t="s">
        <v>3226</v>
      </c>
      <c r="N83" s="758">
        <v>25000000</v>
      </c>
      <c r="O83" s="419" t="s">
        <v>3309</v>
      </c>
      <c r="P83" s="399" t="s">
        <v>1598</v>
      </c>
      <c r="Q83" s="288" t="s">
        <v>1480</v>
      </c>
      <c r="R83" s="736" t="s">
        <v>1481</v>
      </c>
      <c r="S83" s="192">
        <v>64</v>
      </c>
      <c r="T83" s="422">
        <v>42818</v>
      </c>
      <c r="U83" s="737" t="s">
        <v>3221</v>
      </c>
      <c r="V83" s="737" t="s">
        <v>1866</v>
      </c>
      <c r="W83" s="737" t="s">
        <v>1866</v>
      </c>
      <c r="X83" s="737" t="s">
        <v>3440</v>
      </c>
      <c r="Y83" s="328" t="s">
        <v>3441</v>
      </c>
      <c r="Z83" s="866"/>
      <c r="AA83" s="421">
        <v>70117</v>
      </c>
      <c r="AB83" s="422">
        <v>42818</v>
      </c>
      <c r="AC83" s="847" t="s">
        <v>1464</v>
      </c>
      <c r="AD83" s="217">
        <v>25000000</v>
      </c>
      <c r="AE83" s="840"/>
      <c r="AF83" s="840"/>
      <c r="AG83" s="116">
        <f t="shared" si="43"/>
        <v>25000000</v>
      </c>
      <c r="AH83" s="841"/>
      <c r="AI83" s="157"/>
      <c r="AJ83" s="157"/>
      <c r="AK83" s="157"/>
      <c r="AL83" s="422"/>
      <c r="AM83" s="422">
        <v>42818</v>
      </c>
      <c r="AN83" s="685">
        <v>43100</v>
      </c>
      <c r="AO83" s="7">
        <f t="shared" si="42"/>
        <v>282</v>
      </c>
      <c r="AP83" s="737" t="s">
        <v>70</v>
      </c>
      <c r="AQ83" s="629">
        <v>79247452</v>
      </c>
      <c r="AR83" s="47"/>
      <c r="AS83" s="47"/>
      <c r="AT83" s="29"/>
      <c r="AU83" s="165"/>
      <c r="AV83" s="47"/>
      <c r="AW83" s="29"/>
      <c r="AX83" s="46"/>
      <c r="AY83" s="420"/>
      <c r="AZ83" s="29"/>
      <c r="BA83" s="29"/>
      <c r="BB83" s="47"/>
      <c r="BC83" s="29"/>
      <c r="BD83" s="96"/>
      <c r="BE83" s="96"/>
      <c r="BG83" s="29"/>
      <c r="BH83" s="47"/>
      <c r="BI83" s="29"/>
      <c r="BM83" s="420"/>
      <c r="BN83" s="420"/>
      <c r="BO83" s="419"/>
      <c r="BP83" s="420"/>
      <c r="BQ83" s="29"/>
      <c r="BR83" s="29"/>
      <c r="BS83" s="420"/>
      <c r="BT83" s="420"/>
      <c r="BU83" s="420"/>
      <c r="BV83" s="29"/>
      <c r="BW83" s="91"/>
      <c r="BX83" s="91"/>
      <c r="BY83" s="420"/>
      <c r="BZ83" s="420"/>
      <c r="CA83" s="420"/>
      <c r="CB83" s="73"/>
      <c r="CC83" s="52"/>
      <c r="CD83" s="75"/>
      <c r="CF83" s="73"/>
      <c r="CG83" s="73"/>
      <c r="CI83" s="79"/>
      <c r="CJ83" s="79"/>
      <c r="CK83" s="81"/>
      <c r="CL83" s="81"/>
      <c r="CM83" s="97"/>
      <c r="CN83" s="81"/>
      <c r="CO83" s="98"/>
      <c r="CP83" s="98"/>
      <c r="CQ83" s="99"/>
      <c r="CR83" s="921"/>
      <c r="CS83" s="98"/>
      <c r="CT83" s="161"/>
    </row>
    <row r="84" spans="1:98" s="49" customFormat="1" ht="101.25" customHeight="1" x14ac:dyDescent="0.25">
      <c r="A84" s="49" t="s">
        <v>3045</v>
      </c>
      <c r="B84" s="646">
        <f t="shared" si="41"/>
        <v>5</v>
      </c>
      <c r="C84" s="419" t="s">
        <v>1609</v>
      </c>
      <c r="D84" s="388" t="s">
        <v>3310</v>
      </c>
      <c r="E84" s="501" t="s">
        <v>1494</v>
      </c>
      <c r="F84" s="422">
        <v>42780</v>
      </c>
      <c r="G84" s="732" t="s">
        <v>3038</v>
      </c>
      <c r="H84" s="732" t="s">
        <v>3038</v>
      </c>
      <c r="I84" s="737" t="s">
        <v>2257</v>
      </c>
      <c r="J84" s="28" t="s">
        <v>3311</v>
      </c>
      <c r="K84" s="425">
        <v>12</v>
      </c>
      <c r="L84" s="46">
        <v>781815</v>
      </c>
      <c r="M84" s="28" t="s">
        <v>3226</v>
      </c>
      <c r="N84" s="758">
        <v>15000000</v>
      </c>
      <c r="O84" s="419" t="s">
        <v>3312</v>
      </c>
      <c r="P84" s="538" t="s">
        <v>1598</v>
      </c>
      <c r="Q84" s="288" t="s">
        <v>1480</v>
      </c>
      <c r="R84" s="736" t="s">
        <v>1481</v>
      </c>
      <c r="S84" s="192">
        <v>5</v>
      </c>
      <c r="T84" s="422">
        <v>42800</v>
      </c>
      <c r="U84" s="737" t="s">
        <v>2116</v>
      </c>
      <c r="V84" s="737" t="s">
        <v>3442</v>
      </c>
      <c r="W84" s="737" t="s">
        <v>3443</v>
      </c>
      <c r="X84" s="737" t="s">
        <v>2514</v>
      </c>
      <c r="Y84" s="328">
        <v>88157156</v>
      </c>
      <c r="Z84" s="866"/>
      <c r="AA84" s="421">
        <v>59917</v>
      </c>
      <c r="AB84" s="422">
        <v>42801</v>
      </c>
      <c r="AC84" s="847" t="s">
        <v>1464</v>
      </c>
      <c r="AD84" s="116">
        <v>12000000</v>
      </c>
      <c r="AE84" s="840"/>
      <c r="AF84" s="840"/>
      <c r="AG84" s="116">
        <f t="shared" si="43"/>
        <v>12000000</v>
      </c>
      <c r="AH84" s="841"/>
      <c r="AI84" s="157"/>
      <c r="AJ84" s="157"/>
      <c r="AK84" s="157"/>
      <c r="AL84" s="422"/>
      <c r="AM84" s="422">
        <v>42802</v>
      </c>
      <c r="AN84" s="685">
        <v>43100</v>
      </c>
      <c r="AO84" s="7">
        <f t="shared" si="42"/>
        <v>298</v>
      </c>
      <c r="AP84" s="737" t="s">
        <v>88</v>
      </c>
      <c r="AQ84" s="629">
        <v>88264550</v>
      </c>
      <c r="AR84" s="47"/>
      <c r="AS84" s="47"/>
      <c r="AT84" s="29"/>
      <c r="AU84" s="165"/>
      <c r="AV84" s="47"/>
      <c r="AW84" s="29"/>
      <c r="AX84" s="46"/>
      <c r="AY84" s="420"/>
      <c r="AZ84" s="29"/>
      <c r="BA84" s="29"/>
      <c r="BB84" s="47"/>
      <c r="BC84" s="29"/>
      <c r="BD84" s="96"/>
      <c r="BE84" s="96"/>
      <c r="BG84" s="29"/>
      <c r="BH84" s="47"/>
      <c r="BI84" s="29"/>
      <c r="BM84" s="420"/>
      <c r="BN84" s="420"/>
      <c r="BO84" s="419"/>
      <c r="BP84" s="420"/>
      <c r="BQ84" s="29"/>
      <c r="BR84" s="29"/>
      <c r="BS84" s="420"/>
      <c r="BT84" s="420"/>
      <c r="BU84" s="420"/>
      <c r="BV84" s="29"/>
      <c r="BW84" s="91"/>
      <c r="BX84" s="91"/>
      <c r="BY84" s="420"/>
      <c r="BZ84" s="420"/>
      <c r="CA84" s="420"/>
      <c r="CB84" s="73"/>
      <c r="CC84" s="52"/>
      <c r="CD84" s="75"/>
      <c r="CF84" s="73"/>
      <c r="CG84" s="73"/>
      <c r="CI84" s="79"/>
      <c r="CJ84" s="79"/>
      <c r="CK84" s="81"/>
      <c r="CL84" s="81"/>
      <c r="CM84" s="97"/>
      <c r="CN84" s="81"/>
      <c r="CO84" s="98"/>
      <c r="CP84" s="98"/>
      <c r="CQ84" s="99"/>
      <c r="CR84" s="921"/>
      <c r="CS84" s="98"/>
      <c r="CT84" s="161"/>
    </row>
    <row r="85" spans="1:98" s="49" customFormat="1" ht="101.25" customHeight="1" x14ac:dyDescent="0.25">
      <c r="A85" s="49" t="s">
        <v>3045</v>
      </c>
      <c r="B85" s="646">
        <f t="shared" si="41"/>
        <v>4</v>
      </c>
      <c r="C85" s="577" t="s">
        <v>1609</v>
      </c>
      <c r="D85" s="388" t="s">
        <v>3310</v>
      </c>
      <c r="E85" s="501" t="s">
        <v>1494</v>
      </c>
      <c r="F85" s="573">
        <v>42780</v>
      </c>
      <c r="G85" s="732" t="s">
        <v>3038</v>
      </c>
      <c r="H85" s="732" t="s">
        <v>3038</v>
      </c>
      <c r="I85" s="737" t="s">
        <v>2257</v>
      </c>
      <c r="J85" s="28" t="s">
        <v>3311</v>
      </c>
      <c r="K85" s="571">
        <v>12</v>
      </c>
      <c r="L85" s="46">
        <v>781815</v>
      </c>
      <c r="M85" s="28" t="s">
        <v>3226</v>
      </c>
      <c r="N85" s="758">
        <v>15000000</v>
      </c>
      <c r="O85" s="577" t="s">
        <v>3312</v>
      </c>
      <c r="P85" s="543" t="s">
        <v>1598</v>
      </c>
      <c r="Q85" s="288" t="s">
        <v>1480</v>
      </c>
      <c r="R85" s="736" t="s">
        <v>1481</v>
      </c>
      <c r="S85" s="192">
        <v>4</v>
      </c>
      <c r="T85" s="573">
        <v>42800</v>
      </c>
      <c r="U85" s="737" t="s">
        <v>2116</v>
      </c>
      <c r="V85" s="737" t="s">
        <v>3442</v>
      </c>
      <c r="W85" s="737" t="s">
        <v>3443</v>
      </c>
      <c r="X85" s="737" t="s">
        <v>3457</v>
      </c>
      <c r="Y85" s="328" t="s">
        <v>3458</v>
      </c>
      <c r="Z85" s="866"/>
      <c r="AA85" s="574">
        <v>59817</v>
      </c>
      <c r="AB85" s="573">
        <v>42801</v>
      </c>
      <c r="AC85" s="847" t="s">
        <v>1464</v>
      </c>
      <c r="AD85" s="116">
        <v>3000000</v>
      </c>
      <c r="AE85" s="840"/>
      <c r="AF85" s="840"/>
      <c r="AG85" s="116">
        <f t="shared" si="43"/>
        <v>3000000</v>
      </c>
      <c r="AH85" s="841"/>
      <c r="AI85" s="157"/>
      <c r="AJ85" s="157"/>
      <c r="AK85" s="157"/>
      <c r="AL85" s="573"/>
      <c r="AM85" s="573">
        <v>42802</v>
      </c>
      <c r="AN85" s="685">
        <v>43100</v>
      </c>
      <c r="AO85" s="7">
        <f t="shared" si="42"/>
        <v>298</v>
      </c>
      <c r="AP85" s="737" t="s">
        <v>87</v>
      </c>
      <c r="AQ85" s="629">
        <v>63335799</v>
      </c>
      <c r="AR85" s="47"/>
      <c r="AS85" s="47"/>
      <c r="AT85" s="29"/>
      <c r="AU85" s="165"/>
      <c r="AV85" s="47"/>
      <c r="AW85" s="29"/>
      <c r="AX85" s="46"/>
      <c r="AY85" s="578"/>
      <c r="AZ85" s="29"/>
      <c r="BA85" s="29"/>
      <c r="BB85" s="47"/>
      <c r="BC85" s="29"/>
      <c r="BD85" s="96"/>
      <c r="BE85" s="96"/>
      <c r="BG85" s="29"/>
      <c r="BH85" s="47"/>
      <c r="BI85" s="29"/>
      <c r="BM85" s="578"/>
      <c r="BN85" s="578"/>
      <c r="BO85" s="577"/>
      <c r="BP85" s="578"/>
      <c r="BQ85" s="29"/>
      <c r="BR85" s="29"/>
      <c r="BS85" s="578"/>
      <c r="BT85" s="578"/>
      <c r="BU85" s="578"/>
      <c r="BV85" s="29"/>
      <c r="BW85" s="91"/>
      <c r="BX85" s="91"/>
      <c r="BY85" s="578"/>
      <c r="BZ85" s="578"/>
      <c r="CA85" s="578"/>
      <c r="CB85" s="73"/>
      <c r="CC85" s="52"/>
      <c r="CD85" s="75"/>
      <c r="CF85" s="73"/>
      <c r="CG85" s="73"/>
      <c r="CI85" s="79"/>
      <c r="CJ85" s="79"/>
      <c r="CK85" s="81"/>
      <c r="CL85" s="81"/>
      <c r="CM85" s="97"/>
      <c r="CN85" s="81"/>
      <c r="CO85" s="98"/>
      <c r="CP85" s="98"/>
      <c r="CQ85" s="99"/>
      <c r="CR85" s="921"/>
      <c r="CS85" s="98"/>
      <c r="CT85" s="161"/>
    </row>
    <row r="86" spans="1:98" s="49" customFormat="1" ht="127.5" x14ac:dyDescent="0.25">
      <c r="A86" s="49" t="s">
        <v>3045</v>
      </c>
      <c r="B86" s="646">
        <f t="shared" si="41"/>
        <v>8</v>
      </c>
      <c r="C86" s="419" t="s">
        <v>1609</v>
      </c>
      <c r="D86" s="388" t="s">
        <v>3313</v>
      </c>
      <c r="E86" s="501" t="s">
        <v>1498</v>
      </c>
      <c r="F86" s="422">
        <v>42789</v>
      </c>
      <c r="G86" s="732" t="s">
        <v>3038</v>
      </c>
      <c r="H86" s="732" t="s">
        <v>3038</v>
      </c>
      <c r="I86" s="737" t="s">
        <v>2257</v>
      </c>
      <c r="J86" s="28" t="s">
        <v>3314</v>
      </c>
      <c r="K86" s="425">
        <v>65</v>
      </c>
      <c r="L86" s="46">
        <v>721015</v>
      </c>
      <c r="M86" s="400" t="s">
        <v>3315</v>
      </c>
      <c r="N86" s="758">
        <v>7500000</v>
      </c>
      <c r="O86" s="423">
        <v>21017</v>
      </c>
      <c r="P86" s="538" t="s">
        <v>1714</v>
      </c>
      <c r="Q86" s="288" t="s">
        <v>1480</v>
      </c>
      <c r="R86" s="736" t="s">
        <v>1481</v>
      </c>
      <c r="S86" s="192">
        <v>8</v>
      </c>
      <c r="T86" s="422">
        <v>42807</v>
      </c>
      <c r="U86" s="737" t="s">
        <v>2116</v>
      </c>
      <c r="V86" s="737" t="s">
        <v>3445</v>
      </c>
      <c r="W86" s="737" t="s">
        <v>3444</v>
      </c>
      <c r="X86" s="737" t="s">
        <v>3446</v>
      </c>
      <c r="Y86" s="328" t="s">
        <v>3447</v>
      </c>
      <c r="Z86" s="866"/>
      <c r="AA86" s="421">
        <v>64317</v>
      </c>
      <c r="AB86" s="422">
        <v>42807</v>
      </c>
      <c r="AC86" s="847" t="s">
        <v>1464</v>
      </c>
      <c r="AD86" s="217">
        <v>6990000</v>
      </c>
      <c r="AE86" s="840"/>
      <c r="AF86" s="840"/>
      <c r="AG86" s="116">
        <f t="shared" si="43"/>
        <v>6990000</v>
      </c>
      <c r="AH86" s="841"/>
      <c r="AI86" s="157"/>
      <c r="AJ86" s="157"/>
      <c r="AK86" s="157"/>
      <c r="AL86" s="422"/>
      <c r="AM86" s="422">
        <v>42808</v>
      </c>
      <c r="AN86" s="685">
        <v>43100</v>
      </c>
      <c r="AO86" s="7">
        <f t="shared" si="42"/>
        <v>292</v>
      </c>
      <c r="AP86" s="737" t="s">
        <v>44</v>
      </c>
      <c r="AQ86" s="629">
        <v>40988421</v>
      </c>
      <c r="AR86" s="47"/>
      <c r="AS86" s="47"/>
      <c r="AT86" s="29"/>
      <c r="AU86" s="165"/>
      <c r="AV86" s="47"/>
      <c r="AW86" s="29"/>
      <c r="AX86" s="46"/>
      <c r="AY86" s="420"/>
      <c r="AZ86" s="29"/>
      <c r="BA86" s="29"/>
      <c r="BB86" s="47"/>
      <c r="BC86" s="29"/>
      <c r="BD86" s="96"/>
      <c r="BE86" s="96"/>
      <c r="BG86" s="29"/>
      <c r="BH86" s="47"/>
      <c r="BI86" s="29"/>
      <c r="BM86" s="420"/>
      <c r="BN86" s="420"/>
      <c r="BO86" s="419"/>
      <c r="BP86" s="420"/>
      <c r="BQ86" s="29"/>
      <c r="BR86" s="29"/>
      <c r="BS86" s="420"/>
      <c r="BT86" s="420"/>
      <c r="BU86" s="420"/>
      <c r="BV86" s="29"/>
      <c r="BW86" s="91"/>
      <c r="BX86" s="91"/>
      <c r="BY86" s="420"/>
      <c r="BZ86" s="420"/>
      <c r="CA86" s="420"/>
      <c r="CB86" s="73"/>
      <c r="CC86" s="52"/>
      <c r="CD86" s="75"/>
      <c r="CF86" s="73"/>
      <c r="CG86" s="73"/>
      <c r="CI86" s="79"/>
      <c r="CJ86" s="79"/>
      <c r="CK86" s="81"/>
      <c r="CL86" s="81"/>
      <c r="CM86" s="97"/>
      <c r="CN86" s="81"/>
      <c r="CO86" s="98"/>
      <c r="CP86" s="98"/>
      <c r="CQ86" s="99"/>
      <c r="CR86" s="921"/>
      <c r="CS86" s="98"/>
      <c r="CT86" s="161"/>
    </row>
    <row r="87" spans="1:98" s="49" customFormat="1" ht="63.75" x14ac:dyDescent="0.25">
      <c r="A87" s="49" t="s">
        <v>3045</v>
      </c>
      <c r="B87" s="646">
        <f t="shared" si="41"/>
        <v>75</v>
      </c>
      <c r="C87" s="419" t="s">
        <v>1609</v>
      </c>
      <c r="D87" s="528" t="s">
        <v>3316</v>
      </c>
      <c r="E87" s="501" t="s">
        <v>1496</v>
      </c>
      <c r="F87" s="422">
        <v>42788</v>
      </c>
      <c r="G87" s="732" t="s">
        <v>3203</v>
      </c>
      <c r="H87" s="732" t="s">
        <v>3003</v>
      </c>
      <c r="I87" s="737" t="s">
        <v>3133</v>
      </c>
      <c r="J87" s="539" t="s">
        <v>3317</v>
      </c>
      <c r="K87" s="425">
        <v>93</v>
      </c>
      <c r="L87" s="46">
        <v>432323</v>
      </c>
      <c r="M87" s="28" t="s">
        <v>3027</v>
      </c>
      <c r="N87" s="618">
        <v>77875500</v>
      </c>
      <c r="O87" s="419" t="s">
        <v>3318</v>
      </c>
      <c r="P87" s="538" t="s">
        <v>3006</v>
      </c>
      <c r="Q87" s="288" t="s">
        <v>1480</v>
      </c>
      <c r="R87" s="736" t="s">
        <v>3502</v>
      </c>
      <c r="S87" s="192">
        <v>75</v>
      </c>
      <c r="T87" s="708">
        <v>42831</v>
      </c>
      <c r="U87" s="737" t="s">
        <v>3671</v>
      </c>
      <c r="V87" s="737" t="s">
        <v>3669</v>
      </c>
      <c r="W87" s="737" t="s">
        <v>3669</v>
      </c>
      <c r="X87" s="737" t="s">
        <v>3672</v>
      </c>
      <c r="Y87" s="328" t="s">
        <v>3673</v>
      </c>
      <c r="Z87" s="866"/>
      <c r="AA87" s="421">
        <v>80217</v>
      </c>
      <c r="AB87" s="693">
        <v>42831</v>
      </c>
      <c r="AC87" s="847" t="s">
        <v>1464</v>
      </c>
      <c r="AD87" s="162">
        <v>77873600</v>
      </c>
      <c r="AE87" s="840"/>
      <c r="AF87" s="840"/>
      <c r="AG87" s="611">
        <f t="shared" si="43"/>
        <v>77873600</v>
      </c>
      <c r="AH87" s="841"/>
      <c r="AI87" s="157"/>
      <c r="AJ87" s="157"/>
      <c r="AK87" s="157"/>
      <c r="AL87" s="422"/>
      <c r="AM87" s="693">
        <v>42842</v>
      </c>
      <c r="AN87" s="422">
        <v>42932</v>
      </c>
      <c r="AO87" s="29">
        <f t="shared" si="42"/>
        <v>90</v>
      </c>
      <c r="AP87" s="737" t="s">
        <v>3674</v>
      </c>
      <c r="AQ87" s="604">
        <v>52836662</v>
      </c>
      <c r="AR87" s="47"/>
      <c r="AS87" s="47"/>
      <c r="AT87" s="29"/>
      <c r="AU87" s="165"/>
      <c r="AV87" s="47"/>
      <c r="AW87" s="29"/>
      <c r="AX87" s="46"/>
      <c r="AY87" s="420"/>
      <c r="AZ87" s="29"/>
      <c r="BA87" s="29"/>
      <c r="BB87" s="47"/>
      <c r="BC87" s="29"/>
      <c r="BD87" s="96"/>
      <c r="BE87" s="96"/>
      <c r="BG87" s="29"/>
      <c r="BH87" s="47"/>
      <c r="BI87" s="29"/>
      <c r="BM87" s="420"/>
      <c r="BN87" s="420"/>
      <c r="BO87" s="419"/>
      <c r="BP87" s="420"/>
      <c r="BQ87" s="29"/>
      <c r="BR87" s="29"/>
      <c r="BS87" s="420"/>
      <c r="BT87" s="420"/>
      <c r="BU87" s="420"/>
      <c r="BV87" s="29"/>
      <c r="BW87" s="91"/>
      <c r="BX87" s="91"/>
      <c r="BY87" s="420"/>
      <c r="BZ87" s="420"/>
      <c r="CA87" s="420"/>
      <c r="CB87" s="73"/>
      <c r="CC87" s="52"/>
      <c r="CD87" s="75"/>
      <c r="CF87" s="73"/>
      <c r="CG87" s="73"/>
      <c r="CI87" s="79"/>
      <c r="CJ87" s="79"/>
      <c r="CK87" s="81"/>
      <c r="CL87" s="81"/>
      <c r="CM87" s="97"/>
      <c r="CN87" s="81"/>
      <c r="CO87" s="98"/>
      <c r="CP87" s="98"/>
      <c r="CQ87" s="99"/>
      <c r="CR87" s="921"/>
      <c r="CS87" s="98"/>
      <c r="CT87" s="161"/>
    </row>
    <row r="88" spans="1:98" s="49" customFormat="1" ht="76.5" x14ac:dyDescent="0.25">
      <c r="A88" s="49" t="s">
        <v>3045</v>
      </c>
      <c r="B88" s="646">
        <f t="shared" si="41"/>
        <v>3</v>
      </c>
      <c r="C88" s="398" t="s">
        <v>2164</v>
      </c>
      <c r="D88" s="388" t="s">
        <v>3325</v>
      </c>
      <c r="E88" s="501" t="s">
        <v>1491</v>
      </c>
      <c r="F88" s="422">
        <v>42779</v>
      </c>
      <c r="G88" s="732" t="s">
        <v>3038</v>
      </c>
      <c r="H88" s="732" t="s">
        <v>3038</v>
      </c>
      <c r="I88" s="737" t="s">
        <v>3326</v>
      </c>
      <c r="J88" s="544" t="s">
        <v>3327</v>
      </c>
      <c r="K88" s="425">
        <v>88</v>
      </c>
      <c r="L88" s="46">
        <v>391210</v>
      </c>
      <c r="M88" s="544" t="s">
        <v>3123</v>
      </c>
      <c r="N88" s="758">
        <v>6244062</v>
      </c>
      <c r="O88" s="419" t="s">
        <v>3328</v>
      </c>
      <c r="P88" s="543" t="s">
        <v>3006</v>
      </c>
      <c r="Q88" s="288" t="s">
        <v>1480</v>
      </c>
      <c r="R88" s="736" t="s">
        <v>1481</v>
      </c>
      <c r="S88" s="192">
        <v>3</v>
      </c>
      <c r="T88" s="422">
        <v>42796</v>
      </c>
      <c r="U88" s="737" t="s">
        <v>3221</v>
      </c>
      <c r="V88" s="737" t="s">
        <v>3456</v>
      </c>
      <c r="W88" s="737" t="s">
        <v>3455</v>
      </c>
      <c r="X88" s="737" t="s">
        <v>1845</v>
      </c>
      <c r="Y88" s="156" t="s">
        <v>3329</v>
      </c>
      <c r="Z88" s="866"/>
      <c r="AA88" s="421">
        <v>58517</v>
      </c>
      <c r="AB88" s="422">
        <v>42796</v>
      </c>
      <c r="AC88" s="847" t="s">
        <v>1464</v>
      </c>
      <c r="AD88" s="162">
        <v>5474000</v>
      </c>
      <c r="AE88" s="840"/>
      <c r="AF88" s="840"/>
      <c r="AG88" s="116">
        <f t="shared" ref="AG88:AG105" si="44">+AD88+AE88</f>
        <v>5474000</v>
      </c>
      <c r="AH88" s="157" t="s">
        <v>3490</v>
      </c>
      <c r="AI88" s="157" t="s">
        <v>1898</v>
      </c>
      <c r="AJ88" s="157" t="s">
        <v>3484</v>
      </c>
      <c r="AK88" s="157" t="s">
        <v>3491</v>
      </c>
      <c r="AL88" s="422">
        <v>42800</v>
      </c>
      <c r="AM88" s="422">
        <v>42796</v>
      </c>
      <c r="AN88" s="685">
        <v>43100</v>
      </c>
      <c r="AO88" s="7">
        <f t="shared" si="42"/>
        <v>304</v>
      </c>
      <c r="AP88" s="737" t="s">
        <v>3330</v>
      </c>
      <c r="AQ88" s="629">
        <v>19262345</v>
      </c>
      <c r="AR88" s="95"/>
      <c r="AS88" s="47"/>
      <c r="AT88" s="29"/>
      <c r="AU88" s="29"/>
      <c r="AV88" s="47"/>
      <c r="AW88" s="29"/>
      <c r="AX88" s="46"/>
      <c r="AY88" s="420"/>
      <c r="AZ88" s="29"/>
      <c r="BA88" s="29"/>
      <c r="BB88" s="47"/>
      <c r="BC88" s="29"/>
      <c r="BD88" s="96"/>
      <c r="BE88" s="96"/>
      <c r="BG88" s="29"/>
      <c r="BH88" s="47"/>
      <c r="BI88" s="29"/>
      <c r="BM88" s="420"/>
      <c r="BN88" s="420"/>
      <c r="BO88" s="420"/>
      <c r="BP88" s="420"/>
      <c r="BQ88" s="29"/>
      <c r="BR88" s="420"/>
      <c r="BS88" s="420"/>
      <c r="BT88" s="420"/>
      <c r="BU88" s="420"/>
      <c r="BV88" s="29"/>
      <c r="BW88" s="91"/>
      <c r="BX88" s="91"/>
      <c r="BY88" s="420"/>
      <c r="BZ88" s="420"/>
      <c r="CA88" s="420"/>
      <c r="CB88" s="73"/>
      <c r="CC88" s="52"/>
      <c r="CD88" s="75"/>
      <c r="CF88" s="73"/>
      <c r="CG88" s="73"/>
      <c r="CI88" s="79"/>
      <c r="CJ88" s="79"/>
      <c r="CK88" s="81"/>
      <c r="CL88" s="81"/>
      <c r="CM88" s="97"/>
      <c r="CN88" s="81"/>
      <c r="CO88" s="98"/>
      <c r="CP88" s="98"/>
      <c r="CQ88" s="99"/>
      <c r="CR88" s="921"/>
      <c r="CS88" s="98"/>
      <c r="CT88" s="161"/>
    </row>
    <row r="89" spans="1:98" s="49" customFormat="1" ht="63.75" x14ac:dyDescent="0.25">
      <c r="A89" s="49" t="s">
        <v>3045</v>
      </c>
      <c r="B89" s="646">
        <f t="shared" si="41"/>
        <v>6</v>
      </c>
      <c r="C89" s="398" t="s">
        <v>2164</v>
      </c>
      <c r="D89" s="388" t="s">
        <v>3331</v>
      </c>
      <c r="E89" s="501" t="s">
        <v>1492</v>
      </c>
      <c r="F89" s="422">
        <v>42781</v>
      </c>
      <c r="G89" s="732" t="s">
        <v>3038</v>
      </c>
      <c r="H89" s="732" t="s">
        <v>3038</v>
      </c>
      <c r="I89" s="740" t="s">
        <v>2257</v>
      </c>
      <c r="J89" s="544" t="s">
        <v>3332</v>
      </c>
      <c r="K89" s="421">
        <v>126</v>
      </c>
      <c r="L89" s="46">
        <v>781815</v>
      </c>
      <c r="M89" s="28" t="s">
        <v>3226</v>
      </c>
      <c r="N89" s="758">
        <v>25000000</v>
      </c>
      <c r="O89" s="419" t="s">
        <v>3333</v>
      </c>
      <c r="P89" s="399" t="s">
        <v>1598</v>
      </c>
      <c r="Q89" s="288" t="s">
        <v>1480</v>
      </c>
      <c r="R89" s="736" t="s">
        <v>1481</v>
      </c>
      <c r="S89" s="192">
        <v>6</v>
      </c>
      <c r="T89" s="422">
        <v>42802</v>
      </c>
      <c r="U89" s="737" t="s">
        <v>2116</v>
      </c>
      <c r="V89" s="737" t="s">
        <v>1484</v>
      </c>
      <c r="W89" s="737" t="s">
        <v>1484</v>
      </c>
      <c r="X89" s="737" t="s">
        <v>3448</v>
      </c>
      <c r="Y89" s="156" t="s">
        <v>3449</v>
      </c>
      <c r="Z89" s="866"/>
      <c r="AA89" s="421">
        <v>60817</v>
      </c>
      <c r="AB89" s="422">
        <v>42802</v>
      </c>
      <c r="AC89" s="847" t="s">
        <v>1464</v>
      </c>
      <c r="AD89" s="162">
        <v>25000000</v>
      </c>
      <c r="AE89" s="840"/>
      <c r="AF89" s="840"/>
      <c r="AG89" s="116">
        <f t="shared" si="44"/>
        <v>25000000</v>
      </c>
      <c r="AH89" s="841"/>
      <c r="AI89" s="157"/>
      <c r="AJ89" s="157"/>
      <c r="AK89" s="157"/>
      <c r="AL89" s="422"/>
      <c r="AM89" s="422">
        <v>42802</v>
      </c>
      <c r="AN89" s="685">
        <v>43100</v>
      </c>
      <c r="AO89" s="7">
        <f t="shared" si="42"/>
        <v>298</v>
      </c>
      <c r="AP89" s="737" t="s">
        <v>70</v>
      </c>
      <c r="AQ89" s="629">
        <v>79247452</v>
      </c>
      <c r="AR89" s="47"/>
      <c r="AS89" s="47"/>
      <c r="AT89" s="29"/>
      <c r="AU89" s="48"/>
      <c r="AV89" s="47"/>
      <c r="AW89" s="29"/>
      <c r="AX89" s="46"/>
      <c r="AY89" s="420"/>
      <c r="AZ89" s="29"/>
      <c r="BA89" s="29"/>
      <c r="BB89" s="47"/>
      <c r="BC89" s="29"/>
      <c r="BD89" s="96"/>
      <c r="BE89" s="96"/>
      <c r="BG89" s="29"/>
      <c r="BH89" s="47"/>
      <c r="BI89" s="29"/>
      <c r="BM89" s="420"/>
      <c r="BN89" s="420"/>
      <c r="BO89" s="419"/>
      <c r="BP89" s="420"/>
      <c r="BQ89" s="29"/>
      <c r="BR89" s="420"/>
      <c r="BS89" s="420"/>
      <c r="BT89" s="419"/>
      <c r="BU89" s="420"/>
      <c r="BV89" s="29"/>
      <c r="BW89" s="91"/>
      <c r="BX89" s="91"/>
      <c r="BY89" s="420"/>
      <c r="BZ89" s="420"/>
      <c r="CA89" s="420"/>
      <c r="CB89" s="73"/>
      <c r="CC89" s="52"/>
      <c r="CD89" s="75"/>
      <c r="CF89" s="73"/>
      <c r="CG89" s="73"/>
      <c r="CI89" s="79"/>
      <c r="CJ89" s="79"/>
      <c r="CK89" s="81"/>
      <c r="CL89" s="81"/>
      <c r="CM89" s="97"/>
      <c r="CN89" s="81"/>
      <c r="CO89" s="98"/>
      <c r="CP89" s="98"/>
      <c r="CQ89" s="99"/>
      <c r="CR89" s="921"/>
      <c r="CS89" s="98"/>
      <c r="CT89" s="161"/>
    </row>
    <row r="90" spans="1:98" s="49" customFormat="1" ht="44.25" customHeight="1" x14ac:dyDescent="0.25">
      <c r="A90" s="49" t="s">
        <v>3045</v>
      </c>
      <c r="B90" s="646">
        <f t="shared" si="41"/>
        <v>70</v>
      </c>
      <c r="C90" s="556" t="s">
        <v>2164</v>
      </c>
      <c r="D90" s="388" t="s">
        <v>3334</v>
      </c>
      <c r="E90" s="501" t="s">
        <v>1494</v>
      </c>
      <c r="F90" s="557">
        <v>42779</v>
      </c>
      <c r="G90" s="732" t="s">
        <v>3203</v>
      </c>
      <c r="H90" s="732" t="s">
        <v>3003</v>
      </c>
      <c r="I90" s="737" t="s">
        <v>3326</v>
      </c>
      <c r="J90" s="544" t="s">
        <v>3335</v>
      </c>
      <c r="K90" s="542">
        <v>206</v>
      </c>
      <c r="L90" s="26">
        <v>141118</v>
      </c>
      <c r="M90" s="26" t="s">
        <v>3336</v>
      </c>
      <c r="N90" s="270">
        <v>147472875</v>
      </c>
      <c r="O90" s="559" t="s">
        <v>3337</v>
      </c>
      <c r="P90" s="543" t="s">
        <v>3338</v>
      </c>
      <c r="Q90" s="288" t="s">
        <v>1480</v>
      </c>
      <c r="R90" s="736" t="s">
        <v>1481</v>
      </c>
      <c r="S90" s="192">
        <v>70</v>
      </c>
      <c r="T90" s="422">
        <v>42823</v>
      </c>
      <c r="U90" s="737" t="s">
        <v>1804</v>
      </c>
      <c r="V90" s="741" t="s">
        <v>1484</v>
      </c>
      <c r="W90" s="741" t="s">
        <v>1484</v>
      </c>
      <c r="X90" s="737" t="s">
        <v>3496</v>
      </c>
      <c r="Y90" s="156" t="s">
        <v>3497</v>
      </c>
      <c r="Z90" s="866"/>
      <c r="AA90" s="602" t="s">
        <v>3498</v>
      </c>
      <c r="AB90" s="422">
        <v>42823</v>
      </c>
      <c r="AC90" s="847" t="s">
        <v>1464</v>
      </c>
      <c r="AD90" s="162">
        <v>147471080</v>
      </c>
      <c r="AE90" s="840"/>
      <c r="AF90" s="840"/>
      <c r="AG90" s="116">
        <f t="shared" si="44"/>
        <v>147471080</v>
      </c>
      <c r="AH90" s="841"/>
      <c r="AI90" s="157"/>
      <c r="AJ90" s="157"/>
      <c r="AK90" s="157"/>
      <c r="AL90" s="422"/>
      <c r="AM90" s="422">
        <v>42823</v>
      </c>
      <c r="AN90" s="685">
        <v>42914</v>
      </c>
      <c r="AO90" s="7">
        <f t="shared" si="42"/>
        <v>91</v>
      </c>
      <c r="AP90" s="737" t="s">
        <v>3499</v>
      </c>
      <c r="AQ90" s="629">
        <v>79347330</v>
      </c>
      <c r="AR90" s="47"/>
      <c r="AS90" s="47"/>
      <c r="AT90" s="29"/>
      <c r="AU90" s="165"/>
      <c r="AV90" s="47"/>
      <c r="AW90" s="29"/>
      <c r="AX90" s="46"/>
      <c r="AY90" s="420"/>
      <c r="AZ90" s="29"/>
      <c r="BA90" s="29"/>
      <c r="BB90" s="47"/>
      <c r="BC90" s="29"/>
      <c r="BD90" s="96"/>
      <c r="BE90" s="96"/>
      <c r="BG90" s="29"/>
      <c r="BH90" s="47"/>
      <c r="BI90" s="29"/>
      <c r="BM90" s="420"/>
      <c r="BN90" s="420"/>
      <c r="BO90" s="419"/>
      <c r="BP90" s="420"/>
      <c r="BQ90" s="29"/>
      <c r="BR90" s="29"/>
      <c r="BS90" s="420"/>
      <c r="BT90" s="420"/>
      <c r="BU90" s="420"/>
      <c r="BV90" s="29"/>
      <c r="BW90" s="91"/>
      <c r="BX90" s="91"/>
      <c r="BY90" s="420"/>
      <c r="BZ90" s="420"/>
      <c r="CA90" s="420"/>
      <c r="CB90" s="73"/>
      <c r="CC90" s="52"/>
      <c r="CD90" s="75"/>
      <c r="CF90" s="73"/>
      <c r="CG90" s="73"/>
      <c r="CI90" s="79"/>
      <c r="CJ90" s="79"/>
      <c r="CK90" s="81"/>
      <c r="CL90" s="81"/>
      <c r="CM90" s="97"/>
      <c r="CN90" s="81"/>
      <c r="CO90" s="98"/>
      <c r="CP90" s="98"/>
      <c r="CQ90" s="99"/>
      <c r="CR90" s="921"/>
      <c r="CS90" s="98"/>
      <c r="CT90" s="161"/>
    </row>
    <row r="91" spans="1:98" s="49" customFormat="1" ht="50.25" customHeight="1" x14ac:dyDescent="0.25">
      <c r="A91" s="49" t="s">
        <v>3045</v>
      </c>
      <c r="B91" s="646">
        <f t="shared" si="41"/>
        <v>81</v>
      </c>
      <c r="C91" s="398" t="s">
        <v>2164</v>
      </c>
      <c r="D91" s="388" t="s">
        <v>3339</v>
      </c>
      <c r="E91" s="501" t="s">
        <v>7</v>
      </c>
      <c r="F91" s="557">
        <v>42787</v>
      </c>
      <c r="G91" s="732" t="s">
        <v>3203</v>
      </c>
      <c r="H91" s="732" t="s">
        <v>1771</v>
      </c>
      <c r="I91" s="741" t="s">
        <v>3127</v>
      </c>
      <c r="J91" s="544" t="s">
        <v>3340</v>
      </c>
      <c r="K91" s="555">
        <v>100</v>
      </c>
      <c r="L91" s="558">
        <v>851216</v>
      </c>
      <c r="M91" s="26" t="s">
        <v>3341</v>
      </c>
      <c r="N91" s="92">
        <v>59600000</v>
      </c>
      <c r="O91" s="559" t="s">
        <v>3342</v>
      </c>
      <c r="P91" s="543" t="s">
        <v>1871</v>
      </c>
      <c r="Q91" s="288" t="s">
        <v>1480</v>
      </c>
      <c r="R91" s="736" t="s">
        <v>3502</v>
      </c>
      <c r="S91" s="192">
        <v>81</v>
      </c>
      <c r="T91" s="708">
        <v>42845</v>
      </c>
      <c r="U91" s="737" t="s">
        <v>3221</v>
      </c>
      <c r="V91" s="737" t="s">
        <v>1866</v>
      </c>
      <c r="W91" s="737" t="s">
        <v>1866</v>
      </c>
      <c r="X91" s="737" t="s">
        <v>3675</v>
      </c>
      <c r="Y91" s="156" t="s">
        <v>3676</v>
      </c>
      <c r="Z91" s="866"/>
      <c r="AA91" s="686">
        <v>86917</v>
      </c>
      <c r="AB91" s="422">
        <v>42845</v>
      </c>
      <c r="AC91" s="847" t="s">
        <v>1464</v>
      </c>
      <c r="AD91" s="162">
        <v>59600000</v>
      </c>
      <c r="AE91" s="840"/>
      <c r="AF91" s="840"/>
      <c r="AG91" s="611">
        <f t="shared" si="44"/>
        <v>59600000</v>
      </c>
      <c r="AH91" s="618" t="s">
        <v>3490</v>
      </c>
      <c r="AI91" s="618" t="s">
        <v>1898</v>
      </c>
      <c r="AJ91" s="618" t="s">
        <v>3484</v>
      </c>
      <c r="AK91" s="157"/>
      <c r="AL91" s="422">
        <v>42853</v>
      </c>
      <c r="AM91" s="422">
        <v>42845</v>
      </c>
      <c r="AN91" s="422">
        <v>43100</v>
      </c>
      <c r="AO91" s="7">
        <f t="shared" si="42"/>
        <v>255</v>
      </c>
      <c r="AP91" s="737" t="s">
        <v>43</v>
      </c>
      <c r="AQ91" s="629">
        <v>79877406</v>
      </c>
      <c r="AR91" s="47"/>
      <c r="AS91" s="47"/>
      <c r="AT91" s="29"/>
      <c r="AU91" s="165"/>
      <c r="AV91" s="47"/>
      <c r="AW91" s="29"/>
      <c r="AX91" s="46"/>
      <c r="AY91" s="420"/>
      <c r="AZ91" s="29"/>
      <c r="BA91" s="29"/>
      <c r="BB91" s="47"/>
      <c r="BC91" s="29"/>
      <c r="BD91" s="96"/>
      <c r="BE91" s="96"/>
      <c r="BG91" s="29"/>
      <c r="BH91" s="47"/>
      <c r="BI91" s="29"/>
      <c r="BM91" s="420"/>
      <c r="BN91" s="420"/>
      <c r="BO91" s="419"/>
      <c r="BP91" s="420"/>
      <c r="BQ91" s="29"/>
      <c r="BR91" s="29"/>
      <c r="BS91" s="420"/>
      <c r="BT91" s="420"/>
      <c r="BU91" s="420"/>
      <c r="BV91" s="29"/>
      <c r="BW91" s="91"/>
      <c r="BX91" s="91"/>
      <c r="BY91" s="420"/>
      <c r="BZ91" s="420"/>
      <c r="CA91" s="420"/>
      <c r="CB91" s="73"/>
      <c r="CC91" s="52"/>
      <c r="CD91" s="75"/>
      <c r="CF91" s="73"/>
      <c r="CG91" s="73"/>
      <c r="CI91" s="79"/>
      <c r="CJ91" s="79"/>
      <c r="CK91" s="81"/>
      <c r="CL91" s="81"/>
      <c r="CM91" s="97"/>
      <c r="CN91" s="81"/>
      <c r="CO91" s="98"/>
      <c r="CP91" s="98"/>
      <c r="CQ91" s="99"/>
      <c r="CR91" s="921"/>
      <c r="CS91" s="98"/>
      <c r="CT91" s="161"/>
    </row>
    <row r="92" spans="1:98" s="49" customFormat="1" ht="51" x14ac:dyDescent="0.25">
      <c r="A92" s="49" t="s">
        <v>3045</v>
      </c>
      <c r="B92" s="646">
        <f t="shared" si="41"/>
        <v>15</v>
      </c>
      <c r="C92" s="419" t="s">
        <v>3366</v>
      </c>
      <c r="D92" s="528" t="s">
        <v>3367</v>
      </c>
      <c r="E92" s="501" t="s">
        <v>2981</v>
      </c>
      <c r="F92" s="422">
        <v>42809</v>
      </c>
      <c r="G92" s="732" t="s">
        <v>3038</v>
      </c>
      <c r="H92" s="732" t="s">
        <v>3038</v>
      </c>
      <c r="I92" s="741" t="s">
        <v>3127</v>
      </c>
      <c r="J92" s="544" t="s">
        <v>3368</v>
      </c>
      <c r="K92" s="421">
        <v>145</v>
      </c>
      <c r="L92" s="46">
        <v>421823</v>
      </c>
      <c r="M92" s="400" t="s">
        <v>3372</v>
      </c>
      <c r="N92" s="618">
        <v>1030540</v>
      </c>
      <c r="O92" s="419" t="s">
        <v>3369</v>
      </c>
      <c r="P92" s="329" t="s">
        <v>1758</v>
      </c>
      <c r="Q92" s="288" t="s">
        <v>3502</v>
      </c>
      <c r="R92" s="804" t="s">
        <v>1480</v>
      </c>
      <c r="S92" s="776">
        <v>15</v>
      </c>
      <c r="T92" s="708">
        <v>42825</v>
      </c>
      <c r="U92" s="30" t="s">
        <v>1804</v>
      </c>
      <c r="V92" s="740" t="s">
        <v>1484</v>
      </c>
      <c r="W92" s="740" t="s">
        <v>1484</v>
      </c>
      <c r="X92" s="30" t="s">
        <v>3580</v>
      </c>
      <c r="Y92" s="916" t="s">
        <v>3581</v>
      </c>
      <c r="Z92" s="866"/>
      <c r="AA92" s="799">
        <v>77817</v>
      </c>
      <c r="AB92" s="708">
        <v>42828</v>
      </c>
      <c r="AC92" s="900" t="s">
        <v>1464</v>
      </c>
      <c r="AD92" s="801">
        <v>1030540</v>
      </c>
      <c r="AE92" s="800"/>
      <c r="AF92" s="800"/>
      <c r="AG92" s="800">
        <f t="shared" si="44"/>
        <v>1030540</v>
      </c>
      <c r="AH92" s="790"/>
      <c r="AI92" s="157"/>
      <c r="AJ92" s="157"/>
      <c r="AK92" s="157"/>
      <c r="AL92" s="422"/>
      <c r="AM92" s="422">
        <v>42825</v>
      </c>
      <c r="AN92" s="422">
        <v>42885</v>
      </c>
      <c r="AO92" s="7">
        <f t="shared" si="42"/>
        <v>60</v>
      </c>
      <c r="AP92" s="737" t="s">
        <v>1465</v>
      </c>
      <c r="AQ92" s="629">
        <v>52260482</v>
      </c>
      <c r="AR92" s="47"/>
      <c r="AS92" s="47"/>
      <c r="AT92" s="29"/>
      <c r="AU92" s="48"/>
      <c r="AV92" s="47"/>
      <c r="AW92" s="29"/>
      <c r="AX92" s="46"/>
      <c r="AY92" s="420"/>
      <c r="AZ92" s="29"/>
      <c r="BA92" s="29"/>
      <c r="BB92" s="47"/>
      <c r="BC92" s="29"/>
      <c r="BD92" s="96"/>
      <c r="BE92" s="96"/>
      <c r="BG92" s="29"/>
      <c r="BH92" s="47"/>
      <c r="BI92" s="29"/>
      <c r="BM92" s="420"/>
      <c r="BN92" s="420"/>
      <c r="BO92" s="419"/>
      <c r="BP92" s="420"/>
      <c r="BQ92" s="29"/>
      <c r="BR92" s="420"/>
      <c r="BS92" s="420"/>
      <c r="BT92" s="419"/>
      <c r="BU92" s="420"/>
      <c r="BV92" s="29"/>
      <c r="BW92" s="91"/>
      <c r="BX92" s="91"/>
      <c r="BY92" s="420"/>
      <c r="BZ92" s="420"/>
      <c r="CA92" s="420"/>
      <c r="CB92" s="73"/>
      <c r="CC92" s="52"/>
      <c r="CD92" s="75"/>
      <c r="CF92" s="73"/>
      <c r="CG92" s="73"/>
      <c r="CI92" s="79"/>
      <c r="CJ92" s="79"/>
      <c r="CK92" s="81"/>
      <c r="CL92" s="81"/>
      <c r="CM92" s="97"/>
      <c r="CN92" s="81"/>
      <c r="CO92" s="98"/>
      <c r="CP92" s="98"/>
      <c r="CQ92" s="99"/>
      <c r="CR92" s="921"/>
      <c r="CS92" s="98"/>
      <c r="CT92" s="161"/>
    </row>
    <row r="93" spans="1:98" s="49" customFormat="1" ht="38.25" x14ac:dyDescent="0.25">
      <c r="A93" s="49" t="s">
        <v>3045</v>
      </c>
      <c r="B93" s="646">
        <f t="shared" si="41"/>
        <v>16</v>
      </c>
      <c r="C93" s="398" t="s">
        <v>3366</v>
      </c>
      <c r="D93" s="528" t="s">
        <v>3370</v>
      </c>
      <c r="E93" s="501" t="s">
        <v>2984</v>
      </c>
      <c r="F93" s="422">
        <v>42815</v>
      </c>
      <c r="G93" s="732" t="s">
        <v>3038</v>
      </c>
      <c r="H93" s="732" t="s">
        <v>3038</v>
      </c>
      <c r="I93" s="737" t="s">
        <v>3326</v>
      </c>
      <c r="J93" s="544" t="s">
        <v>3371</v>
      </c>
      <c r="K93" s="421">
        <v>142</v>
      </c>
      <c r="L93" s="46">
        <v>431915</v>
      </c>
      <c r="M93" s="28" t="s">
        <v>3027</v>
      </c>
      <c r="N93" s="618">
        <v>29076853</v>
      </c>
      <c r="O93" s="419" t="s">
        <v>3373</v>
      </c>
      <c r="P93" s="543" t="s">
        <v>3006</v>
      </c>
      <c r="Q93" s="288" t="s">
        <v>3502</v>
      </c>
      <c r="R93" s="804" t="s">
        <v>1480</v>
      </c>
      <c r="S93" s="776">
        <v>16</v>
      </c>
      <c r="T93" s="708">
        <v>42830</v>
      </c>
      <c r="U93" s="30" t="s">
        <v>1804</v>
      </c>
      <c r="V93" s="740" t="s">
        <v>1484</v>
      </c>
      <c r="W93" s="740" t="s">
        <v>1484</v>
      </c>
      <c r="X93" s="30" t="s">
        <v>3677</v>
      </c>
      <c r="Y93" s="873" t="s">
        <v>3400</v>
      </c>
      <c r="Z93" s="866"/>
      <c r="AA93" s="799">
        <v>78717</v>
      </c>
      <c r="AB93" s="708">
        <v>42830</v>
      </c>
      <c r="AC93" s="900" t="s">
        <v>1464</v>
      </c>
      <c r="AD93" s="801">
        <v>18080109</v>
      </c>
      <c r="AE93" s="800"/>
      <c r="AF93" s="800"/>
      <c r="AG93" s="800">
        <f t="shared" si="44"/>
        <v>18080109</v>
      </c>
      <c r="AH93" s="790"/>
      <c r="AI93" s="157"/>
      <c r="AJ93" s="157"/>
      <c r="AK93" s="157"/>
      <c r="AL93" s="422"/>
      <c r="AM93" s="422">
        <v>42830</v>
      </c>
      <c r="AN93" s="422">
        <v>42890</v>
      </c>
      <c r="AO93" s="7">
        <f t="shared" si="42"/>
        <v>60</v>
      </c>
      <c r="AP93" s="737" t="s">
        <v>3678</v>
      </c>
      <c r="AQ93" s="629">
        <v>19477329</v>
      </c>
      <c r="AR93" s="95"/>
      <c r="AS93" s="47"/>
      <c r="AT93" s="29"/>
      <c r="AU93" s="29"/>
      <c r="AV93" s="47"/>
      <c r="AW93" s="29"/>
      <c r="AX93" s="46"/>
      <c r="AY93" s="420"/>
      <c r="AZ93" s="29"/>
      <c r="BA93" s="29"/>
      <c r="BB93" s="47"/>
      <c r="BC93" s="29"/>
      <c r="BD93" s="96"/>
      <c r="BE93" s="96"/>
      <c r="BG93" s="29"/>
      <c r="BH93" s="47"/>
      <c r="BI93" s="29"/>
      <c r="BM93" s="420"/>
      <c r="BN93" s="420"/>
      <c r="BO93" s="420"/>
      <c r="BP93" s="420"/>
      <c r="BQ93" s="29"/>
      <c r="BR93" s="420"/>
      <c r="BS93" s="420"/>
      <c r="BT93" s="420"/>
      <c r="BU93" s="420"/>
      <c r="BV93" s="29"/>
      <c r="BW93" s="91"/>
      <c r="BX93" s="91"/>
      <c r="BY93" s="420"/>
      <c r="BZ93" s="420"/>
      <c r="CA93" s="420"/>
      <c r="CB93" s="73"/>
      <c r="CC93" s="52"/>
      <c r="CD93" s="75"/>
      <c r="CF93" s="73"/>
      <c r="CG93" s="73"/>
      <c r="CI93" s="79"/>
      <c r="CJ93" s="79"/>
      <c r="CK93" s="81"/>
      <c r="CL93" s="81"/>
      <c r="CM93" s="97"/>
      <c r="CN93" s="81"/>
      <c r="CO93" s="98"/>
      <c r="CP93" s="98"/>
      <c r="CQ93" s="99"/>
      <c r="CR93" s="921"/>
      <c r="CS93" s="98"/>
      <c r="CT93" s="161"/>
    </row>
    <row r="94" spans="1:98" s="127" customFormat="1" ht="38.25" x14ac:dyDescent="0.25">
      <c r="A94" s="127" t="s">
        <v>3045</v>
      </c>
      <c r="B94" s="646">
        <f t="shared" si="41"/>
        <v>0</v>
      </c>
      <c r="C94" s="131" t="s">
        <v>3366</v>
      </c>
      <c r="D94" s="579" t="s">
        <v>3370</v>
      </c>
      <c r="E94" s="546" t="s">
        <v>2984</v>
      </c>
      <c r="F94" s="617">
        <v>42815</v>
      </c>
      <c r="G94" s="283" t="s">
        <v>3038</v>
      </c>
      <c r="H94" s="283" t="s">
        <v>3038</v>
      </c>
      <c r="I94" s="208" t="s">
        <v>3326</v>
      </c>
      <c r="J94" s="139" t="s">
        <v>3371</v>
      </c>
      <c r="K94" s="152">
        <v>142</v>
      </c>
      <c r="L94" s="141">
        <v>431915</v>
      </c>
      <c r="M94" s="227" t="s">
        <v>3027</v>
      </c>
      <c r="N94" s="158">
        <v>29076853</v>
      </c>
      <c r="O94" s="142" t="s">
        <v>3373</v>
      </c>
      <c r="P94" s="145" t="s">
        <v>3006</v>
      </c>
      <c r="Q94" s="289" t="s">
        <v>1985</v>
      </c>
      <c r="R94" s="804"/>
      <c r="S94" s="776"/>
      <c r="T94" s="708"/>
      <c r="U94" s="30"/>
      <c r="V94" s="30"/>
      <c r="W94" s="30"/>
      <c r="X94" s="30"/>
      <c r="Y94" s="873"/>
      <c r="Z94" s="866"/>
      <c r="AA94" s="799"/>
      <c r="AB94" s="708"/>
      <c r="AC94" s="900" t="s">
        <v>1464</v>
      </c>
      <c r="AD94" s="801"/>
      <c r="AE94" s="800"/>
      <c r="AF94" s="800"/>
      <c r="AG94" s="800"/>
      <c r="AH94" s="790"/>
      <c r="AI94" s="158"/>
      <c r="AJ94" s="158"/>
      <c r="AK94" s="158"/>
      <c r="AL94" s="617"/>
      <c r="AM94" s="617"/>
      <c r="AN94" s="617"/>
      <c r="AO94" s="696"/>
      <c r="AP94" s="208"/>
      <c r="AQ94" s="292"/>
      <c r="AR94" s="259"/>
      <c r="AS94" s="147"/>
      <c r="AT94" s="146"/>
      <c r="AU94" s="146"/>
      <c r="AV94" s="147"/>
      <c r="AW94" s="146"/>
      <c r="AX94" s="141"/>
      <c r="AY94" s="144"/>
      <c r="AZ94" s="146"/>
      <c r="BA94" s="146"/>
      <c r="BB94" s="147"/>
      <c r="BC94" s="146"/>
      <c r="BD94" s="149"/>
      <c r="BE94" s="149"/>
      <c r="BG94" s="146"/>
      <c r="BH94" s="147"/>
      <c r="BI94" s="146"/>
      <c r="BM94" s="144"/>
      <c r="BN94" s="144"/>
      <c r="BO94" s="144"/>
      <c r="BP94" s="144"/>
      <c r="BQ94" s="146"/>
      <c r="BR94" s="144"/>
      <c r="BS94" s="144"/>
      <c r="BT94" s="144"/>
      <c r="BU94" s="144"/>
      <c r="BV94" s="146"/>
      <c r="BW94" s="130"/>
      <c r="BX94" s="130"/>
      <c r="BY94" s="144"/>
      <c r="BZ94" s="144"/>
      <c r="CA94" s="144"/>
      <c r="CB94" s="154"/>
      <c r="CC94" s="126"/>
      <c r="CD94" s="128"/>
      <c r="CF94" s="154"/>
      <c r="CG94" s="154"/>
      <c r="CI94" s="173"/>
      <c r="CJ94" s="173"/>
      <c r="CK94" s="174"/>
      <c r="CL94" s="174"/>
      <c r="CM94" s="175"/>
      <c r="CN94" s="174"/>
      <c r="CO94" s="176"/>
      <c r="CP94" s="176"/>
      <c r="CQ94" s="177"/>
      <c r="CR94" s="921"/>
      <c r="CS94" s="176"/>
      <c r="CT94" s="178"/>
    </row>
    <row r="95" spans="1:98" s="49" customFormat="1" ht="76.5" x14ac:dyDescent="0.25">
      <c r="A95" s="49" t="s">
        <v>3045</v>
      </c>
      <c r="B95" s="646">
        <f t="shared" si="41"/>
        <v>78</v>
      </c>
      <c r="C95" s="398" t="s">
        <v>3366</v>
      </c>
      <c r="D95" s="528" t="s">
        <v>3374</v>
      </c>
      <c r="E95" s="501" t="s">
        <v>3375</v>
      </c>
      <c r="F95" s="422">
        <v>42811</v>
      </c>
      <c r="G95" s="732" t="s">
        <v>1499</v>
      </c>
      <c r="H95" s="732" t="s">
        <v>1526</v>
      </c>
      <c r="I95" s="737" t="s">
        <v>3376</v>
      </c>
      <c r="J95" s="544" t="s">
        <v>3377</v>
      </c>
      <c r="K95" s="421">
        <v>179</v>
      </c>
      <c r="L95" s="46">
        <v>241415</v>
      </c>
      <c r="M95" s="400" t="s">
        <v>3378</v>
      </c>
      <c r="N95" s="618">
        <v>30000000</v>
      </c>
      <c r="O95" s="419" t="s">
        <v>3379</v>
      </c>
      <c r="P95" s="399" t="s">
        <v>2350</v>
      </c>
      <c r="Q95" s="288" t="s">
        <v>3502</v>
      </c>
      <c r="R95" s="804" t="s">
        <v>1480</v>
      </c>
      <c r="S95" s="776">
        <v>78</v>
      </c>
      <c r="T95" s="708">
        <v>42832</v>
      </c>
      <c r="U95" s="30" t="s">
        <v>1804</v>
      </c>
      <c r="V95" s="740" t="s">
        <v>1484</v>
      </c>
      <c r="W95" s="740" t="s">
        <v>1484</v>
      </c>
      <c r="X95" s="30" t="s">
        <v>3679</v>
      </c>
      <c r="Y95" s="873" t="s">
        <v>3680</v>
      </c>
      <c r="Z95" s="866"/>
      <c r="AA95" s="799">
        <v>81717</v>
      </c>
      <c r="AB95" s="708">
        <v>42832</v>
      </c>
      <c r="AC95" s="900"/>
      <c r="AD95" s="801">
        <v>30000000</v>
      </c>
      <c r="AE95" s="800"/>
      <c r="AF95" s="800"/>
      <c r="AG95" s="800">
        <f t="shared" si="44"/>
        <v>30000000</v>
      </c>
      <c r="AH95" s="790"/>
      <c r="AI95" s="88"/>
      <c r="AJ95" s="88"/>
      <c r="AK95" s="88"/>
      <c r="AL95" s="422"/>
      <c r="AM95" s="422">
        <v>42832</v>
      </c>
      <c r="AN95" s="422">
        <v>42892</v>
      </c>
      <c r="AO95" s="7">
        <f t="shared" si="42"/>
        <v>60</v>
      </c>
      <c r="AP95" s="737" t="s">
        <v>3681</v>
      </c>
      <c r="AQ95" s="629">
        <v>79963759</v>
      </c>
      <c r="AR95" s="47"/>
      <c r="AS95" s="47"/>
      <c r="AT95" s="29"/>
      <c r="AU95" s="48"/>
      <c r="AV95" s="47"/>
      <c r="AW95" s="29"/>
      <c r="AX95" s="46"/>
      <c r="AY95" s="420"/>
      <c r="AZ95" s="29"/>
      <c r="BA95" s="29"/>
      <c r="BB95" s="47"/>
      <c r="BC95" s="29"/>
      <c r="BD95" s="96"/>
      <c r="BE95" s="96"/>
      <c r="BG95" s="29"/>
      <c r="BH95" s="47"/>
      <c r="BI95" s="29"/>
      <c r="BM95" s="420"/>
      <c r="BN95" s="420"/>
      <c r="BO95" s="419"/>
      <c r="BP95" s="420"/>
      <c r="BQ95" s="29"/>
      <c r="BR95" s="420"/>
      <c r="BS95" s="420"/>
      <c r="BT95" s="419"/>
      <c r="BU95" s="420"/>
      <c r="BV95" s="29"/>
      <c r="BW95" s="91"/>
      <c r="BX95" s="91"/>
      <c r="BY95" s="420"/>
      <c r="BZ95" s="420"/>
      <c r="CA95" s="420"/>
      <c r="CB95" s="73"/>
      <c r="CC95" s="52"/>
      <c r="CD95" s="75"/>
      <c r="CF95" s="73"/>
      <c r="CG95" s="73"/>
      <c r="CI95" s="79"/>
      <c r="CJ95" s="79"/>
      <c r="CK95" s="81"/>
      <c r="CL95" s="81"/>
      <c r="CM95" s="97"/>
      <c r="CN95" s="81"/>
      <c r="CO95" s="98"/>
      <c r="CP95" s="98"/>
      <c r="CQ95" s="99"/>
      <c r="CR95" s="921"/>
      <c r="CS95" s="98"/>
      <c r="CT95" s="161"/>
    </row>
    <row r="96" spans="1:98" s="49" customFormat="1" ht="102" customHeight="1" x14ac:dyDescent="0.25">
      <c r="A96" s="49" t="s">
        <v>3045</v>
      </c>
      <c r="B96" s="646">
        <f t="shared" si="41"/>
        <v>12</v>
      </c>
      <c r="C96" s="419" t="s">
        <v>2164</v>
      </c>
      <c r="D96" s="567" t="s">
        <v>3380</v>
      </c>
      <c r="E96" s="501" t="s">
        <v>2942</v>
      </c>
      <c r="F96" s="422">
        <v>42808</v>
      </c>
      <c r="G96" s="732" t="s">
        <v>3038</v>
      </c>
      <c r="H96" s="732" t="s">
        <v>3038</v>
      </c>
      <c r="I96" s="737" t="s">
        <v>2257</v>
      </c>
      <c r="J96" s="544" t="s">
        <v>3381</v>
      </c>
      <c r="K96" s="421">
        <v>128</v>
      </c>
      <c r="L96" s="46">
        <v>721540</v>
      </c>
      <c r="M96" s="544" t="s">
        <v>3382</v>
      </c>
      <c r="N96" s="618">
        <v>6500000</v>
      </c>
      <c r="O96" s="419" t="s">
        <v>3383</v>
      </c>
      <c r="P96" s="543" t="s">
        <v>1714</v>
      </c>
      <c r="Q96" s="288" t="s">
        <v>3502</v>
      </c>
      <c r="R96" s="804" t="s">
        <v>1480</v>
      </c>
      <c r="S96" s="776">
        <v>12</v>
      </c>
      <c r="T96" s="708">
        <v>42824</v>
      </c>
      <c r="U96" s="30" t="s">
        <v>3221</v>
      </c>
      <c r="V96" s="30" t="s">
        <v>3343</v>
      </c>
      <c r="W96" s="30" t="s">
        <v>2223</v>
      </c>
      <c r="X96" s="30" t="s">
        <v>2291</v>
      </c>
      <c r="Y96" s="916">
        <v>19214555</v>
      </c>
      <c r="Z96" s="866"/>
      <c r="AA96" s="799">
        <v>77117</v>
      </c>
      <c r="AB96" s="708">
        <v>42824</v>
      </c>
      <c r="AC96" s="900"/>
      <c r="AD96" s="801">
        <v>4200000</v>
      </c>
      <c r="AE96" s="800"/>
      <c r="AF96" s="800"/>
      <c r="AG96" s="800">
        <f t="shared" si="44"/>
        <v>4200000</v>
      </c>
      <c r="AH96" s="790"/>
      <c r="AI96" s="157"/>
      <c r="AJ96" s="157"/>
      <c r="AK96" s="157"/>
      <c r="AL96" s="422"/>
      <c r="AM96" s="422">
        <v>42824</v>
      </c>
      <c r="AN96" s="422">
        <v>43100</v>
      </c>
      <c r="AO96" s="7">
        <f t="shared" si="42"/>
        <v>276</v>
      </c>
      <c r="AP96" s="737" t="s">
        <v>2884</v>
      </c>
      <c r="AQ96" s="629">
        <v>63335799</v>
      </c>
      <c r="AR96" s="47"/>
      <c r="AS96" s="47"/>
      <c r="AT96" s="29"/>
      <c r="AU96" s="48"/>
      <c r="AV96" s="47"/>
      <c r="AW96" s="29"/>
      <c r="AX96" s="46"/>
      <c r="AY96" s="420"/>
      <c r="AZ96" s="29"/>
      <c r="BA96" s="29"/>
      <c r="BB96" s="47"/>
      <c r="BC96" s="29"/>
      <c r="BD96" s="96"/>
      <c r="BE96" s="96"/>
      <c r="BG96" s="29"/>
      <c r="BH96" s="47"/>
      <c r="BI96" s="29"/>
      <c r="BM96" s="420"/>
      <c r="BN96" s="420"/>
      <c r="BO96" s="419"/>
      <c r="BP96" s="420"/>
      <c r="BQ96" s="29"/>
      <c r="BR96" s="420"/>
      <c r="BS96" s="420"/>
      <c r="BT96" s="419"/>
      <c r="BU96" s="420"/>
      <c r="BV96" s="29"/>
      <c r="BW96" s="91"/>
      <c r="BX96" s="91"/>
      <c r="BY96" s="420"/>
      <c r="BZ96" s="420"/>
      <c r="CA96" s="420"/>
      <c r="CB96" s="73"/>
      <c r="CC96" s="52"/>
      <c r="CD96" s="75"/>
      <c r="CF96" s="73"/>
      <c r="CG96" s="73"/>
      <c r="CI96" s="79"/>
      <c r="CJ96" s="79"/>
      <c r="CK96" s="81"/>
      <c r="CL96" s="81"/>
      <c r="CM96" s="97"/>
      <c r="CN96" s="81"/>
      <c r="CO96" s="98"/>
      <c r="CP96" s="98"/>
      <c r="CQ96" s="99"/>
      <c r="CR96" s="921"/>
      <c r="CS96" s="98"/>
      <c r="CT96" s="161"/>
    </row>
    <row r="97" spans="1:98" s="127" customFormat="1" ht="78" customHeight="1" x14ac:dyDescent="0.25">
      <c r="A97" s="127" t="s">
        <v>3045</v>
      </c>
      <c r="B97" s="646">
        <f t="shared" si="41"/>
        <v>0</v>
      </c>
      <c r="C97" s="142" t="s">
        <v>2164</v>
      </c>
      <c r="D97" s="579" t="s">
        <v>3384</v>
      </c>
      <c r="E97" s="546" t="s">
        <v>2978</v>
      </c>
      <c r="F97" s="138">
        <v>42810</v>
      </c>
      <c r="G97" s="283" t="s">
        <v>3038</v>
      </c>
      <c r="H97" s="283" t="s">
        <v>3038</v>
      </c>
      <c r="I97" s="208" t="s">
        <v>2257</v>
      </c>
      <c r="J97" s="139" t="s">
        <v>3385</v>
      </c>
      <c r="K97" s="152">
        <v>116</v>
      </c>
      <c r="L97" s="141">
        <v>151015</v>
      </c>
      <c r="M97" s="139" t="s">
        <v>3199</v>
      </c>
      <c r="N97" s="158">
        <v>5500000</v>
      </c>
      <c r="O97" s="142" t="s">
        <v>3386</v>
      </c>
      <c r="P97" s="145" t="s">
        <v>1786</v>
      </c>
      <c r="Q97" s="289" t="s">
        <v>1985</v>
      </c>
      <c r="R97" s="804"/>
      <c r="S97" s="776"/>
      <c r="T97" s="708"/>
      <c r="U97" s="30"/>
      <c r="V97" s="30"/>
      <c r="W97" s="30"/>
      <c r="X97" s="30"/>
      <c r="Y97" s="873"/>
      <c r="Z97" s="866"/>
      <c r="AA97" s="799"/>
      <c r="AB97" s="708"/>
      <c r="AC97" s="900"/>
      <c r="AD97" s="801"/>
      <c r="AE97" s="800"/>
      <c r="AF97" s="800"/>
      <c r="AG97" s="800">
        <f t="shared" si="44"/>
        <v>0</v>
      </c>
      <c r="AH97" s="790"/>
      <c r="AI97" s="158"/>
      <c r="AJ97" s="158"/>
      <c r="AK97" s="158"/>
      <c r="AL97" s="138"/>
      <c r="AM97" s="138"/>
      <c r="AN97" s="138"/>
      <c r="AO97" s="7">
        <f t="shared" si="42"/>
        <v>0</v>
      </c>
      <c r="AP97" s="208"/>
      <c r="AQ97" s="292"/>
      <c r="AR97" s="147"/>
      <c r="AS97" s="147"/>
      <c r="AT97" s="146"/>
      <c r="AU97" s="150"/>
      <c r="AV97" s="147"/>
      <c r="AW97" s="146"/>
      <c r="AX97" s="141"/>
      <c r="AY97" s="144"/>
      <c r="AZ97" s="146"/>
      <c r="BA97" s="146"/>
      <c r="BB97" s="147"/>
      <c r="BC97" s="146"/>
      <c r="BD97" s="149"/>
      <c r="BE97" s="149"/>
      <c r="BG97" s="146"/>
      <c r="BH97" s="147"/>
      <c r="BI97" s="146"/>
      <c r="BM97" s="144"/>
      <c r="BN97" s="144"/>
      <c r="BO97" s="142"/>
      <c r="BP97" s="144"/>
      <c r="BQ97" s="146"/>
      <c r="BR97" s="144"/>
      <c r="BS97" s="144"/>
      <c r="BT97" s="142"/>
      <c r="BU97" s="144"/>
      <c r="BV97" s="146"/>
      <c r="BW97" s="130"/>
      <c r="BX97" s="130"/>
      <c r="BY97" s="144"/>
      <c r="BZ97" s="144"/>
      <c r="CA97" s="144"/>
      <c r="CB97" s="154"/>
      <c r="CC97" s="126"/>
      <c r="CD97" s="128"/>
      <c r="CF97" s="154"/>
      <c r="CG97" s="154"/>
      <c r="CI97" s="173"/>
      <c r="CJ97" s="173"/>
      <c r="CK97" s="174"/>
      <c r="CL97" s="174"/>
      <c r="CM97" s="175"/>
      <c r="CN97" s="174"/>
      <c r="CO97" s="176"/>
      <c r="CP97" s="176"/>
      <c r="CQ97" s="177"/>
      <c r="CR97" s="921"/>
      <c r="CS97" s="176"/>
      <c r="CT97" s="178"/>
    </row>
    <row r="98" spans="1:98" s="49" customFormat="1" ht="90" customHeight="1" x14ac:dyDescent="0.25">
      <c r="A98" s="49" t="s">
        <v>3045</v>
      </c>
      <c r="B98" s="646">
        <f t="shared" si="41"/>
        <v>77</v>
      </c>
      <c r="C98" s="398" t="s">
        <v>2164</v>
      </c>
      <c r="D98" s="567" t="s">
        <v>3387</v>
      </c>
      <c r="E98" s="501" t="s">
        <v>3388</v>
      </c>
      <c r="F98" s="422">
        <v>42809</v>
      </c>
      <c r="G98" s="732" t="s">
        <v>1499</v>
      </c>
      <c r="H98" s="732" t="s">
        <v>1526</v>
      </c>
      <c r="I98" s="737" t="s">
        <v>3376</v>
      </c>
      <c r="J98" s="544" t="s">
        <v>3389</v>
      </c>
      <c r="K98" s="425">
        <v>83</v>
      </c>
      <c r="L98" s="46">
        <v>731521</v>
      </c>
      <c r="M98" s="400" t="s">
        <v>3390</v>
      </c>
      <c r="N98" s="618">
        <v>25000000</v>
      </c>
      <c r="O98" s="419" t="s">
        <v>3391</v>
      </c>
      <c r="P98" s="399" t="s">
        <v>3006</v>
      </c>
      <c r="Q98" s="288" t="s">
        <v>3502</v>
      </c>
      <c r="R98" s="804" t="s">
        <v>1480</v>
      </c>
      <c r="S98" s="776">
        <v>77</v>
      </c>
      <c r="T98" s="708">
        <v>42830</v>
      </c>
      <c r="U98" s="30" t="s">
        <v>3221</v>
      </c>
      <c r="V98" s="740" t="s">
        <v>1484</v>
      </c>
      <c r="W98" s="740" t="s">
        <v>1484</v>
      </c>
      <c r="X98" s="30" t="s">
        <v>3682</v>
      </c>
      <c r="Y98" s="873" t="s">
        <v>3683</v>
      </c>
      <c r="Z98" s="866"/>
      <c r="AA98" s="799">
        <v>78817</v>
      </c>
      <c r="AB98" s="708">
        <v>42830</v>
      </c>
      <c r="AC98" s="900"/>
      <c r="AD98" s="801">
        <v>25000000</v>
      </c>
      <c r="AE98" s="797"/>
      <c r="AF98" s="800"/>
      <c r="AG98" s="800">
        <f t="shared" si="44"/>
        <v>25000000</v>
      </c>
      <c r="AH98" s="790"/>
      <c r="AI98" s="157"/>
      <c r="AJ98" s="157"/>
      <c r="AK98" s="157"/>
      <c r="AL98" s="422"/>
      <c r="AM98" s="422">
        <v>42830</v>
      </c>
      <c r="AN98" s="693">
        <v>43100</v>
      </c>
      <c r="AO98" s="7">
        <f t="shared" si="42"/>
        <v>270</v>
      </c>
      <c r="AP98" s="737" t="s">
        <v>3681</v>
      </c>
      <c r="AQ98" s="629">
        <v>79963759</v>
      </c>
      <c r="AR98" s="95"/>
      <c r="AS98" s="47"/>
      <c r="AT98" s="29"/>
      <c r="AU98" s="29"/>
      <c r="AV98" s="47"/>
      <c r="AW98" s="29"/>
      <c r="AX98" s="46"/>
      <c r="AY98" s="420"/>
      <c r="AZ98" s="29"/>
      <c r="BA98" s="29"/>
      <c r="BB98" s="47"/>
      <c r="BC98" s="29"/>
      <c r="BD98" s="96"/>
      <c r="BE98" s="96"/>
      <c r="BG98" s="29"/>
      <c r="BH98" s="47"/>
      <c r="BI98" s="29"/>
      <c r="BM98" s="420"/>
      <c r="BN98" s="420"/>
      <c r="BO98" s="420"/>
      <c r="BP98" s="420"/>
      <c r="BQ98" s="29"/>
      <c r="BR98" s="420"/>
      <c r="BS98" s="420"/>
      <c r="BT98" s="420"/>
      <c r="BU98" s="420"/>
      <c r="BV98" s="29"/>
      <c r="BW98" s="91"/>
      <c r="BX98" s="91"/>
      <c r="BY98" s="420"/>
      <c r="BZ98" s="420"/>
      <c r="CA98" s="420"/>
      <c r="CB98" s="73"/>
      <c r="CC98" s="52"/>
      <c r="CD98" s="75"/>
      <c r="CF98" s="73"/>
      <c r="CG98" s="73"/>
      <c r="CI98" s="79"/>
      <c r="CJ98" s="79"/>
      <c r="CK98" s="81"/>
      <c r="CL98" s="81"/>
      <c r="CM98" s="97"/>
      <c r="CN98" s="81"/>
      <c r="CO98" s="98"/>
      <c r="CP98" s="98"/>
      <c r="CQ98" s="99"/>
      <c r="CR98" s="921"/>
      <c r="CS98" s="98"/>
      <c r="CT98" s="161"/>
    </row>
    <row r="99" spans="1:98" s="49" customFormat="1" ht="99" customHeight="1" x14ac:dyDescent="0.25">
      <c r="A99" s="49" t="s">
        <v>3045</v>
      </c>
      <c r="B99" s="646">
        <f t="shared" si="41"/>
        <v>14</v>
      </c>
      <c r="C99" s="398" t="s">
        <v>1609</v>
      </c>
      <c r="D99" s="528" t="s">
        <v>3411</v>
      </c>
      <c r="E99" s="501" t="s">
        <v>1965</v>
      </c>
      <c r="F99" s="422">
        <v>42809</v>
      </c>
      <c r="G99" s="732" t="s">
        <v>3038</v>
      </c>
      <c r="H99" s="732" t="s">
        <v>3038</v>
      </c>
      <c r="I99" s="737" t="s">
        <v>2257</v>
      </c>
      <c r="J99" s="544" t="s">
        <v>3412</v>
      </c>
      <c r="K99" s="421">
        <v>118</v>
      </c>
      <c r="L99" s="46">
        <v>151015</v>
      </c>
      <c r="M99" s="400" t="s">
        <v>3199</v>
      </c>
      <c r="N99" s="618">
        <v>6000000</v>
      </c>
      <c r="O99" s="419" t="s">
        <v>3413</v>
      </c>
      <c r="P99" s="329" t="s">
        <v>1786</v>
      </c>
      <c r="Q99" s="288" t="s">
        <v>3502</v>
      </c>
      <c r="R99" s="804" t="s">
        <v>1480</v>
      </c>
      <c r="S99" s="776">
        <v>14</v>
      </c>
      <c r="T99" s="708">
        <v>42824</v>
      </c>
      <c r="U99" s="30" t="s">
        <v>3423</v>
      </c>
      <c r="V99" s="30" t="s">
        <v>3445</v>
      </c>
      <c r="W99" s="30" t="s">
        <v>1823</v>
      </c>
      <c r="X99" s="30" t="s">
        <v>3574</v>
      </c>
      <c r="Y99" s="873" t="s">
        <v>3575</v>
      </c>
      <c r="Z99" s="866"/>
      <c r="AA99" s="799">
        <v>77217</v>
      </c>
      <c r="AB99" s="708">
        <v>42824</v>
      </c>
      <c r="AC99" s="900"/>
      <c r="AD99" s="801">
        <v>6000000</v>
      </c>
      <c r="AE99" s="800"/>
      <c r="AF99" s="800"/>
      <c r="AG99" s="800">
        <f t="shared" si="44"/>
        <v>6000000</v>
      </c>
      <c r="AH99" s="790"/>
      <c r="AI99" s="157"/>
      <c r="AJ99" s="157"/>
      <c r="AK99" s="157"/>
      <c r="AL99" s="422"/>
      <c r="AM99" s="422">
        <v>42824</v>
      </c>
      <c r="AN99" s="422">
        <v>43098</v>
      </c>
      <c r="AO99" s="7">
        <f t="shared" si="42"/>
        <v>274</v>
      </c>
      <c r="AP99" s="737" t="s">
        <v>44</v>
      </c>
      <c r="AQ99" s="629">
        <v>40988421</v>
      </c>
      <c r="AR99" s="95"/>
      <c r="AS99" s="47"/>
      <c r="AT99" s="29"/>
      <c r="AU99" s="29"/>
      <c r="AV99" s="47"/>
      <c r="AW99" s="29"/>
      <c r="AX99" s="46"/>
      <c r="AY99" s="420"/>
      <c r="AZ99" s="29"/>
      <c r="BA99" s="29"/>
      <c r="BB99" s="47"/>
      <c r="BC99" s="29"/>
      <c r="BD99" s="96"/>
      <c r="BE99" s="96"/>
      <c r="BG99" s="29"/>
      <c r="BH99" s="47"/>
      <c r="BI99" s="29"/>
      <c r="BM99" s="420"/>
      <c r="BN99" s="420"/>
      <c r="BO99" s="420"/>
      <c r="BP99" s="420"/>
      <c r="BQ99" s="29"/>
      <c r="BR99" s="420"/>
      <c r="BS99" s="420"/>
      <c r="BT99" s="420"/>
      <c r="BU99" s="420"/>
      <c r="BV99" s="29"/>
      <c r="BW99" s="91"/>
      <c r="BX99" s="91"/>
      <c r="BY99" s="420"/>
      <c r="BZ99" s="420"/>
      <c r="CA99" s="420"/>
      <c r="CB99" s="73"/>
      <c r="CC99" s="52"/>
      <c r="CD99" s="75"/>
      <c r="CF99" s="73"/>
      <c r="CG99" s="73"/>
      <c r="CI99" s="79"/>
      <c r="CJ99" s="79"/>
      <c r="CK99" s="81"/>
      <c r="CL99" s="81"/>
      <c r="CM99" s="97"/>
      <c r="CN99" s="81"/>
      <c r="CO99" s="98"/>
      <c r="CP99" s="98"/>
      <c r="CQ99" s="99"/>
      <c r="CR99" s="921"/>
      <c r="CS99" s="98"/>
      <c r="CT99" s="161"/>
    </row>
    <row r="100" spans="1:98" s="230" customFormat="1" ht="63.75" x14ac:dyDescent="0.25">
      <c r="A100" s="230" t="s">
        <v>3045</v>
      </c>
      <c r="B100" s="646">
        <f t="shared" si="41"/>
        <v>0</v>
      </c>
      <c r="C100" s="230" t="s">
        <v>1609</v>
      </c>
      <c r="D100" s="697" t="s">
        <v>3414</v>
      </c>
      <c r="E100" s="546" t="s">
        <v>3014</v>
      </c>
      <c r="F100" s="617">
        <v>42821</v>
      </c>
      <c r="G100" s="283" t="s">
        <v>3038</v>
      </c>
      <c r="H100" s="283" t="s">
        <v>3038</v>
      </c>
      <c r="I100" s="208" t="s">
        <v>2257</v>
      </c>
      <c r="J100" s="227" t="s">
        <v>3415</v>
      </c>
      <c r="K100" s="152">
        <v>119</v>
      </c>
      <c r="L100" s="141">
        <v>151015</v>
      </c>
      <c r="M100" s="139" t="s">
        <v>3199</v>
      </c>
      <c r="N100" s="154">
        <v>1000000</v>
      </c>
      <c r="O100" s="128" t="s">
        <v>3416</v>
      </c>
      <c r="P100" s="698" t="s">
        <v>1786</v>
      </c>
      <c r="Q100" s="848"/>
      <c r="R100" s="791"/>
      <c r="S100" s="776"/>
      <c r="T100" s="708"/>
      <c r="U100" s="30"/>
      <c r="V100" s="30"/>
      <c r="W100" s="30"/>
      <c r="X100" s="30"/>
      <c r="Y100" s="873"/>
      <c r="Z100" s="866"/>
      <c r="AA100" s="406"/>
      <c r="AB100" s="708"/>
      <c r="AC100" s="800"/>
      <c r="AD100" s="800"/>
      <c r="AE100" s="800"/>
      <c r="AF100" s="800"/>
      <c r="AG100" s="800">
        <f t="shared" si="44"/>
        <v>0</v>
      </c>
      <c r="AH100" s="790"/>
      <c r="AI100" s="158"/>
      <c r="AJ100" s="158"/>
      <c r="AK100" s="158"/>
      <c r="AL100" s="617"/>
      <c r="AM100" s="617"/>
      <c r="AN100" s="617"/>
      <c r="AO100" s="7">
        <f t="shared" si="42"/>
        <v>0</v>
      </c>
      <c r="AP100" s="208"/>
      <c r="AQ100" s="294"/>
      <c r="AR100" s="126"/>
      <c r="AS100" s="126"/>
      <c r="AT100" s="127"/>
      <c r="AU100" s="128"/>
      <c r="AV100" s="126"/>
      <c r="AW100" s="127"/>
      <c r="AX100" s="129"/>
      <c r="AY100" s="126"/>
      <c r="AZ100" s="127"/>
      <c r="BA100" s="127"/>
      <c r="BB100" s="126"/>
      <c r="BC100" s="127"/>
      <c r="BD100" s="129"/>
      <c r="BE100" s="129"/>
      <c r="BF100" s="127"/>
      <c r="BG100" s="127"/>
      <c r="BH100" s="126"/>
      <c r="BI100" s="127"/>
      <c r="BJ100" s="127"/>
      <c r="BK100" s="127"/>
      <c r="BL100" s="127"/>
      <c r="BM100" s="130"/>
      <c r="BN100" s="130"/>
      <c r="BO100" s="131"/>
      <c r="BP100" s="130"/>
      <c r="BQ100" s="127"/>
      <c r="BR100" s="130"/>
      <c r="BS100" s="130"/>
      <c r="BT100" s="131"/>
      <c r="BU100" s="130"/>
      <c r="BV100" s="127"/>
      <c r="BW100" s="130"/>
      <c r="BX100" s="130"/>
      <c r="BY100" s="131"/>
      <c r="BZ100" s="130"/>
      <c r="CA100" s="127"/>
      <c r="CB100" s="132"/>
      <c r="CC100" s="126"/>
      <c r="CD100" s="128"/>
      <c r="CE100" s="127"/>
      <c r="CF100" s="132"/>
      <c r="CG100" s="133"/>
      <c r="CH100" s="134"/>
      <c r="CI100" s="134"/>
      <c r="CJ100" s="134"/>
      <c r="CP100" s="127"/>
      <c r="CQ100" s="231"/>
      <c r="CR100" s="921"/>
      <c r="CS100" s="127"/>
      <c r="CT100" s="232"/>
    </row>
    <row r="101" spans="1:98" s="49" customFormat="1" ht="127.5" x14ac:dyDescent="0.25">
      <c r="A101" s="49" t="s">
        <v>3045</v>
      </c>
      <c r="B101" s="646">
        <f t="shared" si="41"/>
        <v>13</v>
      </c>
      <c r="C101" s="398" t="s">
        <v>1489</v>
      </c>
      <c r="D101" s="567" t="s">
        <v>3459</v>
      </c>
      <c r="E101" s="501" t="s">
        <v>2972</v>
      </c>
      <c r="F101" s="422">
        <v>42816</v>
      </c>
      <c r="G101" s="732" t="s">
        <v>3038</v>
      </c>
      <c r="H101" s="732" t="s">
        <v>3038</v>
      </c>
      <c r="I101" s="737" t="s">
        <v>2257</v>
      </c>
      <c r="J101" s="544" t="s">
        <v>3460</v>
      </c>
      <c r="K101" s="425">
        <v>122</v>
      </c>
      <c r="L101" s="46">
        <v>151015</v>
      </c>
      <c r="M101" s="400" t="s">
        <v>3199</v>
      </c>
      <c r="N101" s="618">
        <v>33000000</v>
      </c>
      <c r="O101" s="419" t="s">
        <v>3461</v>
      </c>
      <c r="P101" s="543" t="s">
        <v>1786</v>
      </c>
      <c r="Q101" s="734" t="s">
        <v>3502</v>
      </c>
      <c r="R101" s="791" t="s">
        <v>1480</v>
      </c>
      <c r="S101" s="776">
        <v>13</v>
      </c>
      <c r="T101" s="708">
        <v>42825</v>
      </c>
      <c r="U101" s="30" t="s">
        <v>3423</v>
      </c>
      <c r="V101" s="30" t="s">
        <v>3576</v>
      </c>
      <c r="W101" s="30" t="s">
        <v>3576</v>
      </c>
      <c r="X101" s="30" t="s">
        <v>3577</v>
      </c>
      <c r="Y101" s="873" t="s">
        <v>3578</v>
      </c>
      <c r="Z101" s="866"/>
      <c r="AA101" s="799">
        <v>77617</v>
      </c>
      <c r="AB101" s="708">
        <v>42825</v>
      </c>
      <c r="AC101" s="900"/>
      <c r="AD101" s="900">
        <v>33000000</v>
      </c>
      <c r="AE101" s="800"/>
      <c r="AF101" s="800"/>
      <c r="AG101" s="800">
        <f t="shared" si="44"/>
        <v>33000000</v>
      </c>
      <c r="AH101" s="790"/>
      <c r="AI101" s="157"/>
      <c r="AJ101" s="157"/>
      <c r="AK101" s="157"/>
      <c r="AL101" s="422"/>
      <c r="AM101" s="422">
        <v>42829</v>
      </c>
      <c r="AN101" s="422">
        <v>43100</v>
      </c>
      <c r="AO101" s="7">
        <f t="shared" si="42"/>
        <v>271</v>
      </c>
      <c r="AP101" s="737" t="s">
        <v>3685</v>
      </c>
      <c r="AQ101" s="629">
        <v>64551804</v>
      </c>
      <c r="AR101" s="95"/>
      <c r="AS101" s="47"/>
      <c r="AT101" s="29"/>
      <c r="AU101" s="29"/>
      <c r="AV101" s="47"/>
      <c r="AW101" s="29"/>
      <c r="AX101" s="46"/>
      <c r="AY101" s="420"/>
      <c r="AZ101" s="29"/>
      <c r="BA101" s="29"/>
      <c r="BB101" s="47"/>
      <c r="BC101" s="29"/>
      <c r="BD101" s="96"/>
      <c r="BE101" s="96"/>
      <c r="BG101" s="29"/>
      <c r="BH101" s="47"/>
      <c r="BI101" s="29"/>
      <c r="BM101" s="420"/>
      <c r="BN101" s="420"/>
      <c r="BO101" s="420"/>
      <c r="BP101" s="420"/>
      <c r="BQ101" s="29"/>
      <c r="BR101" s="420"/>
      <c r="BS101" s="420"/>
      <c r="BT101" s="420"/>
      <c r="BU101" s="420"/>
      <c r="BV101" s="29"/>
      <c r="BW101" s="91"/>
      <c r="BX101" s="91"/>
      <c r="BY101" s="420"/>
      <c r="BZ101" s="420"/>
      <c r="CA101" s="420"/>
      <c r="CB101" s="73"/>
      <c r="CC101" s="52"/>
      <c r="CD101" s="75"/>
      <c r="CF101" s="73"/>
      <c r="CG101" s="73"/>
      <c r="CI101" s="79"/>
      <c r="CJ101" s="79"/>
      <c r="CK101" s="81"/>
      <c r="CL101" s="81"/>
      <c r="CM101" s="97"/>
      <c r="CN101" s="81"/>
      <c r="CO101" s="98"/>
      <c r="CP101" s="98"/>
      <c r="CQ101" s="99"/>
      <c r="CR101" s="921"/>
      <c r="CS101" s="98"/>
      <c r="CT101" s="161"/>
    </row>
    <row r="102" spans="1:98" s="49" customFormat="1" ht="59.25" customHeight="1" x14ac:dyDescent="0.25">
      <c r="A102" s="49" t="s">
        <v>3045</v>
      </c>
      <c r="B102" s="646">
        <f t="shared" si="41"/>
        <v>17</v>
      </c>
      <c r="C102" s="398" t="s">
        <v>1489</v>
      </c>
      <c r="D102" s="567" t="s">
        <v>3462</v>
      </c>
      <c r="E102" s="501" t="s">
        <v>2976</v>
      </c>
      <c r="F102" s="573">
        <v>42816</v>
      </c>
      <c r="G102" s="732" t="s">
        <v>3038</v>
      </c>
      <c r="H102" s="732" t="s">
        <v>3038</v>
      </c>
      <c r="I102" s="737" t="s">
        <v>2257</v>
      </c>
      <c r="J102" s="544" t="s">
        <v>3463</v>
      </c>
      <c r="K102" s="425">
        <v>114</v>
      </c>
      <c r="L102" s="46">
        <v>151015</v>
      </c>
      <c r="M102" s="544" t="s">
        <v>3199</v>
      </c>
      <c r="N102" s="618">
        <v>17000000</v>
      </c>
      <c r="O102" s="419" t="s">
        <v>3464</v>
      </c>
      <c r="P102" s="543" t="s">
        <v>1786</v>
      </c>
      <c r="Q102" s="734" t="s">
        <v>3502</v>
      </c>
      <c r="R102" s="791" t="s">
        <v>1480</v>
      </c>
      <c r="S102" s="776">
        <v>17</v>
      </c>
      <c r="T102" s="708">
        <v>42831</v>
      </c>
      <c r="U102" s="30" t="s">
        <v>3423</v>
      </c>
      <c r="V102" s="30" t="s">
        <v>1686</v>
      </c>
      <c r="W102" s="30" t="s">
        <v>3684</v>
      </c>
      <c r="X102" s="30" t="s">
        <v>2556</v>
      </c>
      <c r="Y102" s="873">
        <v>5297659</v>
      </c>
      <c r="Z102" s="866"/>
      <c r="AA102" s="799">
        <v>79817</v>
      </c>
      <c r="AB102" s="708">
        <v>42831</v>
      </c>
      <c r="AC102" s="900"/>
      <c r="AD102" s="900">
        <v>17000000</v>
      </c>
      <c r="AE102" s="800"/>
      <c r="AF102" s="800"/>
      <c r="AG102" s="800">
        <f t="shared" si="44"/>
        <v>17000000</v>
      </c>
      <c r="AH102" s="790"/>
      <c r="AI102" s="157"/>
      <c r="AJ102" s="157"/>
      <c r="AK102" s="157"/>
      <c r="AL102" s="422"/>
      <c r="AM102" s="422">
        <v>42856</v>
      </c>
      <c r="AN102" s="693">
        <v>43100</v>
      </c>
      <c r="AO102" s="7">
        <f t="shared" si="42"/>
        <v>244</v>
      </c>
      <c r="AP102" s="737" t="s">
        <v>16</v>
      </c>
      <c r="AQ102" s="629">
        <v>30738603</v>
      </c>
      <c r="AR102" s="95"/>
      <c r="AS102" s="47"/>
      <c r="AT102" s="29"/>
      <c r="AU102" s="29"/>
      <c r="AV102" s="47"/>
      <c r="AW102" s="29"/>
      <c r="AX102" s="46"/>
      <c r="AY102" s="420"/>
      <c r="AZ102" s="29"/>
      <c r="BA102" s="29"/>
      <c r="BB102" s="47"/>
      <c r="BC102" s="29"/>
      <c r="BD102" s="96"/>
      <c r="BE102" s="96"/>
      <c r="BG102" s="29"/>
      <c r="BH102" s="47"/>
      <c r="BI102" s="29"/>
      <c r="BM102" s="420"/>
      <c r="BN102" s="420"/>
      <c r="BO102" s="420"/>
      <c r="BP102" s="420"/>
      <c r="BQ102" s="29"/>
      <c r="BR102" s="420"/>
      <c r="BS102" s="420"/>
      <c r="BT102" s="420"/>
      <c r="BU102" s="420"/>
      <c r="BV102" s="29"/>
      <c r="BW102" s="91"/>
      <c r="BX102" s="91"/>
      <c r="BY102" s="420"/>
      <c r="BZ102" s="420"/>
      <c r="CA102" s="420"/>
      <c r="CB102" s="73"/>
      <c r="CC102" s="52"/>
      <c r="CD102" s="75"/>
      <c r="CF102" s="73"/>
      <c r="CG102" s="73"/>
      <c r="CI102" s="79"/>
      <c r="CJ102" s="79"/>
      <c r="CK102" s="81"/>
      <c r="CL102" s="81"/>
      <c r="CM102" s="97"/>
      <c r="CN102" s="81"/>
      <c r="CO102" s="98"/>
      <c r="CP102" s="98"/>
      <c r="CQ102" s="99"/>
      <c r="CR102" s="921"/>
      <c r="CS102" s="98"/>
      <c r="CT102" s="161"/>
    </row>
    <row r="103" spans="1:98" s="49" customFormat="1" ht="66.75" customHeight="1" x14ac:dyDescent="0.25">
      <c r="A103" s="49" t="s">
        <v>3045</v>
      </c>
      <c r="B103" s="646">
        <f t="shared" si="41"/>
        <v>18</v>
      </c>
      <c r="C103" s="419" t="s">
        <v>1489</v>
      </c>
      <c r="D103" s="567" t="s">
        <v>3465</v>
      </c>
      <c r="E103" s="501" t="s">
        <v>2987</v>
      </c>
      <c r="F103" s="422">
        <v>42817</v>
      </c>
      <c r="G103" s="732" t="s">
        <v>3038</v>
      </c>
      <c r="H103" s="732" t="s">
        <v>3038</v>
      </c>
      <c r="I103" s="737" t="s">
        <v>2257</v>
      </c>
      <c r="J103" s="544" t="s">
        <v>3466</v>
      </c>
      <c r="K103" s="421">
        <v>115</v>
      </c>
      <c r="L103" s="46">
        <v>151015</v>
      </c>
      <c r="M103" s="544" t="s">
        <v>3199</v>
      </c>
      <c r="N103" s="618">
        <v>2300000</v>
      </c>
      <c r="O103" s="419" t="s">
        <v>3467</v>
      </c>
      <c r="P103" s="543" t="s">
        <v>1786</v>
      </c>
      <c r="Q103" s="734" t="s">
        <v>3502</v>
      </c>
      <c r="R103" s="791" t="s">
        <v>1480</v>
      </c>
      <c r="S103" s="776">
        <v>18</v>
      </c>
      <c r="T103" s="708">
        <v>42831</v>
      </c>
      <c r="U103" s="30" t="s">
        <v>3423</v>
      </c>
      <c r="V103" s="30" t="s">
        <v>3688</v>
      </c>
      <c r="W103" s="30" t="s">
        <v>2396</v>
      </c>
      <c r="X103" s="30" t="s">
        <v>2560</v>
      </c>
      <c r="Y103" s="916">
        <v>24473480</v>
      </c>
      <c r="Z103" s="866"/>
      <c r="AA103" s="799">
        <v>79717</v>
      </c>
      <c r="AB103" s="708">
        <v>42831</v>
      </c>
      <c r="AC103" s="900"/>
      <c r="AD103" s="801">
        <v>2300000</v>
      </c>
      <c r="AE103" s="800"/>
      <c r="AF103" s="800"/>
      <c r="AG103" s="800">
        <f t="shared" si="44"/>
        <v>2300000</v>
      </c>
      <c r="AH103" s="790"/>
      <c r="AI103" s="157"/>
      <c r="AJ103" s="157"/>
      <c r="AK103" s="157"/>
      <c r="AL103" s="422"/>
      <c r="AM103" s="422">
        <v>42835</v>
      </c>
      <c r="AN103" s="694">
        <v>43100</v>
      </c>
      <c r="AO103" s="7">
        <f t="shared" si="42"/>
        <v>265</v>
      </c>
      <c r="AP103" s="737" t="s">
        <v>3686</v>
      </c>
      <c r="AQ103" s="629">
        <v>17586972</v>
      </c>
      <c r="AR103" s="95"/>
      <c r="AS103" s="47"/>
      <c r="AT103" s="29"/>
      <c r="AU103" s="29"/>
      <c r="AV103" s="47"/>
      <c r="AW103" s="29"/>
      <c r="AX103" s="46"/>
      <c r="AY103" s="420"/>
      <c r="AZ103" s="29"/>
      <c r="BA103" s="29"/>
      <c r="BB103" s="47"/>
      <c r="BC103" s="29"/>
      <c r="BD103" s="96"/>
      <c r="BE103" s="96"/>
      <c r="BG103" s="29"/>
      <c r="BH103" s="47"/>
      <c r="BI103" s="29"/>
      <c r="BM103" s="420"/>
      <c r="BN103" s="420"/>
      <c r="BO103" s="420"/>
      <c r="BP103" s="420"/>
      <c r="BQ103" s="29"/>
      <c r="BR103" s="420"/>
      <c r="BS103" s="420"/>
      <c r="BT103" s="420"/>
      <c r="BU103" s="420"/>
      <c r="BV103" s="29"/>
      <c r="BW103" s="91"/>
      <c r="BX103" s="91"/>
      <c r="BY103" s="420"/>
      <c r="BZ103" s="420"/>
      <c r="CA103" s="420"/>
      <c r="CB103" s="73"/>
      <c r="CC103" s="52"/>
      <c r="CD103" s="75"/>
      <c r="CF103" s="73"/>
      <c r="CG103" s="73"/>
      <c r="CI103" s="79"/>
      <c r="CJ103" s="79"/>
      <c r="CK103" s="81"/>
      <c r="CL103" s="81"/>
      <c r="CM103" s="97"/>
      <c r="CN103" s="81"/>
      <c r="CO103" s="98"/>
      <c r="CP103" s="98"/>
      <c r="CQ103" s="99"/>
      <c r="CR103" s="921"/>
      <c r="CS103" s="98"/>
      <c r="CT103" s="161"/>
    </row>
    <row r="104" spans="1:98" ht="51" x14ac:dyDescent="0.25">
      <c r="A104" s="218" t="s">
        <v>3045</v>
      </c>
      <c r="B104" s="859">
        <f t="shared" si="41"/>
        <v>19</v>
      </c>
      <c r="C104" s="866" t="s">
        <v>1489</v>
      </c>
      <c r="D104" s="899" t="s">
        <v>3468</v>
      </c>
      <c r="E104" s="874" t="s">
        <v>3008</v>
      </c>
      <c r="F104" s="708">
        <v>42818</v>
      </c>
      <c r="G104" s="869" t="s">
        <v>3038</v>
      </c>
      <c r="H104" s="869" t="s">
        <v>3038</v>
      </c>
      <c r="I104" s="30" t="s">
        <v>2257</v>
      </c>
      <c r="J104" s="637" t="s">
        <v>3469</v>
      </c>
      <c r="K104" s="406">
        <v>110</v>
      </c>
      <c r="L104" s="793">
        <v>801416</v>
      </c>
      <c r="M104" s="637" t="s">
        <v>3129</v>
      </c>
      <c r="N104" s="790">
        <v>1950000</v>
      </c>
      <c r="O104" s="795" t="s">
        <v>3470</v>
      </c>
      <c r="P104" s="824" t="s">
        <v>1871</v>
      </c>
      <c r="Q104" s="791" t="s">
        <v>3502</v>
      </c>
      <c r="R104" s="791" t="s">
        <v>1480</v>
      </c>
      <c r="S104" s="776">
        <v>19</v>
      </c>
      <c r="T104" s="708">
        <v>42831</v>
      </c>
      <c r="U104" s="30" t="s">
        <v>3687</v>
      </c>
      <c r="V104" s="30" t="s">
        <v>3444</v>
      </c>
      <c r="W104" s="30" t="s">
        <v>1823</v>
      </c>
      <c r="X104" s="30" t="s">
        <v>2196</v>
      </c>
      <c r="Y104" s="798">
        <v>73151937</v>
      </c>
      <c r="Z104" s="866"/>
      <c r="AA104" s="799">
        <v>79617</v>
      </c>
      <c r="AB104" s="708">
        <v>42831</v>
      </c>
      <c r="AC104" s="900"/>
      <c r="AD104" s="801">
        <v>1950000</v>
      </c>
      <c r="AE104" s="800"/>
      <c r="AF104" s="800"/>
      <c r="AG104" s="800">
        <f t="shared" si="44"/>
        <v>1950000</v>
      </c>
      <c r="AH104" s="790"/>
      <c r="AI104" s="157"/>
      <c r="AJ104" s="157"/>
      <c r="AK104" s="157"/>
      <c r="AL104" s="422"/>
      <c r="AM104" s="422">
        <v>42831</v>
      </c>
      <c r="AN104" s="422">
        <v>43013</v>
      </c>
      <c r="AO104" s="7">
        <f t="shared" si="42"/>
        <v>182</v>
      </c>
      <c r="AP104" s="737" t="s">
        <v>44</v>
      </c>
      <c r="AQ104" s="629">
        <v>40988421</v>
      </c>
      <c r="AR104" s="95"/>
      <c r="AS104" s="47"/>
      <c r="AT104" s="29"/>
      <c r="AU104" s="29"/>
      <c r="AV104" s="47"/>
      <c r="AW104" s="29"/>
      <c r="AX104" s="46"/>
      <c r="AY104" s="420"/>
      <c r="AZ104" s="29"/>
      <c r="BA104" s="29"/>
      <c r="BB104" s="47"/>
      <c r="BC104" s="29"/>
      <c r="BD104" s="96"/>
      <c r="BE104" s="96"/>
      <c r="BG104" s="29"/>
      <c r="BH104" s="47"/>
      <c r="BI104" s="29"/>
      <c r="BM104" s="420"/>
      <c r="BN104" s="420"/>
      <c r="BO104" s="420"/>
      <c r="BP104" s="420"/>
      <c r="BQ104" s="29"/>
      <c r="BR104" s="420"/>
      <c r="BS104" s="420"/>
      <c r="BT104" s="420"/>
      <c r="BU104" s="420"/>
      <c r="BV104" s="29"/>
      <c r="BY104" s="420"/>
      <c r="BZ104" s="420"/>
      <c r="CA104" s="420"/>
      <c r="CB104" s="73"/>
      <c r="CF104" s="73"/>
      <c r="CG104" s="73"/>
      <c r="CH104" s="49"/>
      <c r="CI104" s="79"/>
      <c r="CJ104" s="79"/>
      <c r="CK104" s="81"/>
      <c r="CL104" s="81"/>
      <c r="CM104" s="97"/>
      <c r="CN104" s="81"/>
      <c r="CO104" s="98"/>
      <c r="CP104" s="98"/>
      <c r="CQ104" s="99"/>
      <c r="CR104" s="921"/>
    </row>
    <row r="105" spans="1:98" ht="76.5" x14ac:dyDescent="0.25">
      <c r="A105" s="218" t="s">
        <v>3045</v>
      </c>
      <c r="B105" s="859">
        <f t="shared" si="41"/>
        <v>89</v>
      </c>
      <c r="C105" s="866" t="s">
        <v>1489</v>
      </c>
      <c r="D105" s="899" t="s">
        <v>3471</v>
      </c>
      <c r="E105" s="874" t="s">
        <v>1498</v>
      </c>
      <c r="F105" s="708">
        <v>42818</v>
      </c>
      <c r="G105" s="869" t="s">
        <v>1590</v>
      </c>
      <c r="H105" s="869" t="s">
        <v>3003</v>
      </c>
      <c r="I105" s="30" t="s">
        <v>3009</v>
      </c>
      <c r="J105" s="637" t="s">
        <v>3472</v>
      </c>
      <c r="K105" s="406">
        <v>137</v>
      </c>
      <c r="L105" s="793">
        <v>261116</v>
      </c>
      <c r="M105" s="637" t="s">
        <v>3079</v>
      </c>
      <c r="N105" s="790">
        <v>185382000</v>
      </c>
      <c r="O105" s="795" t="s">
        <v>3473</v>
      </c>
      <c r="P105" s="824" t="s">
        <v>3006</v>
      </c>
      <c r="Q105" s="791" t="s">
        <v>3502</v>
      </c>
      <c r="R105" s="791" t="s">
        <v>1480</v>
      </c>
      <c r="S105" s="776">
        <v>89</v>
      </c>
      <c r="T105" s="708">
        <v>42871</v>
      </c>
      <c r="U105" s="30" t="s">
        <v>1804</v>
      </c>
      <c r="V105" s="740" t="s">
        <v>1484</v>
      </c>
      <c r="W105" s="740" t="s">
        <v>1484</v>
      </c>
      <c r="X105" s="30" t="s">
        <v>3839</v>
      </c>
      <c r="Y105" s="873" t="s">
        <v>3840</v>
      </c>
      <c r="Z105" s="866"/>
      <c r="AA105" s="799">
        <v>111117</v>
      </c>
      <c r="AB105" s="708">
        <v>42871</v>
      </c>
      <c r="AC105" s="900"/>
      <c r="AD105" s="900">
        <v>185382000</v>
      </c>
      <c r="AE105" s="800"/>
      <c r="AF105" s="800"/>
      <c r="AG105" s="800">
        <f t="shared" si="44"/>
        <v>185382000</v>
      </c>
      <c r="AH105" s="790" t="s">
        <v>3841</v>
      </c>
      <c r="AI105" s="157" t="s">
        <v>3487</v>
      </c>
      <c r="AJ105" s="157" t="s">
        <v>3488</v>
      </c>
      <c r="AK105" s="157"/>
      <c r="AL105" s="725">
        <v>42871</v>
      </c>
      <c r="AM105" s="422">
        <v>42871</v>
      </c>
      <c r="AN105" s="422">
        <v>43084</v>
      </c>
      <c r="AO105" s="7">
        <f t="shared" si="42"/>
        <v>213</v>
      </c>
      <c r="AP105" s="737" t="s">
        <v>3842</v>
      </c>
      <c r="AQ105" s="604">
        <v>19262345</v>
      </c>
      <c r="AR105" s="95"/>
      <c r="AS105" s="47"/>
      <c r="AT105" s="29"/>
      <c r="AU105" s="29"/>
      <c r="AV105" s="47"/>
      <c r="AW105" s="29"/>
      <c r="AX105" s="46"/>
      <c r="AY105" s="420"/>
      <c r="AZ105" s="29"/>
      <c r="BA105" s="29"/>
      <c r="BB105" s="47"/>
      <c r="BC105" s="29"/>
      <c r="BD105" s="96"/>
      <c r="BE105" s="96"/>
      <c r="BG105" s="29"/>
      <c r="BH105" s="47"/>
      <c r="BI105" s="29"/>
      <c r="BM105" s="420"/>
      <c r="BN105" s="420"/>
      <c r="BO105" s="420"/>
      <c r="BP105" s="420"/>
      <c r="BQ105" s="29"/>
      <c r="BR105" s="420"/>
      <c r="BS105" s="420"/>
      <c r="BT105" s="420"/>
      <c r="BU105" s="420"/>
      <c r="BV105" s="29"/>
      <c r="BY105" s="420"/>
      <c r="BZ105" s="420"/>
      <c r="CA105" s="420"/>
      <c r="CB105" s="73"/>
      <c r="CF105" s="73"/>
      <c r="CG105" s="73"/>
      <c r="CH105" s="49"/>
      <c r="CI105" s="79"/>
      <c r="CJ105" s="79"/>
      <c r="CK105" s="81"/>
      <c r="CL105" s="81"/>
      <c r="CM105" s="97"/>
      <c r="CN105" s="81"/>
      <c r="CO105" s="98"/>
      <c r="CP105" s="98"/>
      <c r="CQ105" s="99"/>
      <c r="CR105" s="921"/>
    </row>
    <row r="106" spans="1:98" ht="51" x14ac:dyDescent="0.25">
      <c r="A106" s="600" t="s">
        <v>2404</v>
      </c>
      <c r="B106" s="406">
        <f t="shared" ref="B106:B111" si="45">(S106)</f>
        <v>14918</v>
      </c>
      <c r="C106" s="791" t="s">
        <v>3956</v>
      </c>
      <c r="D106" s="792" t="s">
        <v>3500</v>
      </c>
      <c r="E106" s="862">
        <v>27132</v>
      </c>
      <c r="F106" s="708">
        <v>42795</v>
      </c>
      <c r="G106" s="869" t="s">
        <v>1590</v>
      </c>
      <c r="H106" s="869" t="s">
        <v>3801</v>
      </c>
      <c r="I106" s="740" t="s">
        <v>2257</v>
      </c>
      <c r="J106" s="863" t="s">
        <v>3501</v>
      </c>
      <c r="K106" s="799">
        <v>207</v>
      </c>
      <c r="L106" s="793">
        <v>841417</v>
      </c>
      <c r="M106" s="863" t="s">
        <v>3129</v>
      </c>
      <c r="N106" s="864">
        <v>4000000</v>
      </c>
      <c r="O106" s="809" t="s">
        <v>3570</v>
      </c>
      <c r="P106" s="865" t="s">
        <v>2860</v>
      </c>
      <c r="Q106" s="901" t="s">
        <v>1480</v>
      </c>
      <c r="R106" s="804" t="s">
        <v>3502</v>
      </c>
      <c r="S106" s="776">
        <v>14918</v>
      </c>
      <c r="T106" s="708">
        <v>42804</v>
      </c>
      <c r="U106" s="30" t="s">
        <v>3801</v>
      </c>
      <c r="V106" s="30" t="s">
        <v>3272</v>
      </c>
      <c r="W106" s="30" t="s">
        <v>3272</v>
      </c>
      <c r="X106" s="30" t="s">
        <v>3503</v>
      </c>
      <c r="Y106" s="873" t="s">
        <v>3571</v>
      </c>
      <c r="Z106" s="866"/>
      <c r="AA106" s="406">
        <v>63817</v>
      </c>
      <c r="AB106" s="708">
        <v>42804</v>
      </c>
      <c r="AC106" s="800"/>
      <c r="AD106" s="867">
        <v>3992703</v>
      </c>
      <c r="AE106" s="800"/>
      <c r="AF106" s="800"/>
      <c r="AG106" s="867">
        <v>3992703</v>
      </c>
      <c r="AH106" s="790"/>
      <c r="AI106" s="157"/>
      <c r="AJ106" s="157"/>
      <c r="AK106" s="157"/>
      <c r="AL106" s="422"/>
      <c r="AM106" s="422">
        <v>42804</v>
      </c>
      <c r="AN106" s="685">
        <v>43100</v>
      </c>
      <c r="AO106" s="7">
        <f t="shared" ref="AO106:AO110" si="46">AN106-AM106</f>
        <v>296</v>
      </c>
      <c r="AP106" s="737" t="s">
        <v>3504</v>
      </c>
      <c r="AQ106" s="629">
        <v>40029680</v>
      </c>
      <c r="CR106" s="921"/>
      <c r="CT106" s="220"/>
    </row>
    <row r="107" spans="1:98" s="49" customFormat="1" ht="63.75" x14ac:dyDescent="0.25">
      <c r="A107" s="600" t="s">
        <v>2404</v>
      </c>
      <c r="B107" s="406">
        <f t="shared" si="45"/>
        <v>14136</v>
      </c>
      <c r="C107" s="791" t="s">
        <v>3956</v>
      </c>
      <c r="D107" s="902" t="s">
        <v>3505</v>
      </c>
      <c r="E107" s="877" t="s">
        <v>3506</v>
      </c>
      <c r="F107" s="708">
        <v>42767</v>
      </c>
      <c r="G107" s="869" t="s">
        <v>1590</v>
      </c>
      <c r="H107" s="869" t="s">
        <v>3801</v>
      </c>
      <c r="I107" s="740" t="s">
        <v>2257</v>
      </c>
      <c r="J107" s="637" t="s">
        <v>3507</v>
      </c>
      <c r="K107" s="799" t="s">
        <v>1464</v>
      </c>
      <c r="L107" s="799" t="s">
        <v>1464</v>
      </c>
      <c r="M107" s="799" t="s">
        <v>1464</v>
      </c>
      <c r="N107" s="870">
        <v>950000000</v>
      </c>
      <c r="O107" s="795" t="s">
        <v>4471</v>
      </c>
      <c r="P107" s="824" t="s">
        <v>4472</v>
      </c>
      <c r="Q107" s="901" t="s">
        <v>1480</v>
      </c>
      <c r="R107" s="804" t="s">
        <v>3502</v>
      </c>
      <c r="S107" s="776">
        <v>14136</v>
      </c>
      <c r="T107" s="708">
        <v>42774</v>
      </c>
      <c r="U107" s="30" t="s">
        <v>3801</v>
      </c>
      <c r="V107" s="30" t="s">
        <v>3272</v>
      </c>
      <c r="W107" s="30" t="s">
        <v>3272</v>
      </c>
      <c r="X107" s="30" t="s">
        <v>3509</v>
      </c>
      <c r="Y107" s="797" t="s">
        <v>3510</v>
      </c>
      <c r="Z107" s="873"/>
      <c r="AA107" s="799">
        <v>43417</v>
      </c>
      <c r="AB107" s="708">
        <v>42775</v>
      </c>
      <c r="AC107" s="900"/>
      <c r="AD107" s="801">
        <v>350000000</v>
      </c>
      <c r="AE107" s="800"/>
      <c r="AF107" s="800"/>
      <c r="AG107" s="801">
        <v>350000000</v>
      </c>
      <c r="AH107" s="790"/>
      <c r="AI107" s="88"/>
      <c r="AJ107" s="88"/>
      <c r="AK107" s="88"/>
      <c r="AL107" s="422"/>
      <c r="AM107" s="422">
        <v>42794</v>
      </c>
      <c r="AN107" s="687">
        <v>43100</v>
      </c>
      <c r="AO107" s="7">
        <f t="shared" si="46"/>
        <v>306</v>
      </c>
      <c r="AP107" s="737" t="s">
        <v>3511</v>
      </c>
      <c r="AQ107" s="604">
        <v>52853481</v>
      </c>
      <c r="AR107" s="47"/>
      <c r="AS107" s="47"/>
      <c r="AT107" s="29"/>
      <c r="AU107" s="48"/>
      <c r="AV107" s="47"/>
      <c r="AW107" s="29"/>
      <c r="AX107" s="46"/>
      <c r="AY107" s="420"/>
      <c r="AZ107" s="29"/>
      <c r="BA107" s="29"/>
      <c r="BB107" s="47"/>
      <c r="BC107" s="29"/>
      <c r="BD107" s="96"/>
      <c r="BE107" s="96"/>
      <c r="BG107" s="29"/>
      <c r="BH107" s="47"/>
      <c r="BI107" s="29"/>
      <c r="BM107" s="420"/>
      <c r="BN107" s="420"/>
      <c r="BO107" s="419"/>
      <c r="BP107" s="420"/>
      <c r="BQ107" s="29"/>
      <c r="BR107" s="420"/>
      <c r="BS107" s="420"/>
      <c r="BT107" s="419"/>
      <c r="BU107" s="420"/>
      <c r="BV107" s="29"/>
      <c r="BW107" s="91"/>
      <c r="BX107" s="91"/>
      <c r="BY107" s="420"/>
      <c r="BZ107" s="420"/>
      <c r="CA107" s="420"/>
      <c r="CB107" s="73"/>
      <c r="CC107" s="52"/>
      <c r="CD107" s="75"/>
      <c r="CF107" s="73"/>
      <c r="CG107" s="73"/>
      <c r="CI107" s="79"/>
      <c r="CJ107" s="79"/>
      <c r="CK107" s="81"/>
      <c r="CL107" s="81"/>
      <c r="CM107" s="97"/>
      <c r="CN107" s="81"/>
      <c r="CO107" s="98"/>
      <c r="CP107" s="98"/>
      <c r="CQ107" s="99"/>
      <c r="CR107" s="921"/>
      <c r="CS107" s="98"/>
      <c r="CT107" s="161"/>
    </row>
    <row r="108" spans="1:98" s="49" customFormat="1" ht="38.25" x14ac:dyDescent="0.25">
      <c r="A108" s="600" t="s">
        <v>2404</v>
      </c>
      <c r="B108" s="406">
        <f t="shared" si="45"/>
        <v>14812</v>
      </c>
      <c r="C108" s="791" t="s">
        <v>3956</v>
      </c>
      <c r="D108" s="902" t="s">
        <v>3508</v>
      </c>
      <c r="E108" s="874" t="s">
        <v>3512</v>
      </c>
      <c r="F108" s="708">
        <v>42795</v>
      </c>
      <c r="G108" s="869" t="s">
        <v>1590</v>
      </c>
      <c r="H108" s="869" t="s">
        <v>3801</v>
      </c>
      <c r="I108" s="30" t="s">
        <v>3326</v>
      </c>
      <c r="J108" s="637" t="s">
        <v>3513</v>
      </c>
      <c r="K108" s="799">
        <v>140</v>
      </c>
      <c r="L108" s="799" t="s">
        <v>1464</v>
      </c>
      <c r="M108" s="799" t="s">
        <v>1464</v>
      </c>
      <c r="N108" s="870">
        <v>965063172</v>
      </c>
      <c r="O108" s="819">
        <v>26717</v>
      </c>
      <c r="P108" s="824" t="s">
        <v>3006</v>
      </c>
      <c r="Q108" s="901" t="s">
        <v>1480</v>
      </c>
      <c r="R108" s="804" t="s">
        <v>3502</v>
      </c>
      <c r="S108" s="776">
        <v>14812</v>
      </c>
      <c r="T108" s="708">
        <v>42801</v>
      </c>
      <c r="U108" s="30" t="s">
        <v>3801</v>
      </c>
      <c r="V108" s="30" t="s">
        <v>3272</v>
      </c>
      <c r="W108" s="30" t="s">
        <v>3272</v>
      </c>
      <c r="X108" s="30" t="s">
        <v>3514</v>
      </c>
      <c r="Y108" s="798" t="s">
        <v>3515</v>
      </c>
      <c r="Z108" s="866"/>
      <c r="AA108" s="799">
        <v>42917</v>
      </c>
      <c r="AB108" s="708">
        <v>42774</v>
      </c>
      <c r="AC108" s="900"/>
      <c r="AD108" s="801">
        <v>45113644</v>
      </c>
      <c r="AE108" s="800"/>
      <c r="AF108" s="800"/>
      <c r="AG108" s="801">
        <v>45113644</v>
      </c>
      <c r="AH108" s="790"/>
      <c r="AI108" s="157"/>
      <c r="AJ108" s="157"/>
      <c r="AK108" s="690"/>
      <c r="AL108" s="690"/>
      <c r="AM108" s="422">
        <v>42801</v>
      </c>
      <c r="AN108" s="422">
        <v>43098</v>
      </c>
      <c r="AO108" s="7">
        <f t="shared" si="46"/>
        <v>297</v>
      </c>
      <c r="AP108" s="737" t="s">
        <v>2660</v>
      </c>
      <c r="AQ108" s="604">
        <v>46373712</v>
      </c>
      <c r="AR108" s="47"/>
      <c r="AS108" s="47"/>
      <c r="AT108" s="29"/>
      <c r="AU108" s="48"/>
      <c r="AV108" s="47"/>
      <c r="AW108" s="29"/>
      <c r="AX108" s="46"/>
      <c r="AY108" s="420"/>
      <c r="AZ108" s="29"/>
      <c r="BA108" s="29"/>
      <c r="BB108" s="47"/>
      <c r="BC108" s="29"/>
      <c r="BD108" s="96"/>
      <c r="BE108" s="96"/>
      <c r="BG108" s="29"/>
      <c r="BH108" s="47"/>
      <c r="BI108" s="29"/>
      <c r="BM108" s="420"/>
      <c r="BN108" s="420"/>
      <c r="BO108" s="419"/>
      <c r="BP108" s="420"/>
      <c r="BQ108" s="29"/>
      <c r="BR108" s="420"/>
      <c r="BS108" s="420"/>
      <c r="BT108" s="419"/>
      <c r="BU108" s="420"/>
      <c r="BV108" s="29"/>
      <c r="BW108" s="91"/>
      <c r="BX108" s="91"/>
      <c r="BY108" s="420"/>
      <c r="BZ108" s="420"/>
      <c r="CA108" s="420"/>
      <c r="CB108" s="73"/>
      <c r="CC108" s="52"/>
      <c r="CD108" s="75"/>
      <c r="CF108" s="73"/>
      <c r="CG108" s="73"/>
      <c r="CI108" s="79"/>
      <c r="CJ108" s="79"/>
      <c r="CK108" s="81"/>
      <c r="CL108" s="81"/>
      <c r="CM108" s="97"/>
      <c r="CN108" s="81"/>
      <c r="CO108" s="98"/>
      <c r="CP108" s="98"/>
      <c r="CQ108" s="99"/>
      <c r="CR108" s="921"/>
      <c r="CS108" s="98"/>
      <c r="CT108" s="161"/>
    </row>
    <row r="109" spans="1:98" s="49" customFormat="1" ht="47.25" customHeight="1" x14ac:dyDescent="0.25">
      <c r="A109" s="600" t="s">
        <v>2404</v>
      </c>
      <c r="B109" s="406">
        <f t="shared" si="45"/>
        <v>14732</v>
      </c>
      <c r="C109" s="791" t="s">
        <v>3956</v>
      </c>
      <c r="D109" s="902" t="s">
        <v>3516</v>
      </c>
      <c r="E109" s="874" t="s">
        <v>3517</v>
      </c>
      <c r="F109" s="708">
        <v>42787</v>
      </c>
      <c r="G109" s="869" t="s">
        <v>1590</v>
      </c>
      <c r="H109" s="869" t="s">
        <v>3801</v>
      </c>
      <c r="I109" s="903" t="s">
        <v>1743</v>
      </c>
      <c r="J109" s="637" t="s">
        <v>3518</v>
      </c>
      <c r="K109" s="799" t="s">
        <v>1464</v>
      </c>
      <c r="L109" s="799" t="s">
        <v>1464</v>
      </c>
      <c r="M109" s="799" t="s">
        <v>1464</v>
      </c>
      <c r="N109" s="870">
        <v>2383617</v>
      </c>
      <c r="O109" s="795"/>
      <c r="P109" s="824"/>
      <c r="Q109" s="901" t="s">
        <v>1480</v>
      </c>
      <c r="R109" s="804" t="s">
        <v>3502</v>
      </c>
      <c r="S109" s="776">
        <v>14732</v>
      </c>
      <c r="T109" s="708">
        <v>42796</v>
      </c>
      <c r="U109" s="30" t="s">
        <v>3801</v>
      </c>
      <c r="V109" s="30" t="s">
        <v>3272</v>
      </c>
      <c r="W109" s="30" t="s">
        <v>3272</v>
      </c>
      <c r="X109" s="30" t="s">
        <v>3519</v>
      </c>
      <c r="Y109" s="798" t="s">
        <v>3520</v>
      </c>
      <c r="Z109" s="866"/>
      <c r="AA109" s="799">
        <v>58117</v>
      </c>
      <c r="AB109" s="708">
        <v>42796</v>
      </c>
      <c r="AC109" s="900"/>
      <c r="AD109" s="801">
        <v>2383617</v>
      </c>
      <c r="AE109" s="800"/>
      <c r="AF109" s="800"/>
      <c r="AG109" s="801">
        <v>2383617</v>
      </c>
      <c r="AH109" s="790"/>
      <c r="AI109" s="157"/>
      <c r="AJ109" s="157"/>
      <c r="AK109" s="157"/>
      <c r="AL109" s="422"/>
      <c r="AM109" s="690">
        <v>42801</v>
      </c>
      <c r="AN109" s="690">
        <v>43098</v>
      </c>
      <c r="AO109" s="7">
        <f t="shared" si="46"/>
        <v>297</v>
      </c>
      <c r="AP109" s="737" t="s">
        <v>35</v>
      </c>
      <c r="AQ109" s="604">
        <v>52491542</v>
      </c>
      <c r="AR109" s="47"/>
      <c r="AS109" s="47"/>
      <c r="AT109" s="29"/>
      <c r="AU109" s="165"/>
      <c r="AV109" s="47"/>
      <c r="AW109" s="29"/>
      <c r="AX109" s="46"/>
      <c r="AY109" s="420"/>
      <c r="AZ109" s="29"/>
      <c r="BA109" s="29"/>
      <c r="BB109" s="47"/>
      <c r="BC109" s="29"/>
      <c r="BD109" s="96"/>
      <c r="BE109" s="96"/>
      <c r="BG109" s="29"/>
      <c r="BH109" s="47"/>
      <c r="BI109" s="29"/>
      <c r="BM109" s="420"/>
      <c r="BN109" s="420"/>
      <c r="BO109" s="419"/>
      <c r="BP109" s="420"/>
      <c r="BQ109" s="29"/>
      <c r="BR109" s="29"/>
      <c r="BS109" s="420"/>
      <c r="BT109" s="420"/>
      <c r="BU109" s="420"/>
      <c r="BV109" s="29"/>
      <c r="BW109" s="91"/>
      <c r="BX109" s="91"/>
      <c r="BY109" s="420"/>
      <c r="BZ109" s="420"/>
      <c r="CA109" s="420"/>
      <c r="CB109" s="73"/>
      <c r="CC109" s="52"/>
      <c r="CD109" s="75"/>
      <c r="CF109" s="73"/>
      <c r="CG109" s="73"/>
      <c r="CI109" s="79"/>
      <c r="CJ109" s="79"/>
      <c r="CK109" s="81"/>
      <c r="CL109" s="81"/>
      <c r="CM109" s="97"/>
      <c r="CN109" s="81"/>
      <c r="CO109" s="98"/>
      <c r="CP109" s="98"/>
      <c r="CQ109" s="99"/>
      <c r="CR109" s="418"/>
      <c r="CS109" s="98"/>
      <c r="CT109" s="161"/>
    </row>
    <row r="110" spans="1:98" s="49" customFormat="1" ht="46.5" customHeight="1" x14ac:dyDescent="0.25">
      <c r="A110" s="600" t="s">
        <v>2404</v>
      </c>
      <c r="B110" s="406">
        <f t="shared" si="45"/>
        <v>14731</v>
      </c>
      <c r="C110" s="791" t="s">
        <v>3956</v>
      </c>
      <c r="D110" s="902" t="s">
        <v>3521</v>
      </c>
      <c r="E110" s="874" t="s">
        <v>3522</v>
      </c>
      <c r="F110" s="708">
        <v>42787</v>
      </c>
      <c r="G110" s="869" t="s">
        <v>1590</v>
      </c>
      <c r="H110" s="869" t="s">
        <v>3801</v>
      </c>
      <c r="I110" s="903" t="s">
        <v>1743</v>
      </c>
      <c r="J110" s="637" t="s">
        <v>3523</v>
      </c>
      <c r="K110" s="799" t="s">
        <v>1464</v>
      </c>
      <c r="L110" s="799" t="s">
        <v>1464</v>
      </c>
      <c r="M110" s="799" t="s">
        <v>1464</v>
      </c>
      <c r="N110" s="870">
        <v>4398240</v>
      </c>
      <c r="O110" s="795"/>
      <c r="P110" s="824"/>
      <c r="Q110" s="901" t="s">
        <v>1480</v>
      </c>
      <c r="R110" s="804" t="s">
        <v>3502</v>
      </c>
      <c r="S110" s="776">
        <v>14731</v>
      </c>
      <c r="T110" s="708">
        <v>42796</v>
      </c>
      <c r="U110" s="30" t="s">
        <v>3801</v>
      </c>
      <c r="V110" s="30" t="s">
        <v>3272</v>
      </c>
      <c r="W110" s="30" t="s">
        <v>3272</v>
      </c>
      <c r="X110" s="30" t="s">
        <v>3524</v>
      </c>
      <c r="Y110" s="798" t="s">
        <v>3525</v>
      </c>
      <c r="Z110" s="866"/>
      <c r="AA110" s="799">
        <v>58217</v>
      </c>
      <c r="AB110" s="708">
        <v>42796</v>
      </c>
      <c r="AC110" s="900"/>
      <c r="AD110" s="801">
        <v>4398240</v>
      </c>
      <c r="AE110" s="800"/>
      <c r="AF110" s="800"/>
      <c r="AG110" s="800">
        <v>4398240</v>
      </c>
      <c r="AH110" s="790"/>
      <c r="AI110" s="157"/>
      <c r="AJ110" s="157"/>
      <c r="AK110" s="690"/>
      <c r="AL110" s="690"/>
      <c r="AM110" s="690">
        <v>42796</v>
      </c>
      <c r="AN110" s="690">
        <v>42846</v>
      </c>
      <c r="AO110" s="7">
        <f t="shared" si="46"/>
        <v>50</v>
      </c>
      <c r="AP110" s="737" t="s">
        <v>35</v>
      </c>
      <c r="AQ110" s="604">
        <v>52491542</v>
      </c>
      <c r="AR110" s="47"/>
      <c r="AS110" s="47"/>
      <c r="AT110" s="29"/>
      <c r="AU110" s="165"/>
      <c r="AV110" s="47"/>
      <c r="AW110" s="29"/>
      <c r="AX110" s="46"/>
      <c r="AY110" s="420"/>
      <c r="AZ110" s="29"/>
      <c r="BA110" s="29"/>
      <c r="BB110" s="47"/>
      <c r="BC110" s="29"/>
      <c r="BD110" s="96"/>
      <c r="BE110" s="96"/>
      <c r="BG110" s="29"/>
      <c r="BH110" s="47"/>
      <c r="BI110" s="29"/>
      <c r="BM110" s="420"/>
      <c r="BN110" s="420"/>
      <c r="BO110" s="419"/>
      <c r="BP110" s="420"/>
      <c r="BQ110" s="29"/>
      <c r="BR110" s="29"/>
      <c r="BS110" s="420"/>
      <c r="BT110" s="420"/>
      <c r="BU110" s="420"/>
      <c r="BV110" s="29"/>
      <c r="BW110" s="91"/>
      <c r="BX110" s="91"/>
      <c r="BY110" s="420"/>
      <c r="BZ110" s="420"/>
      <c r="CA110" s="420"/>
      <c r="CB110" s="73"/>
      <c r="CC110" s="52"/>
      <c r="CD110" s="75"/>
      <c r="CF110" s="73"/>
      <c r="CG110" s="73"/>
      <c r="CI110" s="79"/>
      <c r="CJ110" s="79"/>
      <c r="CK110" s="81"/>
      <c r="CL110" s="81"/>
      <c r="CM110" s="97"/>
      <c r="CN110" s="81"/>
      <c r="CO110" s="98"/>
      <c r="CP110" s="98"/>
      <c r="CQ110" s="99"/>
      <c r="CR110" s="418"/>
      <c r="CS110" s="98"/>
      <c r="CT110" s="161"/>
    </row>
    <row r="111" spans="1:98" s="49" customFormat="1" ht="51" x14ac:dyDescent="0.25">
      <c r="A111" s="600" t="s">
        <v>2404</v>
      </c>
      <c r="B111" s="859">
        <f t="shared" si="45"/>
        <v>71</v>
      </c>
      <c r="C111" s="866" t="s">
        <v>1489</v>
      </c>
      <c r="D111" s="902" t="s">
        <v>3202</v>
      </c>
      <c r="E111" s="874" t="s">
        <v>1495</v>
      </c>
      <c r="F111" s="708">
        <v>42780</v>
      </c>
      <c r="G111" s="869" t="s">
        <v>3203</v>
      </c>
      <c r="H111" s="869" t="s">
        <v>3003</v>
      </c>
      <c r="I111" s="30" t="s">
        <v>3326</v>
      </c>
      <c r="J111" s="637" t="s">
        <v>3204</v>
      </c>
      <c r="K111" s="799">
        <v>85</v>
      </c>
      <c r="L111" s="793">
        <v>432328</v>
      </c>
      <c r="M111" s="863" t="s">
        <v>3027</v>
      </c>
      <c r="N111" s="904">
        <v>253941603</v>
      </c>
      <c r="O111" s="795" t="s">
        <v>3205</v>
      </c>
      <c r="P111" s="824" t="s">
        <v>3006</v>
      </c>
      <c r="Q111" s="901" t="s">
        <v>1480</v>
      </c>
      <c r="R111" s="804" t="s">
        <v>1481</v>
      </c>
      <c r="S111" s="776">
        <v>71</v>
      </c>
      <c r="T111" s="708">
        <v>42824</v>
      </c>
      <c r="U111" s="30" t="s">
        <v>1804</v>
      </c>
      <c r="V111" s="740" t="s">
        <v>1484</v>
      </c>
      <c r="W111" s="740" t="s">
        <v>1484</v>
      </c>
      <c r="X111" s="30" t="s">
        <v>3526</v>
      </c>
      <c r="Y111" s="798" t="s">
        <v>3527</v>
      </c>
      <c r="Z111" s="866"/>
      <c r="AA111" s="799">
        <v>77017</v>
      </c>
      <c r="AB111" s="708">
        <v>42824</v>
      </c>
      <c r="AC111" s="900"/>
      <c r="AD111" s="801">
        <v>253941600</v>
      </c>
      <c r="AE111" s="800"/>
      <c r="AF111" s="800"/>
      <c r="AG111" s="800">
        <f t="shared" ref="AG111" si="47">+AD111+AE111</f>
        <v>253941600</v>
      </c>
      <c r="AH111" s="790" t="s">
        <v>3490</v>
      </c>
      <c r="AI111" s="618" t="s">
        <v>1898</v>
      </c>
      <c r="AJ111" s="618" t="s">
        <v>3484</v>
      </c>
      <c r="AK111" s="157"/>
      <c r="AL111" s="422"/>
      <c r="AM111" s="422">
        <v>42825</v>
      </c>
      <c r="AN111" s="689">
        <v>42855</v>
      </c>
      <c r="AO111" s="7">
        <f t="shared" ref="AO111:AO156" si="48">AN111-AM111</f>
        <v>30</v>
      </c>
      <c r="AP111" s="737" t="s">
        <v>2176</v>
      </c>
      <c r="AQ111" s="629">
        <v>79787263</v>
      </c>
      <c r="AR111" s="95"/>
      <c r="AS111" s="47"/>
      <c r="AT111" s="29"/>
      <c r="AU111" s="29"/>
      <c r="AV111" s="47"/>
      <c r="AW111" s="29"/>
      <c r="AX111" s="46"/>
      <c r="AY111" s="420"/>
      <c r="AZ111" s="29"/>
      <c r="BA111" s="29"/>
      <c r="BB111" s="47"/>
      <c r="BC111" s="29"/>
      <c r="BD111" s="96"/>
      <c r="BE111" s="96"/>
      <c r="BG111" s="29"/>
      <c r="BH111" s="47"/>
      <c r="BI111" s="29"/>
      <c r="BM111" s="420"/>
      <c r="BN111" s="420"/>
      <c r="BO111" s="420"/>
      <c r="BP111" s="420"/>
      <c r="BQ111" s="29"/>
      <c r="BR111" s="420"/>
      <c r="BS111" s="420"/>
      <c r="BT111" s="420"/>
      <c r="BU111" s="420"/>
      <c r="BV111" s="29"/>
      <c r="BW111" s="91"/>
      <c r="BX111" s="91"/>
      <c r="BY111" s="420"/>
      <c r="BZ111" s="420"/>
      <c r="CA111" s="420"/>
      <c r="CB111" s="73"/>
      <c r="CC111" s="52"/>
      <c r="CD111" s="75"/>
      <c r="CF111" s="73"/>
      <c r="CG111" s="73"/>
      <c r="CI111" s="79"/>
      <c r="CJ111" s="79"/>
      <c r="CK111" s="81"/>
      <c r="CL111" s="81"/>
      <c r="CM111" s="97"/>
      <c r="CN111" s="81"/>
      <c r="CO111" s="98"/>
      <c r="CP111" s="98"/>
      <c r="CQ111" s="99"/>
      <c r="CR111" s="418"/>
      <c r="CS111" s="98"/>
      <c r="CT111" s="161"/>
    </row>
    <row r="112" spans="1:98" s="49" customFormat="1" ht="51.75" customHeight="1" x14ac:dyDescent="0.25">
      <c r="A112" s="600" t="s">
        <v>2404</v>
      </c>
      <c r="B112" s="406">
        <f t="shared" ref="B112:B156" si="49">(S112)</f>
        <v>14730</v>
      </c>
      <c r="C112" s="791" t="s">
        <v>3956</v>
      </c>
      <c r="D112" s="902" t="s">
        <v>3534</v>
      </c>
      <c r="E112" s="820">
        <v>27035</v>
      </c>
      <c r="F112" s="708">
        <v>42787</v>
      </c>
      <c r="G112" s="869" t="s">
        <v>1590</v>
      </c>
      <c r="H112" s="869" t="s">
        <v>3801</v>
      </c>
      <c r="I112" s="903" t="s">
        <v>1743</v>
      </c>
      <c r="J112" s="637" t="s">
        <v>3518</v>
      </c>
      <c r="K112" s="799" t="s">
        <v>3535</v>
      </c>
      <c r="L112" s="793">
        <v>911117</v>
      </c>
      <c r="M112" s="863" t="s">
        <v>3536</v>
      </c>
      <c r="N112" s="870">
        <v>32000000</v>
      </c>
      <c r="O112" s="795" t="s">
        <v>3537</v>
      </c>
      <c r="P112" s="824" t="s">
        <v>1939</v>
      </c>
      <c r="Q112" s="901" t="s">
        <v>1480</v>
      </c>
      <c r="R112" s="804" t="s">
        <v>1481</v>
      </c>
      <c r="S112" s="776">
        <v>14730</v>
      </c>
      <c r="T112" s="708">
        <v>42796</v>
      </c>
      <c r="U112" s="30" t="s">
        <v>3801</v>
      </c>
      <c r="V112" s="30" t="s">
        <v>3272</v>
      </c>
      <c r="W112" s="30" t="s">
        <v>3272</v>
      </c>
      <c r="X112" s="30" t="s">
        <v>2655</v>
      </c>
      <c r="Y112" s="798" t="s">
        <v>3538</v>
      </c>
      <c r="Z112" s="866"/>
      <c r="AA112" s="799">
        <v>58317</v>
      </c>
      <c r="AB112" s="708">
        <v>42796</v>
      </c>
      <c r="AC112" s="900"/>
      <c r="AD112" s="801">
        <v>2542219</v>
      </c>
      <c r="AE112" s="800"/>
      <c r="AF112" s="800"/>
      <c r="AG112" s="801">
        <v>2542219</v>
      </c>
      <c r="AH112" s="790"/>
      <c r="AI112" s="157"/>
      <c r="AJ112" s="157"/>
      <c r="AK112" s="157"/>
      <c r="AL112" s="422"/>
      <c r="AM112" s="422">
        <v>42796</v>
      </c>
      <c r="AN112" s="422">
        <v>42846</v>
      </c>
      <c r="AO112" s="7">
        <f t="shared" si="48"/>
        <v>50</v>
      </c>
      <c r="AP112" s="737" t="s">
        <v>35</v>
      </c>
      <c r="AQ112" s="604">
        <v>52491542</v>
      </c>
      <c r="AR112" s="95"/>
      <c r="AS112" s="47"/>
      <c r="AT112" s="29"/>
      <c r="AU112" s="29"/>
      <c r="AV112" s="47"/>
      <c r="AW112" s="29"/>
      <c r="AX112" s="46"/>
      <c r="AY112" s="420"/>
      <c r="AZ112" s="29"/>
      <c r="BA112" s="29"/>
      <c r="BB112" s="47"/>
      <c r="BC112" s="29"/>
      <c r="BD112" s="96"/>
      <c r="BE112" s="96"/>
      <c r="BG112" s="29"/>
      <c r="BH112" s="47"/>
      <c r="BI112" s="29"/>
      <c r="BM112" s="420"/>
      <c r="BN112" s="420"/>
      <c r="BO112" s="420"/>
      <c r="BP112" s="420"/>
      <c r="BQ112" s="29"/>
      <c r="BR112" s="420"/>
      <c r="BS112" s="420"/>
      <c r="BT112" s="420"/>
      <c r="BU112" s="420"/>
      <c r="BV112" s="29"/>
      <c r="BW112" s="91"/>
      <c r="BX112" s="91"/>
      <c r="BY112" s="420"/>
      <c r="BZ112" s="420"/>
      <c r="CA112" s="420"/>
      <c r="CB112" s="73"/>
      <c r="CC112" s="52"/>
      <c r="CD112" s="75"/>
      <c r="CF112" s="73"/>
      <c r="CG112" s="73"/>
      <c r="CI112" s="79"/>
      <c r="CJ112" s="79"/>
      <c r="CK112" s="81"/>
      <c r="CL112" s="81"/>
      <c r="CM112" s="97"/>
      <c r="CN112" s="81"/>
      <c r="CO112" s="98"/>
      <c r="CP112" s="98"/>
      <c r="CQ112" s="99"/>
      <c r="CR112" s="688"/>
      <c r="CS112" s="98"/>
      <c r="CT112" s="161"/>
    </row>
    <row r="113" spans="1:98" s="49" customFormat="1" ht="38.25" x14ac:dyDescent="0.25">
      <c r="A113" s="600" t="s">
        <v>2404</v>
      </c>
      <c r="B113" s="406">
        <f t="shared" si="49"/>
        <v>14729</v>
      </c>
      <c r="C113" s="791" t="s">
        <v>3956</v>
      </c>
      <c r="D113" s="902" t="s">
        <v>3539</v>
      </c>
      <c r="E113" s="874" t="s">
        <v>3540</v>
      </c>
      <c r="F113" s="708">
        <v>42787</v>
      </c>
      <c r="G113" s="869" t="s">
        <v>1590</v>
      </c>
      <c r="H113" s="869" t="s">
        <v>3801</v>
      </c>
      <c r="I113" s="903" t="s">
        <v>1743</v>
      </c>
      <c r="J113" s="637" t="s">
        <v>3518</v>
      </c>
      <c r="K113" s="799" t="s">
        <v>3535</v>
      </c>
      <c r="L113" s="793">
        <v>911117</v>
      </c>
      <c r="M113" s="863" t="s">
        <v>3536</v>
      </c>
      <c r="N113" s="870">
        <v>32000000</v>
      </c>
      <c r="O113" s="795" t="s">
        <v>3541</v>
      </c>
      <c r="P113" s="824" t="s">
        <v>1939</v>
      </c>
      <c r="Q113" s="901" t="s">
        <v>1480</v>
      </c>
      <c r="R113" s="804" t="s">
        <v>1481</v>
      </c>
      <c r="S113" s="776">
        <v>14729</v>
      </c>
      <c r="T113" s="708">
        <v>42796</v>
      </c>
      <c r="U113" s="30" t="s">
        <v>3801</v>
      </c>
      <c r="V113" s="30" t="s">
        <v>3272</v>
      </c>
      <c r="W113" s="30" t="s">
        <v>3272</v>
      </c>
      <c r="X113" s="30" t="s">
        <v>3542</v>
      </c>
      <c r="Y113" s="798" t="s">
        <v>3543</v>
      </c>
      <c r="Z113" s="866"/>
      <c r="AA113" s="799">
        <v>58417</v>
      </c>
      <c r="AB113" s="708">
        <v>42796</v>
      </c>
      <c r="AC113" s="900"/>
      <c r="AD113" s="801">
        <v>1374450</v>
      </c>
      <c r="AE113" s="800"/>
      <c r="AF113" s="800"/>
      <c r="AG113" s="800">
        <v>1374450</v>
      </c>
      <c r="AH113" s="790"/>
      <c r="AI113" s="157"/>
      <c r="AJ113" s="157"/>
      <c r="AK113" s="157"/>
      <c r="AL113" s="422"/>
      <c r="AM113" s="689">
        <v>42796</v>
      </c>
      <c r="AN113" s="689">
        <v>42846</v>
      </c>
      <c r="AO113" s="7">
        <f t="shared" si="48"/>
        <v>50</v>
      </c>
      <c r="AP113" s="737" t="s">
        <v>35</v>
      </c>
      <c r="AQ113" s="604">
        <v>52491542</v>
      </c>
      <c r="AR113" s="47"/>
      <c r="AS113" s="47"/>
      <c r="AT113" s="29"/>
      <c r="AU113" s="48"/>
      <c r="AV113" s="47"/>
      <c r="AW113" s="29"/>
      <c r="AX113" s="46"/>
      <c r="AY113" s="420"/>
      <c r="AZ113" s="29"/>
      <c r="BA113" s="29"/>
      <c r="BB113" s="47"/>
      <c r="BC113" s="29"/>
      <c r="BD113" s="96"/>
      <c r="BE113" s="96"/>
      <c r="BG113" s="29"/>
      <c r="BH113" s="47"/>
      <c r="BI113" s="29"/>
      <c r="BM113" s="420"/>
      <c r="BN113" s="420"/>
      <c r="BO113" s="419"/>
      <c r="BP113" s="420"/>
      <c r="BQ113" s="29"/>
      <c r="BR113" s="420"/>
      <c r="BS113" s="420"/>
      <c r="BT113" s="419"/>
      <c r="BU113" s="420"/>
      <c r="BV113" s="29"/>
      <c r="BW113" s="91"/>
      <c r="BX113" s="91"/>
      <c r="BY113" s="420"/>
      <c r="BZ113" s="420"/>
      <c r="CA113" s="420"/>
      <c r="CB113" s="73"/>
      <c r="CC113" s="52"/>
      <c r="CD113" s="75"/>
      <c r="CF113" s="73"/>
      <c r="CG113" s="73"/>
      <c r="CI113" s="79"/>
      <c r="CJ113" s="79"/>
      <c r="CK113" s="81"/>
      <c r="CL113" s="81"/>
      <c r="CM113" s="97"/>
      <c r="CN113" s="81"/>
      <c r="CO113" s="98"/>
      <c r="CP113" s="98"/>
      <c r="CQ113" s="99"/>
      <c r="CR113" s="418"/>
      <c r="CS113" s="98"/>
      <c r="CT113" s="161"/>
    </row>
    <row r="114" spans="1:98" s="49" customFormat="1" ht="42.75" customHeight="1" x14ac:dyDescent="0.25">
      <c r="A114" s="600" t="s">
        <v>2404</v>
      </c>
      <c r="B114" s="406">
        <f t="shared" si="49"/>
        <v>14308</v>
      </c>
      <c r="C114" s="791" t="s">
        <v>3956</v>
      </c>
      <c r="D114" s="905" t="s">
        <v>3544</v>
      </c>
      <c r="E114" s="874" t="s">
        <v>3545</v>
      </c>
      <c r="F114" s="708">
        <v>42767</v>
      </c>
      <c r="G114" s="869" t="s">
        <v>1590</v>
      </c>
      <c r="H114" s="869" t="s">
        <v>3801</v>
      </c>
      <c r="I114" s="30" t="s">
        <v>3326</v>
      </c>
      <c r="J114" s="906" t="s">
        <v>3546</v>
      </c>
      <c r="K114" s="799">
        <v>39</v>
      </c>
      <c r="L114" s="799" t="s">
        <v>1464</v>
      </c>
      <c r="M114" s="799" t="s">
        <v>1464</v>
      </c>
      <c r="N114" s="870">
        <v>17655644</v>
      </c>
      <c r="O114" s="795" t="s">
        <v>3549</v>
      </c>
      <c r="P114" s="824" t="s">
        <v>3006</v>
      </c>
      <c r="Q114" s="901" t="s">
        <v>1480</v>
      </c>
      <c r="R114" s="804" t="s">
        <v>1481</v>
      </c>
      <c r="S114" s="776">
        <v>14308</v>
      </c>
      <c r="T114" s="708">
        <v>42781</v>
      </c>
      <c r="U114" s="30" t="s">
        <v>3801</v>
      </c>
      <c r="V114" s="30" t="s">
        <v>3272</v>
      </c>
      <c r="W114" s="30" t="s">
        <v>3272</v>
      </c>
      <c r="X114" s="30" t="s">
        <v>3547</v>
      </c>
      <c r="Y114" s="798" t="s">
        <v>3548</v>
      </c>
      <c r="Z114" s="866"/>
      <c r="AA114" s="799">
        <v>46217</v>
      </c>
      <c r="AB114" s="708">
        <v>42782</v>
      </c>
      <c r="AC114" s="900"/>
      <c r="AD114" s="867">
        <v>17655644</v>
      </c>
      <c r="AE114" s="800"/>
      <c r="AF114" s="800"/>
      <c r="AG114" s="800">
        <v>17655644</v>
      </c>
      <c r="AH114" s="790"/>
      <c r="AI114" s="157"/>
      <c r="AJ114" s="157"/>
      <c r="AK114" s="157"/>
      <c r="AL114" s="422"/>
      <c r="AM114" s="422">
        <v>42795</v>
      </c>
      <c r="AN114" s="422">
        <v>43100</v>
      </c>
      <c r="AO114" s="7">
        <f t="shared" si="48"/>
        <v>305</v>
      </c>
      <c r="AP114" s="737" t="s">
        <v>1408</v>
      </c>
      <c r="AQ114" s="629">
        <v>1087989085</v>
      </c>
      <c r="AR114" s="95"/>
      <c r="AS114" s="47"/>
      <c r="AT114" s="29"/>
      <c r="AU114" s="29"/>
      <c r="AV114" s="47"/>
      <c r="AW114" s="29"/>
      <c r="AX114" s="46"/>
      <c r="AY114" s="420"/>
      <c r="AZ114" s="29"/>
      <c r="BA114" s="29"/>
      <c r="BB114" s="47"/>
      <c r="BC114" s="29"/>
      <c r="BD114" s="96"/>
      <c r="BE114" s="96"/>
      <c r="BG114" s="29"/>
      <c r="BH114" s="47"/>
      <c r="BI114" s="29"/>
      <c r="BM114" s="420"/>
      <c r="BN114" s="420"/>
      <c r="BO114" s="420"/>
      <c r="BP114" s="420"/>
      <c r="BQ114" s="29"/>
      <c r="BR114" s="420"/>
      <c r="BS114" s="420"/>
      <c r="BT114" s="420"/>
      <c r="BU114" s="420"/>
      <c r="BV114" s="29"/>
      <c r="BW114" s="91"/>
      <c r="BX114" s="91"/>
      <c r="BY114" s="420"/>
      <c r="BZ114" s="420"/>
      <c r="CA114" s="420"/>
      <c r="CB114" s="73"/>
      <c r="CC114" s="52"/>
      <c r="CD114" s="75"/>
      <c r="CF114" s="73"/>
      <c r="CG114" s="73"/>
      <c r="CI114" s="79"/>
      <c r="CJ114" s="79"/>
      <c r="CK114" s="81"/>
      <c r="CL114" s="81"/>
      <c r="CM114" s="97"/>
      <c r="CN114" s="81"/>
      <c r="CO114" s="98"/>
      <c r="CP114" s="98"/>
      <c r="CQ114" s="99"/>
      <c r="CR114" s="418"/>
      <c r="CS114" s="98"/>
      <c r="CT114" s="161"/>
    </row>
    <row r="115" spans="1:98" s="49" customFormat="1" ht="38.25" x14ac:dyDescent="0.25">
      <c r="A115" s="600" t="s">
        <v>2404</v>
      </c>
      <c r="B115" s="406">
        <v>14103</v>
      </c>
      <c r="C115" s="791" t="s">
        <v>3956</v>
      </c>
      <c r="D115" s="902" t="s">
        <v>3550</v>
      </c>
      <c r="E115" s="874" t="s">
        <v>3551</v>
      </c>
      <c r="F115" s="708">
        <v>42767</v>
      </c>
      <c r="G115" s="869" t="s">
        <v>1590</v>
      </c>
      <c r="H115" s="869" t="s">
        <v>3801</v>
      </c>
      <c r="I115" s="740" t="s">
        <v>2257</v>
      </c>
      <c r="J115" s="637" t="s">
        <v>3552</v>
      </c>
      <c r="K115" s="799">
        <v>14</v>
      </c>
      <c r="L115" s="793">
        <v>841316</v>
      </c>
      <c r="M115" s="863" t="s">
        <v>3553</v>
      </c>
      <c r="N115" s="870">
        <v>45288437</v>
      </c>
      <c r="O115" s="795" t="s">
        <v>3554</v>
      </c>
      <c r="P115" s="824" t="s">
        <v>1877</v>
      </c>
      <c r="Q115" s="901" t="s">
        <v>1480</v>
      </c>
      <c r="R115" s="804" t="s">
        <v>1481</v>
      </c>
      <c r="S115" s="776">
        <v>14301</v>
      </c>
      <c r="T115" s="708">
        <v>42773</v>
      </c>
      <c r="U115" s="30" t="s">
        <v>3801</v>
      </c>
      <c r="V115" s="30" t="s">
        <v>3272</v>
      </c>
      <c r="W115" s="30" t="s">
        <v>3272</v>
      </c>
      <c r="X115" s="30" t="s">
        <v>3555</v>
      </c>
      <c r="Y115" s="798" t="s">
        <v>3556</v>
      </c>
      <c r="Z115" s="866"/>
      <c r="AA115" s="799">
        <v>42917</v>
      </c>
      <c r="AB115" s="708">
        <v>42774</v>
      </c>
      <c r="AC115" s="900"/>
      <c r="AD115" s="800">
        <v>45113644</v>
      </c>
      <c r="AE115" s="800"/>
      <c r="AF115" s="800"/>
      <c r="AG115" s="800">
        <v>45113644</v>
      </c>
      <c r="AH115" s="790"/>
      <c r="AI115" s="157"/>
      <c r="AJ115" s="157"/>
      <c r="AK115" s="157"/>
      <c r="AL115" s="422"/>
      <c r="AM115" s="422">
        <v>42774</v>
      </c>
      <c r="AN115" s="422">
        <v>42846</v>
      </c>
      <c r="AO115" s="7">
        <f t="shared" si="48"/>
        <v>72</v>
      </c>
      <c r="AP115" s="737" t="s">
        <v>2296</v>
      </c>
      <c r="AQ115" s="604">
        <v>1070957031</v>
      </c>
      <c r="AR115" s="95"/>
      <c r="AS115" s="47"/>
      <c r="AT115" s="29"/>
      <c r="AU115" s="29"/>
      <c r="AV115" s="47"/>
      <c r="AW115" s="29"/>
      <c r="AX115" s="46"/>
      <c r="AY115" s="420"/>
      <c r="AZ115" s="29"/>
      <c r="BA115" s="29"/>
      <c r="BB115" s="47"/>
      <c r="BC115" s="29"/>
      <c r="BD115" s="96"/>
      <c r="BE115" s="96"/>
      <c r="BG115" s="29"/>
      <c r="BH115" s="47"/>
      <c r="BI115" s="29"/>
      <c r="BM115" s="420"/>
      <c r="BN115" s="420"/>
      <c r="BO115" s="420"/>
      <c r="BP115" s="420"/>
      <c r="BQ115" s="29"/>
      <c r="BR115" s="420"/>
      <c r="BS115" s="420"/>
      <c r="BT115" s="420"/>
      <c r="BU115" s="420"/>
      <c r="BV115" s="29"/>
      <c r="BW115" s="91"/>
      <c r="BX115" s="91"/>
      <c r="BY115" s="420"/>
      <c r="BZ115" s="420"/>
      <c r="CA115" s="420"/>
      <c r="CB115" s="73"/>
      <c r="CC115" s="52"/>
      <c r="CD115" s="75"/>
      <c r="CF115" s="73"/>
      <c r="CG115" s="73"/>
      <c r="CI115" s="79"/>
      <c r="CJ115" s="79"/>
      <c r="CK115" s="81"/>
      <c r="CL115" s="81"/>
      <c r="CM115" s="97"/>
      <c r="CN115" s="81"/>
      <c r="CO115" s="98"/>
      <c r="CP115" s="98"/>
      <c r="CQ115" s="99"/>
      <c r="CR115" s="921"/>
      <c r="CS115" s="98"/>
      <c r="CT115" s="161"/>
    </row>
    <row r="116" spans="1:98" s="49" customFormat="1" ht="76.5" x14ac:dyDescent="0.25">
      <c r="A116" s="600" t="s">
        <v>2404</v>
      </c>
      <c r="B116" s="406">
        <f t="shared" si="49"/>
        <v>15131</v>
      </c>
      <c r="C116" s="791" t="s">
        <v>3956</v>
      </c>
      <c r="D116" s="902" t="s">
        <v>3557</v>
      </c>
      <c r="E116" s="874" t="s">
        <v>3558</v>
      </c>
      <c r="F116" s="708">
        <v>42803</v>
      </c>
      <c r="G116" s="869" t="s">
        <v>1590</v>
      </c>
      <c r="H116" s="869" t="s">
        <v>3801</v>
      </c>
      <c r="I116" s="740" t="s">
        <v>2257</v>
      </c>
      <c r="J116" s="637" t="s">
        <v>3559</v>
      </c>
      <c r="K116" s="799">
        <v>84</v>
      </c>
      <c r="L116" s="799" t="s">
        <v>1464</v>
      </c>
      <c r="M116" s="799" t="s">
        <v>1464</v>
      </c>
      <c r="N116" s="870">
        <v>13803850</v>
      </c>
      <c r="O116" s="795" t="s">
        <v>3560</v>
      </c>
      <c r="P116" s="824" t="s">
        <v>3006</v>
      </c>
      <c r="Q116" s="901" t="s">
        <v>1480</v>
      </c>
      <c r="R116" s="804" t="s">
        <v>1481</v>
      </c>
      <c r="S116" s="776">
        <v>15131</v>
      </c>
      <c r="T116" s="708">
        <v>42815</v>
      </c>
      <c r="U116" s="30" t="s">
        <v>3801</v>
      </c>
      <c r="V116" s="30" t="s">
        <v>3272</v>
      </c>
      <c r="W116" s="30" t="s">
        <v>3272</v>
      </c>
      <c r="X116" s="30" t="s">
        <v>3561</v>
      </c>
      <c r="Y116" s="798" t="s">
        <v>3562</v>
      </c>
      <c r="Z116" s="866"/>
      <c r="AA116" s="799">
        <v>67217</v>
      </c>
      <c r="AB116" s="708">
        <v>42815</v>
      </c>
      <c r="AC116" s="900"/>
      <c r="AD116" s="900">
        <v>13803850</v>
      </c>
      <c r="AE116" s="800"/>
      <c r="AF116" s="800"/>
      <c r="AG116" s="900">
        <v>13803850</v>
      </c>
      <c r="AH116" s="790"/>
      <c r="AI116" s="157"/>
      <c r="AJ116" s="157"/>
      <c r="AK116" s="157"/>
      <c r="AL116" s="422"/>
      <c r="AM116" s="422">
        <v>42853</v>
      </c>
      <c r="AN116" s="422">
        <v>43100</v>
      </c>
      <c r="AO116" s="7">
        <f t="shared" si="48"/>
        <v>247</v>
      </c>
      <c r="AP116" s="737" t="s">
        <v>1408</v>
      </c>
      <c r="AQ116" s="629">
        <v>1087989085</v>
      </c>
      <c r="AR116" s="47"/>
      <c r="AS116" s="47"/>
      <c r="AT116" s="29"/>
      <c r="AU116" s="48"/>
      <c r="AV116" s="47"/>
      <c r="AW116" s="29"/>
      <c r="AX116" s="46"/>
      <c r="AY116" s="420"/>
      <c r="AZ116" s="29"/>
      <c r="BA116" s="29"/>
      <c r="BB116" s="47"/>
      <c r="BC116" s="29"/>
      <c r="BD116" s="96"/>
      <c r="BE116" s="96"/>
      <c r="BG116" s="29"/>
      <c r="BH116" s="47"/>
      <c r="BI116" s="29"/>
      <c r="BM116" s="420"/>
      <c r="BN116" s="420"/>
      <c r="BO116" s="419"/>
      <c r="BP116" s="420"/>
      <c r="BQ116" s="29"/>
      <c r="BR116" s="420"/>
      <c r="BS116" s="420"/>
      <c r="BT116" s="419"/>
      <c r="BU116" s="420"/>
      <c r="BV116" s="29"/>
      <c r="BW116" s="91"/>
      <c r="BX116" s="91"/>
      <c r="BY116" s="420"/>
      <c r="BZ116" s="420"/>
      <c r="CA116" s="420"/>
      <c r="CB116" s="73"/>
      <c r="CC116" s="52"/>
      <c r="CD116" s="75"/>
      <c r="CF116" s="73"/>
      <c r="CG116" s="73"/>
      <c r="CI116" s="79"/>
      <c r="CJ116" s="79"/>
      <c r="CK116" s="81"/>
      <c r="CL116" s="81"/>
      <c r="CM116" s="97"/>
      <c r="CN116" s="81"/>
      <c r="CO116" s="98"/>
      <c r="CP116" s="98"/>
      <c r="CQ116" s="99"/>
      <c r="CR116" s="921"/>
      <c r="CS116" s="98"/>
      <c r="CT116" s="161"/>
    </row>
    <row r="117" spans="1:98" s="49" customFormat="1" ht="36.75" customHeight="1" x14ac:dyDescent="0.25">
      <c r="A117" s="600" t="s">
        <v>2404</v>
      </c>
      <c r="B117" s="406">
        <f t="shared" si="49"/>
        <v>15346</v>
      </c>
      <c r="C117" s="791" t="s">
        <v>3956</v>
      </c>
      <c r="D117" s="902" t="s">
        <v>3563</v>
      </c>
      <c r="E117" s="874" t="s">
        <v>3564</v>
      </c>
      <c r="F117" s="708">
        <v>42808</v>
      </c>
      <c r="G117" s="869" t="s">
        <v>1590</v>
      </c>
      <c r="H117" s="869" t="s">
        <v>3801</v>
      </c>
      <c r="I117" s="740" t="s">
        <v>2257</v>
      </c>
      <c r="J117" s="637" t="s">
        <v>3565</v>
      </c>
      <c r="K117" s="406">
        <v>121</v>
      </c>
      <c r="L117" s="793">
        <v>151015</v>
      </c>
      <c r="M117" s="637" t="s">
        <v>3199</v>
      </c>
      <c r="N117" s="870">
        <v>105000000</v>
      </c>
      <c r="O117" s="795">
        <v>29217</v>
      </c>
      <c r="P117" s="824" t="s">
        <v>1786</v>
      </c>
      <c r="Q117" s="901" t="s">
        <v>1480</v>
      </c>
      <c r="R117" s="804" t="s">
        <v>1481</v>
      </c>
      <c r="S117" s="776">
        <v>15346</v>
      </c>
      <c r="T117" s="708">
        <v>42818</v>
      </c>
      <c r="U117" s="30" t="s">
        <v>3801</v>
      </c>
      <c r="V117" s="30" t="s">
        <v>3272</v>
      </c>
      <c r="W117" s="30" t="s">
        <v>3272</v>
      </c>
      <c r="X117" s="30" t="s">
        <v>2703</v>
      </c>
      <c r="Y117" s="798" t="s">
        <v>3566</v>
      </c>
      <c r="Z117" s="866"/>
      <c r="AA117" s="799">
        <v>70517</v>
      </c>
      <c r="AB117" s="708">
        <v>42821</v>
      </c>
      <c r="AC117" s="900"/>
      <c r="AD117" s="900">
        <v>105000000</v>
      </c>
      <c r="AE117" s="800"/>
      <c r="AF117" s="800"/>
      <c r="AG117" s="800">
        <v>105000000</v>
      </c>
      <c r="AH117" s="790"/>
      <c r="AI117" s="157"/>
      <c r="AJ117" s="157"/>
      <c r="AK117" s="157"/>
      <c r="AL117" s="422"/>
      <c r="AM117" s="422">
        <v>42821</v>
      </c>
      <c r="AN117" s="422">
        <v>43100</v>
      </c>
      <c r="AO117" s="7">
        <f t="shared" si="48"/>
        <v>279</v>
      </c>
      <c r="AP117" s="737" t="s">
        <v>3567</v>
      </c>
      <c r="AQ117" s="629">
        <v>64551804</v>
      </c>
      <c r="AR117" s="47"/>
      <c r="AS117" s="47"/>
      <c r="AT117" s="29"/>
      <c r="AU117" s="165"/>
      <c r="AV117" s="47"/>
      <c r="AW117" s="29"/>
      <c r="AX117" s="46"/>
      <c r="AY117" s="420"/>
      <c r="AZ117" s="29"/>
      <c r="BA117" s="29"/>
      <c r="BB117" s="47"/>
      <c r="BC117" s="29"/>
      <c r="BD117" s="96"/>
      <c r="BE117" s="96"/>
      <c r="BG117" s="29"/>
      <c r="BH117" s="47"/>
      <c r="BI117" s="29"/>
      <c r="BM117" s="420"/>
      <c r="BN117" s="420"/>
      <c r="BO117" s="419"/>
      <c r="BP117" s="420"/>
      <c r="BQ117" s="29"/>
      <c r="BR117" s="29"/>
      <c r="BS117" s="420"/>
      <c r="BT117" s="420"/>
      <c r="BU117" s="420"/>
      <c r="BV117" s="29"/>
      <c r="BW117" s="91"/>
      <c r="BX117" s="91"/>
      <c r="BY117" s="420"/>
      <c r="BZ117" s="420"/>
      <c r="CA117" s="420"/>
      <c r="CB117" s="73"/>
      <c r="CC117" s="52"/>
      <c r="CD117" s="75"/>
      <c r="CF117" s="73"/>
      <c r="CG117" s="73"/>
      <c r="CI117" s="79"/>
      <c r="CJ117" s="79"/>
      <c r="CK117" s="81"/>
      <c r="CL117" s="81"/>
      <c r="CM117" s="97"/>
      <c r="CN117" s="81"/>
      <c r="CO117" s="98"/>
      <c r="CP117" s="98"/>
      <c r="CQ117" s="99"/>
      <c r="CR117" s="921"/>
      <c r="CS117" s="98"/>
      <c r="CT117" s="161"/>
    </row>
    <row r="118" spans="1:98" s="49" customFormat="1" ht="38.25" x14ac:dyDescent="0.25">
      <c r="A118" s="600" t="s">
        <v>2404</v>
      </c>
      <c r="B118" s="406">
        <f t="shared" si="49"/>
        <v>15463</v>
      </c>
      <c r="C118" s="791" t="s">
        <v>3956</v>
      </c>
      <c r="D118" s="902" t="s">
        <v>3568</v>
      </c>
      <c r="E118" s="874" t="s">
        <v>3572</v>
      </c>
      <c r="F118" s="708">
        <v>42811</v>
      </c>
      <c r="G118" s="869" t="s">
        <v>1590</v>
      </c>
      <c r="H118" s="869" t="s">
        <v>3801</v>
      </c>
      <c r="I118" s="740" t="s">
        <v>2257</v>
      </c>
      <c r="J118" s="863" t="s">
        <v>3569</v>
      </c>
      <c r="K118" s="799">
        <v>6</v>
      </c>
      <c r="L118" s="793" t="s">
        <v>1464</v>
      </c>
      <c r="M118" s="863" t="s">
        <v>1464</v>
      </c>
      <c r="N118" s="870">
        <v>56000000</v>
      </c>
      <c r="O118" s="795" t="s">
        <v>3570</v>
      </c>
      <c r="P118" s="824" t="s">
        <v>2860</v>
      </c>
      <c r="Q118" s="901" t="s">
        <v>1480</v>
      </c>
      <c r="R118" s="804" t="s">
        <v>1481</v>
      </c>
      <c r="S118" s="776">
        <v>15463</v>
      </c>
      <c r="T118" s="708">
        <v>42823</v>
      </c>
      <c r="U118" s="30" t="s">
        <v>3801</v>
      </c>
      <c r="V118" s="30" t="s">
        <v>3272</v>
      </c>
      <c r="W118" s="30" t="s">
        <v>3272</v>
      </c>
      <c r="X118" s="30" t="s">
        <v>3582</v>
      </c>
      <c r="Y118" s="798" t="s">
        <v>3571</v>
      </c>
      <c r="Z118" s="866"/>
      <c r="AA118" s="799">
        <v>76617</v>
      </c>
      <c r="AB118" s="708">
        <v>42823</v>
      </c>
      <c r="AC118" s="900"/>
      <c r="AD118" s="900">
        <v>33767820</v>
      </c>
      <c r="AE118" s="800"/>
      <c r="AF118" s="800"/>
      <c r="AG118" s="800">
        <v>33767820</v>
      </c>
      <c r="AH118" s="790"/>
      <c r="AI118" s="157"/>
      <c r="AJ118" s="157"/>
      <c r="AK118" s="157"/>
      <c r="AL118" s="422"/>
      <c r="AM118" s="422">
        <v>42823</v>
      </c>
      <c r="AN118" s="690">
        <v>43100</v>
      </c>
      <c r="AO118" s="7">
        <f t="shared" si="48"/>
        <v>277</v>
      </c>
      <c r="AP118" s="737" t="s">
        <v>3583</v>
      </c>
      <c r="AQ118" s="604">
        <v>40029680</v>
      </c>
      <c r="AR118" s="95"/>
      <c r="AS118" s="47"/>
      <c r="AT118" s="29"/>
      <c r="AU118" s="29"/>
      <c r="AV118" s="47"/>
      <c r="AW118" s="29"/>
      <c r="AX118" s="46"/>
      <c r="AY118" s="420"/>
      <c r="AZ118" s="29"/>
      <c r="BA118" s="29"/>
      <c r="BB118" s="47"/>
      <c r="BC118" s="29"/>
      <c r="BD118" s="96"/>
      <c r="BE118" s="96"/>
      <c r="BG118" s="29"/>
      <c r="BH118" s="47"/>
      <c r="BI118" s="29"/>
      <c r="BM118" s="420"/>
      <c r="BN118" s="420"/>
      <c r="BO118" s="420"/>
      <c r="BP118" s="420"/>
      <c r="BQ118" s="29"/>
      <c r="BR118" s="420"/>
      <c r="BS118" s="420"/>
      <c r="BT118" s="420"/>
      <c r="BU118" s="420"/>
      <c r="BV118" s="29"/>
      <c r="BW118" s="91"/>
      <c r="BX118" s="91"/>
      <c r="BY118" s="420"/>
      <c r="BZ118" s="420"/>
      <c r="CA118" s="420"/>
      <c r="CB118" s="73"/>
      <c r="CC118" s="52"/>
      <c r="CD118" s="75"/>
      <c r="CF118" s="73"/>
      <c r="CG118" s="73"/>
      <c r="CI118" s="79"/>
      <c r="CJ118" s="79"/>
      <c r="CK118" s="81"/>
      <c r="CL118" s="81"/>
      <c r="CM118" s="97"/>
      <c r="CN118" s="81"/>
      <c r="CO118" s="98"/>
      <c r="CP118" s="98"/>
      <c r="CQ118" s="99"/>
      <c r="CR118" s="921"/>
      <c r="CS118" s="98"/>
      <c r="CT118" s="161"/>
    </row>
    <row r="119" spans="1:98" s="49" customFormat="1" ht="51" x14ac:dyDescent="0.25">
      <c r="A119" s="600" t="s">
        <v>2404</v>
      </c>
      <c r="B119" s="406">
        <f t="shared" si="49"/>
        <v>15571</v>
      </c>
      <c r="C119" s="791" t="s">
        <v>3956</v>
      </c>
      <c r="D119" s="902" t="s">
        <v>3586</v>
      </c>
      <c r="E119" s="874" t="s">
        <v>3573</v>
      </c>
      <c r="F119" s="708">
        <v>42816</v>
      </c>
      <c r="G119" s="869" t="s">
        <v>1590</v>
      </c>
      <c r="H119" s="869" t="s">
        <v>3801</v>
      </c>
      <c r="I119" s="740" t="s">
        <v>2257</v>
      </c>
      <c r="J119" s="863" t="s">
        <v>3584</v>
      </c>
      <c r="K119" s="799">
        <v>120</v>
      </c>
      <c r="L119" s="793">
        <v>151015</v>
      </c>
      <c r="M119" s="637" t="s">
        <v>3199</v>
      </c>
      <c r="N119" s="870">
        <v>90893050</v>
      </c>
      <c r="O119" s="795" t="s">
        <v>3585</v>
      </c>
      <c r="P119" s="824" t="s">
        <v>1786</v>
      </c>
      <c r="Q119" s="901" t="s">
        <v>1480</v>
      </c>
      <c r="R119" s="804" t="s">
        <v>1481</v>
      </c>
      <c r="S119" s="776">
        <v>15571</v>
      </c>
      <c r="T119" s="708">
        <v>42825</v>
      </c>
      <c r="U119" s="30" t="s">
        <v>3801</v>
      </c>
      <c r="V119" s="30" t="s">
        <v>3272</v>
      </c>
      <c r="W119" s="30" t="s">
        <v>3272</v>
      </c>
      <c r="X119" s="30" t="s">
        <v>2703</v>
      </c>
      <c r="Y119" s="798" t="s">
        <v>3566</v>
      </c>
      <c r="Z119" s="866"/>
      <c r="AA119" s="799">
        <v>77417</v>
      </c>
      <c r="AB119" s="708">
        <v>42825</v>
      </c>
      <c r="AC119" s="900"/>
      <c r="AD119" s="900">
        <v>90893050</v>
      </c>
      <c r="AE119" s="800"/>
      <c r="AF119" s="800"/>
      <c r="AG119" s="900">
        <v>90893050</v>
      </c>
      <c r="AH119" s="790"/>
      <c r="AI119" s="157"/>
      <c r="AJ119" s="157"/>
      <c r="AK119" s="157"/>
      <c r="AL119" s="422"/>
      <c r="AM119" s="422">
        <v>42825</v>
      </c>
      <c r="AN119" s="690">
        <v>43100</v>
      </c>
      <c r="AO119" s="7">
        <f t="shared" si="48"/>
        <v>275</v>
      </c>
      <c r="AP119" s="737" t="s">
        <v>3567</v>
      </c>
      <c r="AQ119" s="629">
        <v>64551804</v>
      </c>
      <c r="AR119" s="95"/>
      <c r="AS119" s="47"/>
      <c r="AT119" s="29"/>
      <c r="AU119" s="29"/>
      <c r="AV119" s="47"/>
      <c r="AW119" s="29"/>
      <c r="AX119" s="46"/>
      <c r="AY119" s="420"/>
      <c r="AZ119" s="29"/>
      <c r="BA119" s="29"/>
      <c r="BB119" s="47"/>
      <c r="BC119" s="29"/>
      <c r="BD119" s="96"/>
      <c r="BE119" s="96"/>
      <c r="BG119" s="29"/>
      <c r="BH119" s="47"/>
      <c r="BI119" s="29"/>
      <c r="BM119" s="420"/>
      <c r="BN119" s="420"/>
      <c r="BO119" s="420"/>
      <c r="BP119" s="420"/>
      <c r="BQ119" s="29"/>
      <c r="BR119" s="420"/>
      <c r="BS119" s="420"/>
      <c r="BT119" s="420"/>
      <c r="BU119" s="420"/>
      <c r="BV119" s="29"/>
      <c r="BW119" s="91"/>
      <c r="BX119" s="91"/>
      <c r="BY119" s="420"/>
      <c r="BZ119" s="420"/>
      <c r="CA119" s="420"/>
      <c r="CB119" s="73"/>
      <c r="CC119" s="52"/>
      <c r="CD119" s="75"/>
      <c r="CF119" s="73"/>
      <c r="CG119" s="73"/>
      <c r="CI119" s="79"/>
      <c r="CJ119" s="79"/>
      <c r="CK119" s="81"/>
      <c r="CL119" s="81"/>
      <c r="CM119" s="97"/>
      <c r="CN119" s="81"/>
      <c r="CO119" s="98"/>
      <c r="CP119" s="98"/>
      <c r="CQ119" s="99"/>
      <c r="CR119" s="418"/>
      <c r="CS119" s="98"/>
      <c r="CT119" s="161"/>
    </row>
    <row r="120" spans="1:98" s="49" customFormat="1" ht="51" x14ac:dyDescent="0.25">
      <c r="A120" s="49" t="s">
        <v>3045</v>
      </c>
      <c r="B120" s="859">
        <f t="shared" si="49"/>
        <v>82</v>
      </c>
      <c r="C120" s="866" t="s">
        <v>3366</v>
      </c>
      <c r="D120" s="902" t="s">
        <v>3587</v>
      </c>
      <c r="E120" s="874" t="s">
        <v>3588</v>
      </c>
      <c r="F120" s="708">
        <v>42817</v>
      </c>
      <c r="G120" s="869" t="s">
        <v>1499</v>
      </c>
      <c r="H120" s="869" t="s">
        <v>3126</v>
      </c>
      <c r="I120" s="30" t="s">
        <v>3127</v>
      </c>
      <c r="J120" s="906" t="s">
        <v>3589</v>
      </c>
      <c r="K120" s="799">
        <v>214</v>
      </c>
      <c r="L120" s="793">
        <v>801116</v>
      </c>
      <c r="M120" s="863" t="s">
        <v>3129</v>
      </c>
      <c r="N120" s="870">
        <v>3900000</v>
      </c>
      <c r="O120" s="795" t="s">
        <v>3590</v>
      </c>
      <c r="P120" s="824" t="s">
        <v>1487</v>
      </c>
      <c r="Q120" s="901" t="s">
        <v>1480</v>
      </c>
      <c r="R120" s="804" t="s">
        <v>3502</v>
      </c>
      <c r="S120" s="776">
        <v>82</v>
      </c>
      <c r="T120" s="708">
        <v>42845</v>
      </c>
      <c r="U120" s="30" t="s">
        <v>3221</v>
      </c>
      <c r="V120" s="740" t="s">
        <v>1484</v>
      </c>
      <c r="W120" s="740" t="s">
        <v>1484</v>
      </c>
      <c r="X120" s="30" t="s">
        <v>3689</v>
      </c>
      <c r="Y120" s="798">
        <v>80852364</v>
      </c>
      <c r="Z120" s="866"/>
      <c r="AA120" s="799">
        <v>86317</v>
      </c>
      <c r="AB120" s="708">
        <v>42845</v>
      </c>
      <c r="AC120" s="900"/>
      <c r="AD120" s="801">
        <v>3900000</v>
      </c>
      <c r="AE120" s="800"/>
      <c r="AF120" s="800"/>
      <c r="AG120" s="800">
        <f t="shared" ref="AG120:AG156" si="50">+AD120+AE120</f>
        <v>3900000</v>
      </c>
      <c r="AH120" s="790"/>
      <c r="AI120" s="157"/>
      <c r="AJ120" s="157"/>
      <c r="AK120" s="157"/>
      <c r="AL120" s="422"/>
      <c r="AM120" s="422">
        <v>42845</v>
      </c>
      <c r="AN120" s="422">
        <v>42950</v>
      </c>
      <c r="AO120" s="7">
        <f t="shared" si="48"/>
        <v>105</v>
      </c>
      <c r="AP120" s="737" t="s">
        <v>61</v>
      </c>
      <c r="AQ120" s="629">
        <v>21094954</v>
      </c>
      <c r="AR120" s="95"/>
      <c r="AS120" s="47"/>
      <c r="AT120" s="29"/>
      <c r="AU120" s="29"/>
      <c r="AV120" s="47"/>
      <c r="AW120" s="29"/>
      <c r="AX120" s="46"/>
      <c r="AY120" s="420"/>
      <c r="AZ120" s="29"/>
      <c r="BA120" s="29"/>
      <c r="BB120" s="47"/>
      <c r="BC120" s="29"/>
      <c r="BD120" s="96"/>
      <c r="BE120" s="96"/>
      <c r="BG120" s="29"/>
      <c r="BH120" s="47"/>
      <c r="BI120" s="29"/>
      <c r="BM120" s="420"/>
      <c r="BN120" s="420"/>
      <c r="BO120" s="420"/>
      <c r="BP120" s="420"/>
      <c r="BQ120" s="29"/>
      <c r="BR120" s="420"/>
      <c r="BS120" s="420"/>
      <c r="BT120" s="420"/>
      <c r="BU120" s="420"/>
      <c r="BV120" s="29"/>
      <c r="BW120" s="91"/>
      <c r="BX120" s="91"/>
      <c r="BY120" s="420"/>
      <c r="BZ120" s="420"/>
      <c r="CA120" s="420"/>
      <c r="CB120" s="73"/>
      <c r="CC120" s="52"/>
      <c r="CD120" s="75"/>
      <c r="CF120" s="73"/>
      <c r="CG120" s="73"/>
      <c r="CI120" s="79"/>
      <c r="CJ120" s="79"/>
      <c r="CK120" s="81"/>
      <c r="CL120" s="81"/>
      <c r="CM120" s="97"/>
      <c r="CN120" s="81"/>
      <c r="CO120" s="98"/>
      <c r="CP120" s="98"/>
      <c r="CQ120" s="99"/>
      <c r="CR120" s="921"/>
      <c r="CS120" s="98"/>
      <c r="CT120" s="161"/>
    </row>
    <row r="121" spans="1:98" ht="38.25" x14ac:dyDescent="0.25">
      <c r="A121" s="218" t="s">
        <v>3045</v>
      </c>
      <c r="B121" s="859">
        <f t="shared" si="49"/>
        <v>83</v>
      </c>
      <c r="C121" s="791" t="s">
        <v>3366</v>
      </c>
      <c r="D121" s="902" t="s">
        <v>3591</v>
      </c>
      <c r="E121" s="874" t="s">
        <v>3592</v>
      </c>
      <c r="F121" s="708">
        <v>42817</v>
      </c>
      <c r="G121" s="869" t="s">
        <v>1499</v>
      </c>
      <c r="H121" s="869" t="s">
        <v>3126</v>
      </c>
      <c r="I121" s="30" t="s">
        <v>3127</v>
      </c>
      <c r="J121" s="863" t="s">
        <v>3593</v>
      </c>
      <c r="K121" s="799">
        <v>97</v>
      </c>
      <c r="L121" s="793">
        <v>861116</v>
      </c>
      <c r="M121" s="863" t="s">
        <v>3244</v>
      </c>
      <c r="N121" s="864">
        <v>16284897</v>
      </c>
      <c r="O121" s="809" t="s">
        <v>3594</v>
      </c>
      <c r="P121" s="865" t="s">
        <v>3246</v>
      </c>
      <c r="Q121" s="901" t="s">
        <v>1480</v>
      </c>
      <c r="R121" s="804" t="s">
        <v>3502</v>
      </c>
      <c r="S121" s="776">
        <v>83</v>
      </c>
      <c r="T121" s="708">
        <v>42853</v>
      </c>
      <c r="U121" s="30" t="s">
        <v>3221</v>
      </c>
      <c r="V121" s="740" t="s">
        <v>1484</v>
      </c>
      <c r="W121" s="740" t="s">
        <v>1484</v>
      </c>
      <c r="X121" s="30" t="s">
        <v>4050</v>
      </c>
      <c r="Y121" s="798" t="s">
        <v>4051</v>
      </c>
      <c r="Z121" s="866"/>
      <c r="AA121" s="406">
        <v>99217</v>
      </c>
      <c r="AB121" s="708">
        <v>42853</v>
      </c>
      <c r="AC121" s="800"/>
      <c r="AD121" s="867">
        <v>16284897</v>
      </c>
      <c r="AE121" s="800"/>
      <c r="AF121" s="800"/>
      <c r="AG121" s="800">
        <f t="shared" si="50"/>
        <v>16284897</v>
      </c>
      <c r="AH121" s="790"/>
      <c r="AI121" s="157"/>
      <c r="AJ121" s="157"/>
      <c r="AK121" s="157"/>
      <c r="AL121" s="422"/>
      <c r="AM121" s="422">
        <v>42853</v>
      </c>
      <c r="AN121" s="422">
        <v>43069</v>
      </c>
      <c r="AO121" s="7">
        <f t="shared" si="48"/>
        <v>216</v>
      </c>
      <c r="AP121" s="737" t="s">
        <v>103</v>
      </c>
      <c r="AQ121" s="629">
        <v>11347499</v>
      </c>
      <c r="CR121" s="921"/>
      <c r="CT121" s="220"/>
    </row>
    <row r="122" spans="1:98" s="49" customFormat="1" ht="51" x14ac:dyDescent="0.25">
      <c r="A122" s="49" t="s">
        <v>3045</v>
      </c>
      <c r="B122" s="859">
        <f t="shared" si="49"/>
        <v>20</v>
      </c>
      <c r="C122" s="866" t="s">
        <v>3366</v>
      </c>
      <c r="D122" s="902" t="s">
        <v>3595</v>
      </c>
      <c r="E122" s="874" t="s">
        <v>3018</v>
      </c>
      <c r="F122" s="708">
        <v>42818</v>
      </c>
      <c r="G122" s="869" t="s">
        <v>3038</v>
      </c>
      <c r="H122" s="869" t="s">
        <v>3038</v>
      </c>
      <c r="I122" s="740" t="s">
        <v>2257</v>
      </c>
      <c r="J122" s="906" t="s">
        <v>3596</v>
      </c>
      <c r="K122" s="799">
        <v>107</v>
      </c>
      <c r="L122" s="793">
        <v>801416</v>
      </c>
      <c r="M122" s="863" t="s">
        <v>3129</v>
      </c>
      <c r="N122" s="870">
        <v>10050000</v>
      </c>
      <c r="O122" s="795" t="s">
        <v>3597</v>
      </c>
      <c r="P122" s="824" t="s">
        <v>2217</v>
      </c>
      <c r="Q122" s="901" t="s">
        <v>1480</v>
      </c>
      <c r="R122" s="804" t="s">
        <v>3502</v>
      </c>
      <c r="S122" s="776">
        <v>20</v>
      </c>
      <c r="T122" s="708">
        <v>42843</v>
      </c>
      <c r="U122" s="30" t="s">
        <v>3221</v>
      </c>
      <c r="V122" s="30" t="s">
        <v>1686</v>
      </c>
      <c r="W122" s="30" t="s">
        <v>1686</v>
      </c>
      <c r="X122" s="30" t="s">
        <v>3690</v>
      </c>
      <c r="Y122" s="798" t="s">
        <v>3691</v>
      </c>
      <c r="Z122" s="866"/>
      <c r="AA122" s="799">
        <v>84817</v>
      </c>
      <c r="AB122" s="708">
        <v>42844</v>
      </c>
      <c r="AC122" s="900"/>
      <c r="AD122" s="801">
        <v>10050000</v>
      </c>
      <c r="AE122" s="800"/>
      <c r="AF122" s="800"/>
      <c r="AG122" s="800">
        <f t="shared" si="50"/>
        <v>10050000</v>
      </c>
      <c r="AH122" s="790"/>
      <c r="AI122" s="157"/>
      <c r="AJ122" s="157"/>
      <c r="AK122" s="157"/>
      <c r="AL122" s="422"/>
      <c r="AM122" s="422">
        <v>42844</v>
      </c>
      <c r="AN122" s="422">
        <v>43100</v>
      </c>
      <c r="AO122" s="7">
        <f t="shared" si="48"/>
        <v>256</v>
      </c>
      <c r="AP122" s="737" t="s">
        <v>16</v>
      </c>
      <c r="AQ122" s="629">
        <v>30738603</v>
      </c>
      <c r="AR122" s="95"/>
      <c r="AS122" s="47"/>
      <c r="AT122" s="29"/>
      <c r="AU122" s="29"/>
      <c r="AV122" s="47"/>
      <c r="AW122" s="29"/>
      <c r="AX122" s="46"/>
      <c r="AY122" s="420"/>
      <c r="AZ122" s="29"/>
      <c r="BA122" s="29"/>
      <c r="BB122" s="47"/>
      <c r="BC122" s="29"/>
      <c r="BD122" s="96"/>
      <c r="BE122" s="96"/>
      <c r="BG122" s="29"/>
      <c r="BH122" s="47"/>
      <c r="BI122" s="29"/>
      <c r="BM122" s="420"/>
      <c r="BN122" s="420"/>
      <c r="BO122" s="420"/>
      <c r="BP122" s="420"/>
      <c r="BQ122" s="29"/>
      <c r="BR122" s="420"/>
      <c r="BS122" s="420"/>
      <c r="BT122" s="420"/>
      <c r="BU122" s="420"/>
      <c r="BV122" s="29"/>
      <c r="BW122" s="91"/>
      <c r="BX122" s="91"/>
      <c r="BY122" s="420"/>
      <c r="BZ122" s="420"/>
      <c r="CA122" s="420"/>
      <c r="CB122" s="73"/>
      <c r="CC122" s="52"/>
      <c r="CD122" s="75"/>
      <c r="CF122" s="73"/>
      <c r="CG122" s="73"/>
      <c r="CI122" s="79"/>
      <c r="CJ122" s="79"/>
      <c r="CK122" s="81"/>
      <c r="CL122" s="81"/>
      <c r="CM122" s="97"/>
      <c r="CN122" s="81"/>
      <c r="CO122" s="98"/>
      <c r="CP122" s="98"/>
      <c r="CQ122" s="99"/>
      <c r="CR122" s="921"/>
      <c r="CS122" s="98"/>
      <c r="CT122" s="161"/>
    </row>
    <row r="123" spans="1:98" s="49" customFormat="1" ht="51" x14ac:dyDescent="0.25">
      <c r="A123" s="49" t="s">
        <v>3045</v>
      </c>
      <c r="B123" s="859">
        <f t="shared" si="49"/>
        <v>21</v>
      </c>
      <c r="C123" s="866" t="s">
        <v>3366</v>
      </c>
      <c r="D123" s="902" t="s">
        <v>3598</v>
      </c>
      <c r="E123" s="874" t="s">
        <v>3030</v>
      </c>
      <c r="F123" s="708">
        <v>42823</v>
      </c>
      <c r="G123" s="869" t="s">
        <v>3038</v>
      </c>
      <c r="H123" s="869" t="s">
        <v>3038</v>
      </c>
      <c r="I123" s="740" t="s">
        <v>2257</v>
      </c>
      <c r="J123" s="637" t="s">
        <v>3599</v>
      </c>
      <c r="K123" s="406">
        <v>117</v>
      </c>
      <c r="L123" s="793">
        <v>151015</v>
      </c>
      <c r="M123" s="637" t="s">
        <v>3199</v>
      </c>
      <c r="N123" s="870">
        <v>10300000</v>
      </c>
      <c r="O123" s="795" t="s">
        <v>3600</v>
      </c>
      <c r="P123" s="824" t="s">
        <v>1786</v>
      </c>
      <c r="Q123" s="901" t="s">
        <v>1480</v>
      </c>
      <c r="R123" s="804" t="s">
        <v>3502</v>
      </c>
      <c r="S123" s="776">
        <v>21</v>
      </c>
      <c r="T123" s="708">
        <v>42843</v>
      </c>
      <c r="U123" s="30" t="s">
        <v>3423</v>
      </c>
      <c r="V123" s="30" t="s">
        <v>1579</v>
      </c>
      <c r="W123" s="30" t="s">
        <v>3223</v>
      </c>
      <c r="X123" s="30" t="s">
        <v>1790</v>
      </c>
      <c r="Y123" s="798">
        <v>7546762</v>
      </c>
      <c r="Z123" s="866"/>
      <c r="AA123" s="799">
        <v>84717</v>
      </c>
      <c r="AB123" s="708">
        <v>42844</v>
      </c>
      <c r="AC123" s="900"/>
      <c r="AD123" s="801">
        <v>10300000</v>
      </c>
      <c r="AE123" s="800"/>
      <c r="AF123" s="800"/>
      <c r="AG123" s="800">
        <f t="shared" si="50"/>
        <v>10300000</v>
      </c>
      <c r="AH123" s="790"/>
      <c r="AI123" s="157"/>
      <c r="AJ123" s="157"/>
      <c r="AK123" s="157"/>
      <c r="AL123" s="422"/>
      <c r="AM123" s="694">
        <v>42844</v>
      </c>
      <c r="AN123" s="694">
        <v>43100</v>
      </c>
      <c r="AO123" s="7">
        <f t="shared" si="48"/>
        <v>256</v>
      </c>
      <c r="AP123" s="737" t="s">
        <v>3692</v>
      </c>
      <c r="AQ123" s="629">
        <v>40179426</v>
      </c>
      <c r="AR123" s="47"/>
      <c r="AS123" s="47"/>
      <c r="AT123" s="29"/>
      <c r="AU123" s="165"/>
      <c r="AV123" s="47"/>
      <c r="AW123" s="29"/>
      <c r="AX123" s="46"/>
      <c r="AY123" s="420"/>
      <c r="AZ123" s="29"/>
      <c r="BA123" s="29"/>
      <c r="BB123" s="47"/>
      <c r="BC123" s="29"/>
      <c r="BD123" s="96"/>
      <c r="BE123" s="96"/>
      <c r="BG123" s="29"/>
      <c r="BH123" s="47"/>
      <c r="BI123" s="29"/>
      <c r="BM123" s="420"/>
      <c r="BN123" s="420"/>
      <c r="BO123" s="419"/>
      <c r="BP123" s="420"/>
      <c r="BQ123" s="29"/>
      <c r="BR123" s="29"/>
      <c r="BS123" s="420"/>
      <c r="BT123" s="420"/>
      <c r="BU123" s="420"/>
      <c r="BV123" s="29"/>
      <c r="BW123" s="91"/>
      <c r="BX123" s="91"/>
      <c r="BY123" s="420"/>
      <c r="BZ123" s="420"/>
      <c r="CA123" s="420"/>
      <c r="CB123" s="73"/>
      <c r="CC123" s="52"/>
      <c r="CD123" s="75"/>
      <c r="CF123" s="73"/>
      <c r="CG123" s="73"/>
      <c r="CI123" s="79"/>
      <c r="CJ123" s="79"/>
      <c r="CK123" s="81"/>
      <c r="CL123" s="81"/>
      <c r="CM123" s="97"/>
      <c r="CN123" s="81"/>
      <c r="CO123" s="98"/>
      <c r="CP123" s="98"/>
      <c r="CQ123" s="99"/>
      <c r="CR123" s="418"/>
      <c r="CS123" s="98"/>
      <c r="CT123" s="161"/>
    </row>
    <row r="124" spans="1:98" ht="51" x14ac:dyDescent="0.25">
      <c r="A124" s="218" t="s">
        <v>3045</v>
      </c>
      <c r="B124" s="859">
        <f t="shared" si="49"/>
        <v>22</v>
      </c>
      <c r="C124" s="791" t="s">
        <v>3366</v>
      </c>
      <c r="D124" s="902" t="s">
        <v>3601</v>
      </c>
      <c r="E124" s="874" t="s">
        <v>2994</v>
      </c>
      <c r="F124" s="708">
        <v>42824</v>
      </c>
      <c r="G124" s="869" t="s">
        <v>3038</v>
      </c>
      <c r="H124" s="869" t="s">
        <v>3038</v>
      </c>
      <c r="I124" s="740" t="s">
        <v>2257</v>
      </c>
      <c r="J124" s="637" t="s">
        <v>3602</v>
      </c>
      <c r="K124" s="799">
        <v>106</v>
      </c>
      <c r="L124" s="793">
        <v>801416</v>
      </c>
      <c r="M124" s="863" t="s">
        <v>3129</v>
      </c>
      <c r="N124" s="864">
        <v>19650000</v>
      </c>
      <c r="O124" s="809" t="s">
        <v>3603</v>
      </c>
      <c r="P124" s="824" t="s">
        <v>2217</v>
      </c>
      <c r="Q124" s="901" t="s">
        <v>1480</v>
      </c>
      <c r="R124" s="804" t="s">
        <v>3502</v>
      </c>
      <c r="S124" s="776">
        <v>22</v>
      </c>
      <c r="T124" s="708">
        <v>42843</v>
      </c>
      <c r="U124" s="30" t="s">
        <v>3221</v>
      </c>
      <c r="V124" s="30" t="s">
        <v>3693</v>
      </c>
      <c r="W124" s="30" t="s">
        <v>3694</v>
      </c>
      <c r="X124" s="30" t="s">
        <v>3695</v>
      </c>
      <c r="Y124" s="798" t="s">
        <v>3696</v>
      </c>
      <c r="Z124" s="866"/>
      <c r="AA124" s="406">
        <v>84517</v>
      </c>
      <c r="AB124" s="708">
        <v>42843</v>
      </c>
      <c r="AC124" s="800"/>
      <c r="AD124" s="800">
        <v>19241294</v>
      </c>
      <c r="AE124" s="800"/>
      <c r="AF124" s="800"/>
      <c r="AG124" s="800">
        <f t="shared" si="50"/>
        <v>19241294</v>
      </c>
      <c r="AH124" s="790"/>
      <c r="AI124" s="157"/>
      <c r="AJ124" s="157"/>
      <c r="AK124" s="157"/>
      <c r="AL124" s="422"/>
      <c r="AM124" s="422">
        <v>42843</v>
      </c>
      <c r="AN124" s="694">
        <v>43084</v>
      </c>
      <c r="AO124" s="7">
        <f t="shared" si="48"/>
        <v>241</v>
      </c>
      <c r="AP124" s="737" t="s">
        <v>1434</v>
      </c>
      <c r="AQ124" s="629">
        <v>1128049002</v>
      </c>
      <c r="CT124" s="220"/>
    </row>
    <row r="125" spans="1:98" ht="36.75" customHeight="1" x14ac:dyDescent="0.25">
      <c r="A125" s="218" t="s">
        <v>3045</v>
      </c>
      <c r="B125" s="859">
        <f t="shared" si="49"/>
        <v>24</v>
      </c>
      <c r="C125" s="791" t="s">
        <v>1489</v>
      </c>
      <c r="D125" s="902" t="s">
        <v>3604</v>
      </c>
      <c r="E125" s="874" t="s">
        <v>3052</v>
      </c>
      <c r="F125" s="708">
        <v>42824</v>
      </c>
      <c r="G125" s="30" t="s">
        <v>3038</v>
      </c>
      <c r="H125" s="30" t="s">
        <v>3038</v>
      </c>
      <c r="I125" s="740" t="s">
        <v>2257</v>
      </c>
      <c r="J125" s="863" t="s">
        <v>3605</v>
      </c>
      <c r="K125" s="799">
        <v>160</v>
      </c>
      <c r="L125" s="793">
        <v>151015</v>
      </c>
      <c r="M125" s="863" t="s">
        <v>3079</v>
      </c>
      <c r="N125" s="864">
        <v>3000000</v>
      </c>
      <c r="O125" s="809" t="s">
        <v>3606</v>
      </c>
      <c r="P125" s="824" t="s">
        <v>1786</v>
      </c>
      <c r="Q125" s="901" t="s">
        <v>1480</v>
      </c>
      <c r="R125" s="804" t="s">
        <v>3502</v>
      </c>
      <c r="S125" s="776">
        <v>24</v>
      </c>
      <c r="T125" s="708">
        <v>42843</v>
      </c>
      <c r="U125" s="30" t="s">
        <v>3423</v>
      </c>
      <c r="V125" s="30" t="s">
        <v>1651</v>
      </c>
      <c r="W125" s="30" t="s">
        <v>1651</v>
      </c>
      <c r="X125" s="30" t="s">
        <v>3697</v>
      </c>
      <c r="Y125" s="798">
        <v>8669570</v>
      </c>
      <c r="Z125" s="866"/>
      <c r="AA125" s="406">
        <v>84417</v>
      </c>
      <c r="AB125" s="708">
        <v>42843</v>
      </c>
      <c r="AC125" s="800"/>
      <c r="AD125" s="867">
        <v>3000000</v>
      </c>
      <c r="AE125" s="800"/>
      <c r="AF125" s="800"/>
      <c r="AG125" s="800">
        <f t="shared" si="50"/>
        <v>3000000</v>
      </c>
      <c r="AH125" s="790"/>
      <c r="AI125" s="157"/>
      <c r="AJ125" s="157"/>
      <c r="AK125" s="157"/>
      <c r="AL125" s="422"/>
      <c r="AM125" s="422">
        <v>42844</v>
      </c>
      <c r="AN125" s="422">
        <v>43100</v>
      </c>
      <c r="AO125" s="7">
        <f t="shared" si="48"/>
        <v>256</v>
      </c>
      <c r="AP125" s="737" t="s">
        <v>153</v>
      </c>
      <c r="AQ125" s="629">
        <v>17586972</v>
      </c>
      <c r="CT125" s="220"/>
    </row>
    <row r="126" spans="1:98" s="49" customFormat="1" ht="60" customHeight="1" x14ac:dyDescent="0.25">
      <c r="A126" s="49" t="s">
        <v>3045</v>
      </c>
      <c r="B126" s="859">
        <f t="shared" si="49"/>
        <v>26</v>
      </c>
      <c r="C126" s="866" t="s">
        <v>1489</v>
      </c>
      <c r="D126" s="902" t="s">
        <v>3607</v>
      </c>
      <c r="E126" s="874" t="s">
        <v>3054</v>
      </c>
      <c r="F126" s="708">
        <v>42825</v>
      </c>
      <c r="G126" s="30" t="s">
        <v>3038</v>
      </c>
      <c r="H126" s="869" t="s">
        <v>3038</v>
      </c>
      <c r="I126" s="740" t="s">
        <v>2257</v>
      </c>
      <c r="J126" s="863" t="s">
        <v>3608</v>
      </c>
      <c r="K126" s="799">
        <v>109</v>
      </c>
      <c r="L126" s="793">
        <v>801416</v>
      </c>
      <c r="M126" s="863" t="s">
        <v>3129</v>
      </c>
      <c r="N126" s="870">
        <v>6900000</v>
      </c>
      <c r="O126" s="809">
        <v>21817</v>
      </c>
      <c r="P126" s="824" t="s">
        <v>1871</v>
      </c>
      <c r="Q126" s="901" t="s">
        <v>1480</v>
      </c>
      <c r="R126" s="804" t="s">
        <v>3502</v>
      </c>
      <c r="S126" s="776">
        <v>26</v>
      </c>
      <c r="T126" s="708">
        <v>42850</v>
      </c>
      <c r="U126" s="30" t="s">
        <v>3221</v>
      </c>
      <c r="V126" s="30" t="s">
        <v>3698</v>
      </c>
      <c r="W126" s="30" t="s">
        <v>3698</v>
      </c>
      <c r="X126" s="30" t="s">
        <v>2219</v>
      </c>
      <c r="Y126" s="798">
        <v>892115006</v>
      </c>
      <c r="Z126" s="866"/>
      <c r="AA126" s="799">
        <v>94317</v>
      </c>
      <c r="AB126" s="708">
        <v>42850</v>
      </c>
      <c r="AC126" s="900"/>
      <c r="AD126" s="900">
        <v>6899736</v>
      </c>
      <c r="AE126" s="800"/>
      <c r="AF126" s="800"/>
      <c r="AG126" s="800">
        <f t="shared" si="50"/>
        <v>6899736</v>
      </c>
      <c r="AH126" s="790"/>
      <c r="AI126" s="157"/>
      <c r="AJ126" s="157"/>
      <c r="AK126" s="157"/>
      <c r="AL126" s="422"/>
      <c r="AM126" s="422">
        <v>42851</v>
      </c>
      <c r="AN126" s="422">
        <v>43084</v>
      </c>
      <c r="AO126" s="7">
        <f t="shared" si="48"/>
        <v>233</v>
      </c>
      <c r="AP126" s="737" t="s">
        <v>52</v>
      </c>
      <c r="AQ126" s="629">
        <v>12724487</v>
      </c>
      <c r="AR126" s="47"/>
      <c r="AS126" s="47"/>
      <c r="AT126" s="29"/>
      <c r="AU126" s="165"/>
      <c r="AV126" s="47"/>
      <c r="AW126" s="29"/>
      <c r="AX126" s="46"/>
      <c r="AY126" s="420"/>
      <c r="AZ126" s="29"/>
      <c r="BA126" s="29"/>
      <c r="BB126" s="47"/>
      <c r="BC126" s="29"/>
      <c r="BD126" s="96"/>
      <c r="BE126" s="96"/>
      <c r="BG126" s="29"/>
      <c r="BH126" s="47"/>
      <c r="BI126" s="29"/>
      <c r="BM126" s="420"/>
      <c r="BN126" s="420"/>
      <c r="BO126" s="419"/>
      <c r="BP126" s="420"/>
      <c r="BQ126" s="29"/>
      <c r="BR126" s="29"/>
      <c r="BS126" s="420"/>
      <c r="BT126" s="420"/>
      <c r="BU126" s="420"/>
      <c r="BV126" s="29"/>
      <c r="BW126" s="91"/>
      <c r="BX126" s="91"/>
      <c r="BY126" s="420"/>
      <c r="BZ126" s="420"/>
      <c r="CA126" s="420"/>
      <c r="CB126" s="73"/>
      <c r="CC126" s="52"/>
      <c r="CD126" s="75"/>
      <c r="CF126" s="73"/>
      <c r="CG126" s="73"/>
      <c r="CI126" s="79"/>
      <c r="CJ126" s="79"/>
      <c r="CK126" s="81"/>
      <c r="CL126" s="81"/>
      <c r="CM126" s="97"/>
      <c r="CN126" s="81"/>
      <c r="CO126" s="98"/>
      <c r="CP126" s="98"/>
      <c r="CQ126" s="99"/>
      <c r="CR126" s="218"/>
      <c r="CS126" s="98"/>
      <c r="CT126" s="161"/>
    </row>
    <row r="127" spans="1:98" s="49" customFormat="1" ht="60" customHeight="1" x14ac:dyDescent="0.25">
      <c r="A127" s="49" t="s">
        <v>3045</v>
      </c>
      <c r="B127" s="859">
        <f t="shared" si="49"/>
        <v>84</v>
      </c>
      <c r="C127" s="866" t="s">
        <v>1489</v>
      </c>
      <c r="D127" s="902" t="s">
        <v>3185</v>
      </c>
      <c r="E127" s="874" t="s">
        <v>3609</v>
      </c>
      <c r="F127" s="708">
        <v>42825</v>
      </c>
      <c r="G127" s="30" t="s">
        <v>1499</v>
      </c>
      <c r="H127" s="869" t="s">
        <v>3126</v>
      </c>
      <c r="I127" s="30" t="s">
        <v>3127</v>
      </c>
      <c r="J127" s="863" t="s">
        <v>3610</v>
      </c>
      <c r="K127" s="799">
        <v>113</v>
      </c>
      <c r="L127" s="793">
        <v>861116</v>
      </c>
      <c r="M127" s="637" t="s">
        <v>3244</v>
      </c>
      <c r="N127" s="870">
        <v>39950000</v>
      </c>
      <c r="O127" s="809">
        <v>31317</v>
      </c>
      <c r="P127" s="824" t="s">
        <v>1863</v>
      </c>
      <c r="Q127" s="901" t="s">
        <v>1480</v>
      </c>
      <c r="R127" s="804" t="s">
        <v>3502</v>
      </c>
      <c r="S127" s="776">
        <v>84</v>
      </c>
      <c r="T127" s="708">
        <v>42858</v>
      </c>
      <c r="U127" s="30" t="s">
        <v>3221</v>
      </c>
      <c r="V127" s="30" t="s">
        <v>1484</v>
      </c>
      <c r="W127" s="30" t="s">
        <v>1484</v>
      </c>
      <c r="X127" s="30" t="s">
        <v>3843</v>
      </c>
      <c r="Y127" s="798" t="s">
        <v>3844</v>
      </c>
      <c r="Z127" s="866"/>
      <c r="AA127" s="799">
        <v>100217</v>
      </c>
      <c r="AB127" s="708">
        <v>42858</v>
      </c>
      <c r="AC127" s="900"/>
      <c r="AD127" s="900">
        <v>39950000</v>
      </c>
      <c r="AE127" s="800"/>
      <c r="AF127" s="800"/>
      <c r="AG127" s="800">
        <f t="shared" si="50"/>
        <v>39950000</v>
      </c>
      <c r="AH127" s="790"/>
      <c r="AI127" s="157"/>
      <c r="AJ127" s="157"/>
      <c r="AK127" s="157"/>
      <c r="AL127" s="422"/>
      <c r="AM127" s="422">
        <v>42865</v>
      </c>
      <c r="AN127" s="422">
        <v>43069</v>
      </c>
      <c r="AO127" s="7">
        <f t="shared" si="48"/>
        <v>204</v>
      </c>
      <c r="AP127" s="737" t="s">
        <v>1457</v>
      </c>
      <c r="AQ127" s="629">
        <v>66924629</v>
      </c>
      <c r="AR127" s="47"/>
      <c r="AS127" s="47"/>
      <c r="AT127" s="29"/>
      <c r="AU127" s="165"/>
      <c r="AV127" s="47"/>
      <c r="AW127" s="29"/>
      <c r="AX127" s="46"/>
      <c r="AY127" s="420"/>
      <c r="AZ127" s="29"/>
      <c r="BA127" s="29"/>
      <c r="BB127" s="47"/>
      <c r="BC127" s="29"/>
      <c r="BD127" s="96"/>
      <c r="BE127" s="96"/>
      <c r="BG127" s="29"/>
      <c r="BH127" s="47"/>
      <c r="BI127" s="29"/>
      <c r="BM127" s="420"/>
      <c r="BN127" s="420"/>
      <c r="BO127" s="419"/>
      <c r="BP127" s="420"/>
      <c r="BQ127" s="29"/>
      <c r="BR127" s="29"/>
      <c r="BS127" s="420"/>
      <c r="BT127" s="420"/>
      <c r="BU127" s="420"/>
      <c r="BV127" s="29"/>
      <c r="BW127" s="91"/>
      <c r="BX127" s="91"/>
      <c r="BY127" s="420"/>
      <c r="BZ127" s="420"/>
      <c r="CA127" s="420"/>
      <c r="CB127" s="73"/>
      <c r="CC127" s="52"/>
      <c r="CD127" s="75"/>
      <c r="CF127" s="73"/>
      <c r="CG127" s="73"/>
      <c r="CI127" s="79"/>
      <c r="CJ127" s="79"/>
      <c r="CK127" s="81"/>
      <c r="CL127" s="81"/>
      <c r="CM127" s="97"/>
      <c r="CN127" s="81"/>
      <c r="CO127" s="98"/>
      <c r="CP127" s="98"/>
      <c r="CQ127" s="99"/>
      <c r="CR127" s="218"/>
      <c r="CS127" s="98"/>
      <c r="CT127" s="161"/>
    </row>
    <row r="128" spans="1:98" s="49" customFormat="1" ht="60" customHeight="1" x14ac:dyDescent="0.25">
      <c r="A128" s="49" t="s">
        <v>3045</v>
      </c>
      <c r="B128" s="859">
        <f t="shared" si="49"/>
        <v>25</v>
      </c>
      <c r="C128" s="866" t="s">
        <v>1609</v>
      </c>
      <c r="D128" s="902" t="s">
        <v>3611</v>
      </c>
      <c r="E128" s="874" t="s">
        <v>3073</v>
      </c>
      <c r="F128" s="708">
        <v>42821</v>
      </c>
      <c r="G128" s="30" t="s">
        <v>3038</v>
      </c>
      <c r="H128" s="869" t="s">
        <v>3038</v>
      </c>
      <c r="I128" s="30" t="s">
        <v>3376</v>
      </c>
      <c r="J128" s="637" t="s">
        <v>3612</v>
      </c>
      <c r="K128" s="799">
        <v>139</v>
      </c>
      <c r="L128" s="793">
        <v>461517</v>
      </c>
      <c r="M128" s="637" t="s">
        <v>3613</v>
      </c>
      <c r="N128" s="870">
        <v>18869250</v>
      </c>
      <c r="O128" s="809" t="s">
        <v>3614</v>
      </c>
      <c r="P128" s="824" t="s">
        <v>3006</v>
      </c>
      <c r="Q128" s="901" t="s">
        <v>1480</v>
      </c>
      <c r="R128" s="804" t="s">
        <v>3502</v>
      </c>
      <c r="S128" s="776">
        <v>25</v>
      </c>
      <c r="T128" s="708">
        <v>42843</v>
      </c>
      <c r="U128" s="30" t="s">
        <v>3221</v>
      </c>
      <c r="V128" s="30" t="s">
        <v>1866</v>
      </c>
      <c r="W128" s="30" t="s">
        <v>1866</v>
      </c>
      <c r="X128" s="30" t="s">
        <v>3699</v>
      </c>
      <c r="Y128" s="798" t="s">
        <v>3700</v>
      </c>
      <c r="Z128" s="866"/>
      <c r="AA128" s="799">
        <v>84617</v>
      </c>
      <c r="AB128" s="708">
        <v>42843</v>
      </c>
      <c r="AC128" s="900"/>
      <c r="AD128" s="900">
        <v>12000000</v>
      </c>
      <c r="AE128" s="800"/>
      <c r="AF128" s="800"/>
      <c r="AG128" s="800">
        <f t="shared" si="50"/>
        <v>12000000</v>
      </c>
      <c r="AH128" s="790"/>
      <c r="AI128" s="157"/>
      <c r="AJ128" s="157"/>
      <c r="AK128" s="157"/>
      <c r="AL128" s="422"/>
      <c r="AM128" s="422">
        <v>42846</v>
      </c>
      <c r="AN128" s="699">
        <v>43100</v>
      </c>
      <c r="AO128" s="7">
        <f t="shared" si="48"/>
        <v>254</v>
      </c>
      <c r="AP128" s="737" t="s">
        <v>1038</v>
      </c>
      <c r="AQ128" s="629">
        <v>79963759</v>
      </c>
      <c r="AR128" s="47"/>
      <c r="AS128" s="47"/>
      <c r="AT128" s="29"/>
      <c r="AU128" s="165"/>
      <c r="AV128" s="47"/>
      <c r="AW128" s="29"/>
      <c r="AX128" s="46"/>
      <c r="AY128" s="420"/>
      <c r="AZ128" s="29"/>
      <c r="BA128" s="29"/>
      <c r="BB128" s="47"/>
      <c r="BC128" s="29"/>
      <c r="BD128" s="96"/>
      <c r="BE128" s="96"/>
      <c r="BG128" s="29"/>
      <c r="BH128" s="47"/>
      <c r="BI128" s="29"/>
      <c r="BM128" s="420"/>
      <c r="BN128" s="420"/>
      <c r="BO128" s="419"/>
      <c r="BP128" s="420"/>
      <c r="BQ128" s="29"/>
      <c r="BR128" s="29"/>
      <c r="BS128" s="420"/>
      <c r="BT128" s="420"/>
      <c r="BU128" s="420"/>
      <c r="BV128" s="29"/>
      <c r="BW128" s="91"/>
      <c r="BX128" s="91"/>
      <c r="BY128" s="420"/>
      <c r="BZ128" s="420"/>
      <c r="CA128" s="420"/>
      <c r="CB128" s="73"/>
      <c r="CC128" s="52"/>
      <c r="CD128" s="75"/>
      <c r="CF128" s="73"/>
      <c r="CG128" s="73"/>
      <c r="CI128" s="79"/>
      <c r="CJ128" s="79"/>
      <c r="CK128" s="81"/>
      <c r="CL128" s="81"/>
      <c r="CM128" s="97"/>
      <c r="CN128" s="81"/>
      <c r="CO128" s="98"/>
      <c r="CP128" s="98"/>
      <c r="CQ128" s="99"/>
      <c r="CR128" s="218"/>
      <c r="CS128" s="98"/>
      <c r="CT128" s="161"/>
    </row>
    <row r="129" spans="1:98" s="49" customFormat="1" ht="60" customHeight="1" x14ac:dyDescent="0.25">
      <c r="A129" s="49" t="s">
        <v>3045</v>
      </c>
      <c r="B129" s="859">
        <f t="shared" si="49"/>
        <v>23</v>
      </c>
      <c r="C129" s="866" t="s">
        <v>1610</v>
      </c>
      <c r="D129" s="902" t="s">
        <v>3615</v>
      </c>
      <c r="E129" s="874" t="s">
        <v>2998</v>
      </c>
      <c r="F129" s="708">
        <v>42825</v>
      </c>
      <c r="G129" s="30" t="s">
        <v>3038</v>
      </c>
      <c r="H129" s="869" t="s">
        <v>3038</v>
      </c>
      <c r="I129" s="740" t="s">
        <v>2257</v>
      </c>
      <c r="J129" s="637" t="s">
        <v>3616</v>
      </c>
      <c r="K129" s="799">
        <v>212</v>
      </c>
      <c r="L129" s="793">
        <v>401515</v>
      </c>
      <c r="M129" s="637" t="s">
        <v>3617</v>
      </c>
      <c r="N129" s="870">
        <v>24319950</v>
      </c>
      <c r="O129" s="809" t="s">
        <v>3618</v>
      </c>
      <c r="P129" s="824" t="s">
        <v>2290</v>
      </c>
      <c r="Q129" s="901" t="s">
        <v>1480</v>
      </c>
      <c r="R129" s="804" t="s">
        <v>3502</v>
      </c>
      <c r="S129" s="776">
        <v>23</v>
      </c>
      <c r="T129" s="708">
        <v>42843</v>
      </c>
      <c r="U129" s="30" t="s">
        <v>1804</v>
      </c>
      <c r="V129" s="30" t="s">
        <v>3223</v>
      </c>
      <c r="W129" s="30" t="s">
        <v>1579</v>
      </c>
      <c r="X129" s="30" t="s">
        <v>3701</v>
      </c>
      <c r="Y129" s="798">
        <v>6565390</v>
      </c>
      <c r="Z129" s="866"/>
      <c r="AA129" s="799">
        <v>84917</v>
      </c>
      <c r="AB129" s="708">
        <v>42844</v>
      </c>
      <c r="AC129" s="900"/>
      <c r="AD129" s="900">
        <v>24247000</v>
      </c>
      <c r="AE129" s="800"/>
      <c r="AF129" s="800"/>
      <c r="AG129" s="800">
        <f t="shared" si="50"/>
        <v>24247000</v>
      </c>
      <c r="AH129" s="790"/>
      <c r="AI129" s="157"/>
      <c r="AJ129" s="157"/>
      <c r="AK129" s="157"/>
      <c r="AL129" s="422"/>
      <c r="AM129" s="422">
        <v>42843</v>
      </c>
      <c r="AN129" s="422">
        <v>42903</v>
      </c>
      <c r="AO129" s="7">
        <f t="shared" si="48"/>
        <v>60</v>
      </c>
      <c r="AP129" s="737" t="s">
        <v>3692</v>
      </c>
      <c r="AQ129" s="629">
        <v>40179426</v>
      </c>
      <c r="AR129" s="47"/>
      <c r="AS129" s="47"/>
      <c r="AT129" s="29"/>
      <c r="AU129" s="165"/>
      <c r="AV129" s="47"/>
      <c r="AW129" s="29"/>
      <c r="AX129" s="46"/>
      <c r="AY129" s="420"/>
      <c r="AZ129" s="29"/>
      <c r="BA129" s="29"/>
      <c r="BB129" s="47"/>
      <c r="BC129" s="29"/>
      <c r="BD129" s="96"/>
      <c r="BE129" s="96"/>
      <c r="BG129" s="29"/>
      <c r="BH129" s="47"/>
      <c r="BI129" s="29"/>
      <c r="BM129" s="420"/>
      <c r="BN129" s="420"/>
      <c r="BO129" s="419"/>
      <c r="BP129" s="420"/>
      <c r="BQ129" s="29"/>
      <c r="BR129" s="29"/>
      <c r="BS129" s="420"/>
      <c r="BT129" s="420"/>
      <c r="BU129" s="420"/>
      <c r="BV129" s="29"/>
      <c r="BW129" s="91"/>
      <c r="BX129" s="91"/>
      <c r="BY129" s="420"/>
      <c r="BZ129" s="420"/>
      <c r="CA129" s="420"/>
      <c r="CB129" s="73"/>
      <c r="CC129" s="52"/>
      <c r="CD129" s="75"/>
      <c r="CF129" s="73"/>
      <c r="CG129" s="73"/>
      <c r="CI129" s="79"/>
      <c r="CJ129" s="79"/>
      <c r="CK129" s="81"/>
      <c r="CL129" s="81"/>
      <c r="CM129" s="97"/>
      <c r="CN129" s="81"/>
      <c r="CO129" s="98"/>
      <c r="CP129" s="98"/>
      <c r="CQ129" s="99"/>
      <c r="CR129" s="218"/>
      <c r="CS129" s="98"/>
      <c r="CT129" s="161"/>
    </row>
    <row r="130" spans="1:98" s="49" customFormat="1" ht="60" customHeight="1" x14ac:dyDescent="0.25">
      <c r="A130" s="49" t="s">
        <v>3045</v>
      </c>
      <c r="B130" s="859">
        <f t="shared" si="49"/>
        <v>86</v>
      </c>
      <c r="C130" s="866" t="s">
        <v>2164</v>
      </c>
      <c r="D130" s="902" t="s">
        <v>3414</v>
      </c>
      <c r="E130" s="874" t="s">
        <v>3619</v>
      </c>
      <c r="F130" s="708">
        <v>42822</v>
      </c>
      <c r="G130" s="30" t="s">
        <v>1499</v>
      </c>
      <c r="H130" s="869" t="s">
        <v>3126</v>
      </c>
      <c r="I130" s="30" t="s">
        <v>3376</v>
      </c>
      <c r="J130" s="637" t="s">
        <v>3620</v>
      </c>
      <c r="K130" s="799">
        <v>138</v>
      </c>
      <c r="L130" s="793">
        <v>461517</v>
      </c>
      <c r="M130" s="637" t="s">
        <v>3613</v>
      </c>
      <c r="N130" s="870">
        <v>96174000</v>
      </c>
      <c r="O130" s="809" t="s">
        <v>3621</v>
      </c>
      <c r="P130" s="824" t="s">
        <v>3006</v>
      </c>
      <c r="Q130" s="901" t="s">
        <v>1480</v>
      </c>
      <c r="R130" s="804" t="s">
        <v>3502</v>
      </c>
      <c r="S130" s="776">
        <v>86</v>
      </c>
      <c r="T130" s="708">
        <v>42860</v>
      </c>
      <c r="U130" s="30" t="s">
        <v>3221</v>
      </c>
      <c r="V130" s="30" t="s">
        <v>1866</v>
      </c>
      <c r="W130" s="30" t="s">
        <v>1866</v>
      </c>
      <c r="X130" s="30" t="s">
        <v>2060</v>
      </c>
      <c r="Y130" s="798" t="s">
        <v>3838</v>
      </c>
      <c r="Z130" s="866"/>
      <c r="AA130" s="799">
        <v>10317</v>
      </c>
      <c r="AB130" s="708">
        <v>42860</v>
      </c>
      <c r="AC130" s="900"/>
      <c r="AD130" s="900">
        <v>96174000</v>
      </c>
      <c r="AE130" s="800"/>
      <c r="AF130" s="800"/>
      <c r="AG130" s="800">
        <f t="shared" si="50"/>
        <v>96174000</v>
      </c>
      <c r="AH130" s="790"/>
      <c r="AI130" s="157"/>
      <c r="AJ130" s="157"/>
      <c r="AK130" s="157"/>
      <c r="AL130" s="422"/>
      <c r="AM130" s="422">
        <v>42860</v>
      </c>
      <c r="AN130" s="422">
        <v>43100</v>
      </c>
      <c r="AO130" s="7">
        <f t="shared" si="48"/>
        <v>240</v>
      </c>
      <c r="AP130" s="737" t="s">
        <v>1038</v>
      </c>
      <c r="AQ130" s="629">
        <v>79963759</v>
      </c>
      <c r="AR130" s="47"/>
      <c r="AS130" s="47"/>
      <c r="AT130" s="29"/>
      <c r="AU130" s="165"/>
      <c r="AV130" s="47"/>
      <c r="AW130" s="29"/>
      <c r="AX130" s="46"/>
      <c r="AY130" s="420"/>
      <c r="AZ130" s="29"/>
      <c r="BA130" s="29"/>
      <c r="BB130" s="47"/>
      <c r="BC130" s="29"/>
      <c r="BD130" s="96"/>
      <c r="BE130" s="96"/>
      <c r="BG130" s="29"/>
      <c r="BH130" s="47"/>
      <c r="BI130" s="29"/>
      <c r="BM130" s="420"/>
      <c r="BN130" s="420"/>
      <c r="BO130" s="419"/>
      <c r="BP130" s="420"/>
      <c r="BQ130" s="29"/>
      <c r="BR130" s="29"/>
      <c r="BS130" s="420"/>
      <c r="BT130" s="420"/>
      <c r="BU130" s="420"/>
      <c r="BV130" s="29"/>
      <c r="BW130" s="91"/>
      <c r="BX130" s="91"/>
      <c r="BY130" s="420"/>
      <c r="BZ130" s="420"/>
      <c r="CA130" s="420"/>
      <c r="CB130" s="73"/>
      <c r="CC130" s="52"/>
      <c r="CD130" s="75"/>
      <c r="CF130" s="73"/>
      <c r="CG130" s="73"/>
      <c r="CI130" s="79"/>
      <c r="CJ130" s="79"/>
      <c r="CK130" s="81"/>
      <c r="CL130" s="81"/>
      <c r="CM130" s="97"/>
      <c r="CN130" s="81"/>
      <c r="CO130" s="98"/>
      <c r="CP130" s="98"/>
      <c r="CQ130" s="99"/>
      <c r="CR130" s="218"/>
      <c r="CS130" s="98"/>
      <c r="CT130" s="161"/>
    </row>
    <row r="131" spans="1:98" s="49" customFormat="1" ht="60" customHeight="1" x14ac:dyDescent="0.25">
      <c r="A131" s="49" t="s">
        <v>3045</v>
      </c>
      <c r="B131" s="859">
        <f t="shared" si="49"/>
        <v>95</v>
      </c>
      <c r="C131" s="866" t="s">
        <v>2164</v>
      </c>
      <c r="D131" s="902" t="s">
        <v>3622</v>
      </c>
      <c r="E131" s="874" t="s">
        <v>2944</v>
      </c>
      <c r="F131" s="708">
        <v>42823</v>
      </c>
      <c r="G131" s="30" t="s">
        <v>1590</v>
      </c>
      <c r="H131" s="869" t="s">
        <v>3003</v>
      </c>
      <c r="I131" s="740" t="s">
        <v>2257</v>
      </c>
      <c r="J131" s="637" t="s">
        <v>3623</v>
      </c>
      <c r="K131" s="799">
        <v>123</v>
      </c>
      <c r="L131" s="793">
        <v>251725</v>
      </c>
      <c r="M131" s="637" t="s">
        <v>3624</v>
      </c>
      <c r="N131" s="870">
        <v>64950000</v>
      </c>
      <c r="O131" s="907">
        <v>31417</v>
      </c>
      <c r="P131" s="824" t="s">
        <v>2264</v>
      </c>
      <c r="Q131" s="901" t="s">
        <v>1480</v>
      </c>
      <c r="R131" s="804" t="s">
        <v>3742</v>
      </c>
      <c r="S131" s="776">
        <v>95</v>
      </c>
      <c r="T131" s="708">
        <v>42894</v>
      </c>
      <c r="U131" s="30" t="s">
        <v>3423</v>
      </c>
      <c r="V131" s="30" t="s">
        <v>1866</v>
      </c>
      <c r="W131" s="30" t="s">
        <v>1866</v>
      </c>
      <c r="X131" s="30" t="s">
        <v>3993</v>
      </c>
      <c r="Y131" s="798" t="s">
        <v>3994</v>
      </c>
      <c r="Z131" s="866"/>
      <c r="AA131" s="799">
        <v>123617</v>
      </c>
      <c r="AB131" s="708">
        <v>42894</v>
      </c>
      <c r="AC131" s="900"/>
      <c r="AD131" s="900">
        <v>64950000</v>
      </c>
      <c r="AE131" s="800"/>
      <c r="AF131" s="800"/>
      <c r="AG131" s="800">
        <f t="shared" si="50"/>
        <v>64950000</v>
      </c>
      <c r="AH131" s="790" t="s">
        <v>3995</v>
      </c>
      <c r="AI131" s="157" t="s">
        <v>1898</v>
      </c>
      <c r="AJ131" s="157" t="s">
        <v>3879</v>
      </c>
      <c r="AK131" s="157" t="s">
        <v>1461</v>
      </c>
      <c r="AL131" s="422">
        <v>42901</v>
      </c>
      <c r="AM131" s="422">
        <v>42894</v>
      </c>
      <c r="AN131" s="422">
        <v>43100</v>
      </c>
      <c r="AO131" s="7">
        <f t="shared" si="48"/>
        <v>206</v>
      </c>
      <c r="AP131" s="737" t="s">
        <v>3996</v>
      </c>
      <c r="AQ131" s="629">
        <v>79247452</v>
      </c>
      <c r="AR131" s="47"/>
      <c r="AS131" s="47"/>
      <c r="AT131" s="29"/>
      <c r="AU131" s="165"/>
      <c r="AV131" s="47"/>
      <c r="AW131" s="29"/>
      <c r="AX131" s="46"/>
      <c r="AY131" s="420"/>
      <c r="AZ131" s="29"/>
      <c r="BA131" s="29"/>
      <c r="BB131" s="47"/>
      <c r="BC131" s="29"/>
      <c r="BD131" s="96"/>
      <c r="BE131" s="96"/>
      <c r="BG131" s="29"/>
      <c r="BH131" s="47"/>
      <c r="BI131" s="29"/>
      <c r="BM131" s="420"/>
      <c r="BN131" s="420"/>
      <c r="BO131" s="419"/>
      <c r="BP131" s="420"/>
      <c r="BQ131" s="29"/>
      <c r="BR131" s="29"/>
      <c r="BS131" s="420"/>
      <c r="BT131" s="420"/>
      <c r="BU131" s="420"/>
      <c r="BV131" s="29"/>
      <c r="BW131" s="91"/>
      <c r="BX131" s="91"/>
      <c r="BY131" s="420"/>
      <c r="BZ131" s="420"/>
      <c r="CA131" s="420"/>
      <c r="CB131" s="73"/>
      <c r="CC131" s="52"/>
      <c r="CD131" s="75"/>
      <c r="CF131" s="73"/>
      <c r="CG131" s="73"/>
      <c r="CI131" s="79"/>
      <c r="CJ131" s="79"/>
      <c r="CK131" s="81"/>
      <c r="CL131" s="81"/>
      <c r="CM131" s="97"/>
      <c r="CN131" s="81"/>
      <c r="CO131" s="98"/>
      <c r="CP131" s="98"/>
      <c r="CQ131" s="99"/>
      <c r="CR131" s="218"/>
      <c r="CS131" s="98"/>
      <c r="CT131" s="161"/>
    </row>
    <row r="132" spans="1:98" s="49" customFormat="1" ht="60" customHeight="1" x14ac:dyDescent="0.25">
      <c r="A132" s="49" t="s">
        <v>3045</v>
      </c>
      <c r="B132" s="859">
        <f t="shared" si="49"/>
        <v>92</v>
      </c>
      <c r="C132" s="866" t="s">
        <v>2164</v>
      </c>
      <c r="D132" s="902" t="s">
        <v>3625</v>
      </c>
      <c r="E132" s="874" t="s">
        <v>1488</v>
      </c>
      <c r="F132" s="708">
        <v>42822</v>
      </c>
      <c r="G132" s="30" t="s">
        <v>1590</v>
      </c>
      <c r="H132" s="869" t="s">
        <v>1771</v>
      </c>
      <c r="I132" s="30" t="s">
        <v>3127</v>
      </c>
      <c r="J132" s="637" t="s">
        <v>3626</v>
      </c>
      <c r="K132" s="799">
        <v>105</v>
      </c>
      <c r="L132" s="793">
        <v>801416</v>
      </c>
      <c r="M132" s="863" t="s">
        <v>3129</v>
      </c>
      <c r="N132" s="870">
        <v>244050000</v>
      </c>
      <c r="O132" s="907">
        <v>21417</v>
      </c>
      <c r="P132" s="824" t="s">
        <v>1871</v>
      </c>
      <c r="Q132" s="901" t="s">
        <v>1480</v>
      </c>
      <c r="R132" s="804" t="s">
        <v>3742</v>
      </c>
      <c r="S132" s="776">
        <v>92</v>
      </c>
      <c r="T132" s="708">
        <v>42873</v>
      </c>
      <c r="U132" s="30" t="s">
        <v>3221</v>
      </c>
      <c r="V132" s="30" t="s">
        <v>1866</v>
      </c>
      <c r="W132" s="30" t="s">
        <v>1866</v>
      </c>
      <c r="X132" s="30" t="s">
        <v>3852</v>
      </c>
      <c r="Y132" s="798">
        <v>79867234</v>
      </c>
      <c r="Z132" s="866"/>
      <c r="AA132" s="799">
        <v>112117</v>
      </c>
      <c r="AB132" s="708">
        <v>42873</v>
      </c>
      <c r="AC132" s="900"/>
      <c r="AD132" s="900">
        <v>226840618</v>
      </c>
      <c r="AE132" s="800"/>
      <c r="AF132" s="800"/>
      <c r="AG132" s="800">
        <f t="shared" si="50"/>
        <v>226840618</v>
      </c>
      <c r="AH132" s="790" t="s">
        <v>3853</v>
      </c>
      <c r="AI132" s="157" t="s">
        <v>3854</v>
      </c>
      <c r="AJ132" s="157"/>
      <c r="AK132" s="157" t="s">
        <v>2071</v>
      </c>
      <c r="AL132" s="422">
        <v>42877</v>
      </c>
      <c r="AM132" s="422">
        <v>42873</v>
      </c>
      <c r="AN132" s="422">
        <v>43100</v>
      </c>
      <c r="AO132" s="7">
        <f t="shared" si="48"/>
        <v>227</v>
      </c>
      <c r="AP132" s="737" t="s">
        <v>3855</v>
      </c>
      <c r="AQ132" s="604">
        <v>79905768</v>
      </c>
      <c r="AR132" s="47"/>
      <c r="AS132" s="47"/>
      <c r="AT132" s="29"/>
      <c r="AU132" s="165"/>
      <c r="AV132" s="47"/>
      <c r="AW132" s="29"/>
      <c r="AX132" s="46"/>
      <c r="AY132" s="420"/>
      <c r="AZ132" s="29"/>
      <c r="BA132" s="29"/>
      <c r="BB132" s="47"/>
      <c r="BC132" s="29"/>
      <c r="BD132" s="96"/>
      <c r="BE132" s="96"/>
      <c r="BG132" s="29"/>
      <c r="BH132" s="47"/>
      <c r="BI132" s="29"/>
      <c r="BM132" s="420"/>
      <c r="BN132" s="420"/>
      <c r="BO132" s="419"/>
      <c r="BP132" s="420"/>
      <c r="BQ132" s="29"/>
      <c r="BR132" s="29"/>
      <c r="BS132" s="420"/>
      <c r="BT132" s="420"/>
      <c r="BU132" s="420"/>
      <c r="BV132" s="29"/>
      <c r="BW132" s="91"/>
      <c r="BX132" s="91"/>
      <c r="BY132" s="420"/>
      <c r="BZ132" s="420"/>
      <c r="CA132" s="420"/>
      <c r="CB132" s="73"/>
      <c r="CC132" s="52"/>
      <c r="CD132" s="75"/>
      <c r="CF132" s="73"/>
      <c r="CG132" s="73"/>
      <c r="CI132" s="79"/>
      <c r="CJ132" s="79"/>
      <c r="CK132" s="81"/>
      <c r="CL132" s="81"/>
      <c r="CM132" s="97"/>
      <c r="CN132" s="81"/>
      <c r="CO132" s="98"/>
      <c r="CP132" s="98"/>
      <c r="CQ132" s="99"/>
      <c r="CR132" s="218"/>
      <c r="CS132" s="98"/>
      <c r="CT132" s="161"/>
    </row>
    <row r="133" spans="1:98" ht="51" x14ac:dyDescent="0.25">
      <c r="A133" s="218" t="s">
        <v>3045</v>
      </c>
      <c r="B133" s="859">
        <f t="shared" si="49"/>
        <v>80</v>
      </c>
      <c r="C133" s="30" t="s">
        <v>2164</v>
      </c>
      <c r="D133" s="902" t="s">
        <v>3627</v>
      </c>
      <c r="E133" s="874" t="s">
        <v>3628</v>
      </c>
      <c r="F133" s="708">
        <v>42825</v>
      </c>
      <c r="G133" s="30" t="s">
        <v>1499</v>
      </c>
      <c r="H133" s="869" t="s">
        <v>3126</v>
      </c>
      <c r="I133" s="30" t="s">
        <v>3133</v>
      </c>
      <c r="J133" s="637" t="s">
        <v>3629</v>
      </c>
      <c r="K133" s="799" t="s">
        <v>1464</v>
      </c>
      <c r="L133" s="793">
        <v>801000</v>
      </c>
      <c r="M133" s="863" t="s">
        <v>3129</v>
      </c>
      <c r="N133" s="864">
        <v>36000000</v>
      </c>
      <c r="O133" s="809" t="s">
        <v>3630</v>
      </c>
      <c r="P133" s="824" t="s">
        <v>2991</v>
      </c>
      <c r="Q133" s="901" t="s">
        <v>1480</v>
      </c>
      <c r="R133" s="804" t="s">
        <v>3502</v>
      </c>
      <c r="S133" s="776">
        <v>80</v>
      </c>
      <c r="T133" s="708">
        <v>42844</v>
      </c>
      <c r="U133" s="30" t="s">
        <v>3221</v>
      </c>
      <c r="V133" s="740" t="s">
        <v>1484</v>
      </c>
      <c r="W133" s="740" t="s">
        <v>1484</v>
      </c>
      <c r="X133" s="30" t="s">
        <v>3702</v>
      </c>
      <c r="Y133" s="798">
        <v>52961592</v>
      </c>
      <c r="Z133" s="866"/>
      <c r="AA133" s="406">
        <v>85017</v>
      </c>
      <c r="AB133" s="708">
        <v>42844</v>
      </c>
      <c r="AC133" s="800"/>
      <c r="AD133" s="867">
        <v>36000000</v>
      </c>
      <c r="AE133" s="800"/>
      <c r="AF133" s="800"/>
      <c r="AG133" s="800">
        <f t="shared" si="50"/>
        <v>36000000</v>
      </c>
      <c r="AH133" s="790"/>
      <c r="AI133" s="157"/>
      <c r="AJ133" s="157"/>
      <c r="AK133" s="157"/>
      <c r="AL133" s="422"/>
      <c r="AM133" s="422">
        <v>42844</v>
      </c>
      <c r="AN133" s="422">
        <v>43100</v>
      </c>
      <c r="AO133" s="7">
        <f t="shared" si="48"/>
        <v>256</v>
      </c>
      <c r="AP133" s="737" t="s">
        <v>3674</v>
      </c>
      <c r="AQ133" s="604">
        <v>52836662</v>
      </c>
      <c r="CT133" s="220"/>
    </row>
    <row r="134" spans="1:98" s="230" customFormat="1" ht="51" x14ac:dyDescent="0.25">
      <c r="A134" s="230" t="s">
        <v>3045</v>
      </c>
      <c r="B134" s="771">
        <f t="shared" si="49"/>
        <v>0</v>
      </c>
      <c r="C134" s="208" t="s">
        <v>1609</v>
      </c>
      <c r="D134" s="552" t="s">
        <v>3631</v>
      </c>
      <c r="E134" s="546" t="s">
        <v>3034</v>
      </c>
      <c r="F134" s="617">
        <v>42825</v>
      </c>
      <c r="G134" s="208" t="s">
        <v>3038</v>
      </c>
      <c r="H134" s="283" t="s">
        <v>3038</v>
      </c>
      <c r="I134" s="208" t="s">
        <v>3127</v>
      </c>
      <c r="J134" s="139" t="s">
        <v>3632</v>
      </c>
      <c r="K134" s="152">
        <v>62</v>
      </c>
      <c r="L134" s="141">
        <v>781815</v>
      </c>
      <c r="M134" s="227" t="s">
        <v>3226</v>
      </c>
      <c r="N134" s="760">
        <v>8000000</v>
      </c>
      <c r="O134" s="128" t="s">
        <v>3633</v>
      </c>
      <c r="P134" s="145" t="s">
        <v>1598</v>
      </c>
      <c r="Q134" s="289"/>
      <c r="R134" s="144"/>
      <c r="S134" s="193"/>
      <c r="T134" s="617"/>
      <c r="U134" s="208"/>
      <c r="V134" s="208"/>
      <c r="W134" s="208"/>
      <c r="X134" s="208"/>
      <c r="Y134" s="151"/>
      <c r="Z134" s="866"/>
      <c r="AA134" s="137"/>
      <c r="AB134" s="617"/>
      <c r="AC134" s="550"/>
      <c r="AD134" s="228"/>
      <c r="AE134" s="550"/>
      <c r="AF134" s="550"/>
      <c r="AG134" s="550">
        <f t="shared" si="50"/>
        <v>0</v>
      </c>
      <c r="AH134" s="158"/>
      <c r="AI134" s="158"/>
      <c r="AJ134" s="158"/>
      <c r="AK134" s="158"/>
      <c r="AL134" s="617"/>
      <c r="AM134" s="617"/>
      <c r="AN134" s="617"/>
      <c r="AO134" s="696">
        <f t="shared" si="48"/>
        <v>0</v>
      </c>
      <c r="AP134" s="208"/>
      <c r="AQ134" s="292"/>
      <c r="AR134" s="126"/>
      <c r="AS134" s="126"/>
      <c r="AT134" s="127"/>
      <c r="AU134" s="128"/>
      <c r="AV134" s="126"/>
      <c r="AW134" s="127"/>
      <c r="AX134" s="129"/>
      <c r="AY134" s="126"/>
      <c r="AZ134" s="127"/>
      <c r="BA134" s="127"/>
      <c r="BB134" s="126"/>
      <c r="BC134" s="127"/>
      <c r="BD134" s="129"/>
      <c r="BE134" s="129"/>
      <c r="BF134" s="127"/>
      <c r="BG134" s="127"/>
      <c r="BH134" s="126"/>
      <c r="BI134" s="127"/>
      <c r="BJ134" s="127"/>
      <c r="BK134" s="127"/>
      <c r="BL134" s="127"/>
      <c r="BM134" s="130"/>
      <c r="BN134" s="130"/>
      <c r="BO134" s="131"/>
      <c r="BP134" s="130"/>
      <c r="BQ134" s="127"/>
      <c r="BR134" s="130"/>
      <c r="BS134" s="130"/>
      <c r="BT134" s="131"/>
      <c r="BU134" s="130"/>
      <c r="BV134" s="127"/>
      <c r="BW134" s="130"/>
      <c r="BX134" s="130"/>
      <c r="BY134" s="131"/>
      <c r="BZ134" s="130"/>
      <c r="CA134" s="127"/>
      <c r="CB134" s="132"/>
      <c r="CC134" s="126"/>
      <c r="CD134" s="128"/>
      <c r="CE134" s="127"/>
      <c r="CF134" s="132"/>
      <c r="CG134" s="133"/>
      <c r="CH134" s="134"/>
      <c r="CI134" s="134"/>
      <c r="CJ134" s="134"/>
      <c r="CP134" s="127"/>
      <c r="CQ134" s="231"/>
      <c r="CS134" s="127"/>
      <c r="CT134" s="232"/>
    </row>
    <row r="135" spans="1:98" ht="43.5" customHeight="1" x14ac:dyDescent="0.25">
      <c r="A135" s="218" t="s">
        <v>3045</v>
      </c>
      <c r="B135" s="646">
        <f t="shared" si="49"/>
        <v>96</v>
      </c>
      <c r="C135" s="423" t="s">
        <v>1609</v>
      </c>
      <c r="D135" s="640" t="s">
        <v>4012</v>
      </c>
      <c r="E135" s="501" t="s">
        <v>1497</v>
      </c>
      <c r="F135" s="422">
        <v>42822</v>
      </c>
      <c r="G135" s="737" t="s">
        <v>1590</v>
      </c>
      <c r="H135" s="732" t="s">
        <v>3003</v>
      </c>
      <c r="I135" s="737" t="s">
        <v>3326</v>
      </c>
      <c r="J135" s="598" t="s">
        <v>3634</v>
      </c>
      <c r="K135" s="421">
        <v>132</v>
      </c>
      <c r="L135" s="46">
        <v>432115</v>
      </c>
      <c r="M135" s="28" t="s">
        <v>3027</v>
      </c>
      <c r="N135" s="759">
        <v>1461405228</v>
      </c>
      <c r="O135" s="75" t="s">
        <v>3635</v>
      </c>
      <c r="P135" s="643" t="s">
        <v>3006</v>
      </c>
      <c r="Q135" s="288" t="s">
        <v>1480</v>
      </c>
      <c r="R135" s="736" t="s">
        <v>1481</v>
      </c>
      <c r="S135" s="192">
        <v>96</v>
      </c>
      <c r="T135" s="708">
        <v>42894</v>
      </c>
      <c r="U135" s="737" t="s">
        <v>1804</v>
      </c>
      <c r="V135" s="737" t="s">
        <v>1484</v>
      </c>
      <c r="W135" s="737" t="s">
        <v>1484</v>
      </c>
      <c r="X135" s="737" t="s">
        <v>4004</v>
      </c>
      <c r="Y135" s="114" t="s">
        <v>4005</v>
      </c>
      <c r="Z135" s="866"/>
      <c r="AA135" s="406">
        <v>123217</v>
      </c>
      <c r="AB135" s="708">
        <v>42894</v>
      </c>
      <c r="AC135" s="791"/>
      <c r="AD135" s="800">
        <v>1287116227</v>
      </c>
      <c r="AE135" s="800"/>
      <c r="AF135" s="800"/>
      <c r="AG135" s="800">
        <f t="shared" si="50"/>
        <v>1287116227</v>
      </c>
      <c r="AH135" s="790" t="s">
        <v>4009</v>
      </c>
      <c r="AI135" s="157" t="s">
        <v>4010</v>
      </c>
      <c r="AJ135" s="157" t="s">
        <v>4011</v>
      </c>
      <c r="AK135" s="157" t="s">
        <v>2071</v>
      </c>
      <c r="AL135" s="422">
        <v>42895</v>
      </c>
      <c r="AM135" s="422">
        <v>42898</v>
      </c>
      <c r="AN135" s="422">
        <v>42989</v>
      </c>
      <c r="AO135" s="7">
        <f t="shared" si="48"/>
        <v>91</v>
      </c>
      <c r="AP135" s="737" t="s">
        <v>2295</v>
      </c>
      <c r="AQ135" s="629">
        <v>79820029</v>
      </c>
      <c r="CT135" s="220"/>
    </row>
    <row r="136" spans="1:98" ht="45.75" customHeight="1" x14ac:dyDescent="0.25">
      <c r="A136" s="218" t="s">
        <v>3045</v>
      </c>
      <c r="B136" s="646">
        <f t="shared" si="49"/>
        <v>34</v>
      </c>
      <c r="C136" s="423" t="s">
        <v>2164</v>
      </c>
      <c r="D136" s="640" t="s">
        <v>3636</v>
      </c>
      <c r="E136" s="501" t="s">
        <v>3137</v>
      </c>
      <c r="F136" s="422">
        <v>42849</v>
      </c>
      <c r="G136" s="737" t="s">
        <v>3038</v>
      </c>
      <c r="H136" s="737" t="s">
        <v>3038</v>
      </c>
      <c r="I136" s="737" t="s">
        <v>3326</v>
      </c>
      <c r="J136" s="598" t="s">
        <v>3637</v>
      </c>
      <c r="K136" s="421">
        <v>172</v>
      </c>
      <c r="L136" s="46">
        <v>432332</v>
      </c>
      <c r="M136" s="583" t="s">
        <v>3027</v>
      </c>
      <c r="N136" s="759">
        <v>6420000</v>
      </c>
      <c r="O136" s="75" t="s">
        <v>3638</v>
      </c>
      <c r="P136" s="643" t="s">
        <v>3006</v>
      </c>
      <c r="Q136" s="288" t="s">
        <v>1480</v>
      </c>
      <c r="R136" s="736" t="s">
        <v>3502</v>
      </c>
      <c r="S136" s="192">
        <v>34</v>
      </c>
      <c r="T136" s="725">
        <v>42866</v>
      </c>
      <c r="U136" s="737" t="s">
        <v>1804</v>
      </c>
      <c r="V136" s="741" t="s">
        <v>1484</v>
      </c>
      <c r="W136" s="741" t="s">
        <v>1484</v>
      </c>
      <c r="X136" s="737" t="s">
        <v>3845</v>
      </c>
      <c r="Y136" s="114" t="s">
        <v>3846</v>
      </c>
      <c r="Z136" s="866"/>
      <c r="AA136" s="406">
        <v>108717</v>
      </c>
      <c r="AB136" s="708">
        <v>42866</v>
      </c>
      <c r="AC136" s="800"/>
      <c r="AD136" s="867">
        <v>6160200</v>
      </c>
      <c r="AE136" s="800"/>
      <c r="AF136" s="800"/>
      <c r="AG136" s="800">
        <f t="shared" si="50"/>
        <v>6160200</v>
      </c>
      <c r="AH136" s="790"/>
      <c r="AI136" s="157"/>
      <c r="AJ136" s="157"/>
      <c r="AK136" s="157"/>
      <c r="AL136" s="422"/>
      <c r="AM136" s="422">
        <v>42866</v>
      </c>
      <c r="AN136" s="422">
        <v>43100</v>
      </c>
      <c r="AO136" s="7">
        <f t="shared" si="48"/>
        <v>234</v>
      </c>
      <c r="AP136" s="755" t="s">
        <v>1408</v>
      </c>
      <c r="AQ136" s="629">
        <v>1087989085</v>
      </c>
      <c r="AR136" s="47"/>
      <c r="AS136" s="47"/>
      <c r="AT136" s="29"/>
      <c r="AU136" s="165"/>
      <c r="AV136" s="47"/>
      <c r="AW136" s="29"/>
      <c r="AX136" s="46"/>
      <c r="AY136" s="420"/>
      <c r="AZ136" s="29"/>
      <c r="BA136" s="29"/>
      <c r="BB136" s="47"/>
      <c r="BC136" s="29"/>
      <c r="BD136" s="96"/>
      <c r="BE136" s="96"/>
      <c r="BG136" s="29"/>
      <c r="BH136" s="47"/>
      <c r="BI136" s="29"/>
      <c r="BM136" s="420"/>
      <c r="BN136" s="420"/>
      <c r="BO136" s="419"/>
      <c r="BP136" s="420"/>
      <c r="BQ136" s="29"/>
      <c r="BR136" s="29"/>
      <c r="BS136" s="420"/>
      <c r="BT136" s="420"/>
      <c r="BU136" s="420"/>
      <c r="BV136" s="29"/>
      <c r="BY136" s="420"/>
      <c r="BZ136" s="420"/>
      <c r="CA136" s="420"/>
      <c r="CB136" s="73"/>
      <c r="CF136" s="73"/>
      <c r="CG136" s="73"/>
      <c r="CH136" s="49"/>
      <c r="CI136" s="79"/>
      <c r="CJ136" s="79"/>
      <c r="CK136" s="81"/>
      <c r="CL136" s="81"/>
      <c r="CM136" s="97"/>
      <c r="CN136" s="81"/>
      <c r="CO136" s="98"/>
      <c r="CP136" s="98"/>
      <c r="CQ136" s="99"/>
      <c r="CT136" s="220"/>
    </row>
    <row r="137" spans="1:98" ht="51" x14ac:dyDescent="0.25">
      <c r="A137" s="218" t="s">
        <v>3045</v>
      </c>
      <c r="B137" s="646">
        <f t="shared" si="49"/>
        <v>33</v>
      </c>
      <c r="C137" s="423" t="s">
        <v>2164</v>
      </c>
      <c r="D137" s="640" t="s">
        <v>3639</v>
      </c>
      <c r="E137" s="501" t="s">
        <v>3144</v>
      </c>
      <c r="F137" s="692">
        <v>42849</v>
      </c>
      <c r="G137" s="737" t="s">
        <v>3038</v>
      </c>
      <c r="H137" s="737" t="s">
        <v>3038</v>
      </c>
      <c r="I137" s="737" t="s">
        <v>3326</v>
      </c>
      <c r="J137" s="598" t="s">
        <v>3640</v>
      </c>
      <c r="K137" s="421">
        <v>185</v>
      </c>
      <c r="L137" s="599">
        <v>432332</v>
      </c>
      <c r="M137" s="583" t="s">
        <v>3027</v>
      </c>
      <c r="N137" s="759">
        <v>12759000</v>
      </c>
      <c r="O137" s="75" t="s">
        <v>3641</v>
      </c>
      <c r="P137" s="643" t="s">
        <v>3006</v>
      </c>
      <c r="Q137" s="288" t="s">
        <v>1480</v>
      </c>
      <c r="R137" s="736" t="s">
        <v>3502</v>
      </c>
      <c r="S137" s="192">
        <v>33</v>
      </c>
      <c r="T137" s="725">
        <v>42864</v>
      </c>
      <c r="U137" s="737" t="s">
        <v>1804</v>
      </c>
      <c r="V137" s="737" t="s">
        <v>1484</v>
      </c>
      <c r="W137" s="737" t="s">
        <v>1484</v>
      </c>
      <c r="X137" s="737" t="s">
        <v>3847</v>
      </c>
      <c r="Y137" s="114" t="s">
        <v>3848</v>
      </c>
      <c r="Z137" s="866"/>
      <c r="AA137" s="406">
        <v>105717</v>
      </c>
      <c r="AB137" s="708">
        <v>42864</v>
      </c>
      <c r="AC137" s="800"/>
      <c r="AD137" s="867">
        <v>11440961</v>
      </c>
      <c r="AE137" s="800"/>
      <c r="AF137" s="800"/>
      <c r="AG137" s="800">
        <f t="shared" si="50"/>
        <v>11440961</v>
      </c>
      <c r="AH137" s="790" t="s">
        <v>3483</v>
      </c>
      <c r="AI137" s="253" t="s">
        <v>1898</v>
      </c>
      <c r="AJ137" s="157"/>
      <c r="AK137" s="157"/>
      <c r="AL137" s="725">
        <v>42916</v>
      </c>
      <c r="AM137" s="422">
        <v>42864</v>
      </c>
      <c r="AN137" s="422">
        <v>43100</v>
      </c>
      <c r="AO137" s="7">
        <f t="shared" si="48"/>
        <v>236</v>
      </c>
      <c r="AP137" s="737" t="s">
        <v>68</v>
      </c>
      <c r="AQ137" s="629">
        <v>79399984</v>
      </c>
      <c r="CT137" s="220"/>
    </row>
    <row r="138" spans="1:98" ht="102" x14ac:dyDescent="0.25">
      <c r="A138" s="218" t="s">
        <v>3045</v>
      </c>
      <c r="B138" s="646">
        <f t="shared" si="49"/>
        <v>27</v>
      </c>
      <c r="C138" s="419" t="s">
        <v>3366</v>
      </c>
      <c r="D138" s="528" t="s">
        <v>3642</v>
      </c>
      <c r="E138" s="501" t="s">
        <v>3061</v>
      </c>
      <c r="F138" s="422">
        <v>42835</v>
      </c>
      <c r="G138" s="737" t="s">
        <v>3038</v>
      </c>
      <c r="H138" s="737" t="s">
        <v>3038</v>
      </c>
      <c r="I138" s="740" t="s">
        <v>2257</v>
      </c>
      <c r="J138" s="583" t="s">
        <v>3643</v>
      </c>
      <c r="K138" s="421">
        <v>165</v>
      </c>
      <c r="L138" s="46">
        <v>781815</v>
      </c>
      <c r="M138" s="28" t="s">
        <v>3226</v>
      </c>
      <c r="N138" s="759">
        <v>12000000</v>
      </c>
      <c r="O138" s="75" t="s">
        <v>3644</v>
      </c>
      <c r="P138" s="391" t="s">
        <v>1598</v>
      </c>
      <c r="Q138" s="288" t="s">
        <v>1480</v>
      </c>
      <c r="R138" s="736" t="s">
        <v>3502</v>
      </c>
      <c r="S138" s="192">
        <v>27</v>
      </c>
      <c r="T138" s="725">
        <v>42859</v>
      </c>
      <c r="U138" s="737" t="s">
        <v>3221</v>
      </c>
      <c r="V138" s="737" t="s">
        <v>3849</v>
      </c>
      <c r="W138" s="737" t="s">
        <v>3850</v>
      </c>
      <c r="X138" s="737" t="s">
        <v>2342</v>
      </c>
      <c r="Y138" s="114" t="s">
        <v>3851</v>
      </c>
      <c r="Z138" s="866"/>
      <c r="AA138" s="406">
        <v>102217</v>
      </c>
      <c r="AB138" s="708">
        <v>42859</v>
      </c>
      <c r="AC138" s="800"/>
      <c r="AD138" s="867">
        <v>12000000</v>
      </c>
      <c r="AE138" s="800"/>
      <c r="AF138" s="800"/>
      <c r="AG138" s="800">
        <f t="shared" si="50"/>
        <v>12000000</v>
      </c>
      <c r="AH138" s="790"/>
      <c r="AI138" s="157"/>
      <c r="AJ138" s="157"/>
      <c r="AK138" s="157"/>
      <c r="AL138" s="422"/>
      <c r="AM138" s="422">
        <v>42859</v>
      </c>
      <c r="AN138" s="422">
        <v>43084</v>
      </c>
      <c r="AO138" s="7">
        <f t="shared" si="48"/>
        <v>225</v>
      </c>
      <c r="AP138" s="737" t="s">
        <v>2547</v>
      </c>
      <c r="AQ138" s="629">
        <v>80882702</v>
      </c>
      <c r="CT138" s="220"/>
    </row>
    <row r="139" spans="1:98" ht="76.5" x14ac:dyDescent="0.25">
      <c r="A139" s="218" t="s">
        <v>3045</v>
      </c>
      <c r="B139" s="646">
        <f t="shared" si="49"/>
        <v>28</v>
      </c>
      <c r="C139" s="419" t="s">
        <v>1610</v>
      </c>
      <c r="D139" s="635" t="s">
        <v>3645</v>
      </c>
      <c r="E139" s="501" t="s">
        <v>3064</v>
      </c>
      <c r="F139" s="422">
        <v>42832</v>
      </c>
      <c r="G139" s="737" t="s">
        <v>3038</v>
      </c>
      <c r="H139" s="732" t="s">
        <v>3038</v>
      </c>
      <c r="I139" s="740" t="s">
        <v>2257</v>
      </c>
      <c r="J139" s="583" t="s">
        <v>3646</v>
      </c>
      <c r="K139" s="421">
        <v>167</v>
      </c>
      <c r="L139" s="599">
        <v>781815</v>
      </c>
      <c r="M139" s="583" t="s">
        <v>3226</v>
      </c>
      <c r="N139" s="759">
        <v>9000000</v>
      </c>
      <c r="O139" s="75" t="s">
        <v>3647</v>
      </c>
      <c r="P139" s="644" t="s">
        <v>1598</v>
      </c>
      <c r="Q139" s="288" t="s">
        <v>1480</v>
      </c>
      <c r="R139" s="736" t="s">
        <v>3742</v>
      </c>
      <c r="S139" s="192">
        <v>28</v>
      </c>
      <c r="T139" s="725">
        <v>42864</v>
      </c>
      <c r="U139" s="737" t="s">
        <v>3221</v>
      </c>
      <c r="V139" s="737" t="s">
        <v>3223</v>
      </c>
      <c r="W139" s="737" t="s">
        <v>1579</v>
      </c>
      <c r="X139" s="737" t="s">
        <v>3856</v>
      </c>
      <c r="Y139" s="8">
        <v>80820351</v>
      </c>
      <c r="Z139" s="866"/>
      <c r="AA139" s="406">
        <v>105817</v>
      </c>
      <c r="AB139" s="708">
        <v>42864</v>
      </c>
      <c r="AC139" s="800"/>
      <c r="AD139" s="867">
        <v>9000000</v>
      </c>
      <c r="AE139" s="800"/>
      <c r="AF139" s="800"/>
      <c r="AG139" s="800">
        <f t="shared" si="50"/>
        <v>9000000</v>
      </c>
      <c r="AH139" s="790"/>
      <c r="AI139" s="157"/>
      <c r="AJ139" s="157"/>
      <c r="AK139" s="157"/>
      <c r="AL139" s="422"/>
      <c r="AM139" s="422">
        <v>42864</v>
      </c>
      <c r="AN139" s="709">
        <v>43100</v>
      </c>
      <c r="AO139" s="7">
        <f t="shared" si="48"/>
        <v>236</v>
      </c>
      <c r="AP139" s="737" t="s">
        <v>3692</v>
      </c>
      <c r="AQ139" s="629">
        <v>40179426</v>
      </c>
      <c r="CT139" s="220"/>
    </row>
    <row r="140" spans="1:98" ht="89.25" x14ac:dyDescent="0.25">
      <c r="A140" s="218" t="s">
        <v>3045</v>
      </c>
      <c r="B140" s="646">
        <f t="shared" si="49"/>
        <v>29</v>
      </c>
      <c r="C140" s="218" t="s">
        <v>1489</v>
      </c>
      <c r="D140" s="635" t="s">
        <v>3648</v>
      </c>
      <c r="E140" s="501" t="s">
        <v>3048</v>
      </c>
      <c r="F140" s="422">
        <v>42845</v>
      </c>
      <c r="G140" s="737" t="s">
        <v>3038</v>
      </c>
      <c r="H140" s="732" t="s">
        <v>3038</v>
      </c>
      <c r="I140" s="740" t="s">
        <v>2257</v>
      </c>
      <c r="J140" s="583" t="s">
        <v>3649</v>
      </c>
      <c r="K140" s="421">
        <v>164</v>
      </c>
      <c r="L140" s="599">
        <v>781815</v>
      </c>
      <c r="M140" s="583" t="s">
        <v>3226</v>
      </c>
      <c r="N140" s="759">
        <v>16000000</v>
      </c>
      <c r="O140" s="75" t="s">
        <v>3650</v>
      </c>
      <c r="P140" s="644" t="s">
        <v>1598</v>
      </c>
      <c r="Q140" s="288" t="s">
        <v>1480</v>
      </c>
      <c r="R140" s="736" t="s">
        <v>3742</v>
      </c>
      <c r="S140" s="192">
        <v>29</v>
      </c>
      <c r="T140" s="725">
        <v>42864</v>
      </c>
      <c r="U140" s="737" t="s">
        <v>3221</v>
      </c>
      <c r="V140" s="737" t="s">
        <v>3857</v>
      </c>
      <c r="W140" s="854" t="s">
        <v>3857</v>
      </c>
      <c r="X140" s="737" t="s">
        <v>3858</v>
      </c>
      <c r="Y140" s="114" t="s">
        <v>3859</v>
      </c>
      <c r="Z140" s="866"/>
      <c r="AA140" s="406">
        <v>106017</v>
      </c>
      <c r="AB140" s="708">
        <v>42864</v>
      </c>
      <c r="AC140" s="800"/>
      <c r="AD140" s="867">
        <v>16000000</v>
      </c>
      <c r="AE140" s="800"/>
      <c r="AF140" s="800"/>
      <c r="AG140" s="800">
        <f t="shared" si="50"/>
        <v>16000000</v>
      </c>
      <c r="AH140" s="790"/>
      <c r="AI140" s="157"/>
      <c r="AJ140" s="157"/>
      <c r="AK140" s="157"/>
      <c r="AL140" s="422"/>
      <c r="AM140" s="422">
        <v>42866</v>
      </c>
      <c r="AN140" s="709">
        <v>43100</v>
      </c>
      <c r="AO140" s="7">
        <f t="shared" si="48"/>
        <v>234</v>
      </c>
      <c r="AP140" s="737" t="s">
        <v>16</v>
      </c>
      <c r="AQ140" s="629">
        <v>30738603</v>
      </c>
      <c r="CT140" s="220"/>
    </row>
    <row r="141" spans="1:98" ht="76.5" x14ac:dyDescent="0.25">
      <c r="A141" s="218" t="s">
        <v>3045</v>
      </c>
      <c r="B141" s="646">
        <f t="shared" si="49"/>
        <v>30</v>
      </c>
      <c r="C141" s="218" t="s">
        <v>1489</v>
      </c>
      <c r="D141" s="635" t="s">
        <v>3651</v>
      </c>
      <c r="E141" s="501" t="s">
        <v>3140</v>
      </c>
      <c r="F141" s="693">
        <v>42845</v>
      </c>
      <c r="G141" s="737" t="s">
        <v>3038</v>
      </c>
      <c r="H141" s="732" t="s">
        <v>3038</v>
      </c>
      <c r="I141" s="740" t="s">
        <v>2257</v>
      </c>
      <c r="J141" s="583" t="s">
        <v>3652</v>
      </c>
      <c r="K141" s="421">
        <v>161</v>
      </c>
      <c r="L141" s="599">
        <v>781815</v>
      </c>
      <c r="M141" s="583" t="s">
        <v>3226</v>
      </c>
      <c r="N141" s="759">
        <v>14000000</v>
      </c>
      <c r="O141" s="75" t="s">
        <v>3653</v>
      </c>
      <c r="P141" s="644" t="s">
        <v>1598</v>
      </c>
      <c r="Q141" s="288" t="s">
        <v>1480</v>
      </c>
      <c r="R141" s="736" t="s">
        <v>3742</v>
      </c>
      <c r="S141" s="192">
        <v>30</v>
      </c>
      <c r="T141" s="725">
        <v>42864</v>
      </c>
      <c r="U141" s="737" t="s">
        <v>3221</v>
      </c>
      <c r="V141" s="737" t="s">
        <v>3860</v>
      </c>
      <c r="W141" s="737" t="s">
        <v>3861</v>
      </c>
      <c r="X141" s="737" t="s">
        <v>3862</v>
      </c>
      <c r="Y141" s="114">
        <v>1129403</v>
      </c>
      <c r="Z141" s="866"/>
      <c r="AA141" s="406">
        <v>105917</v>
      </c>
      <c r="AB141" s="708">
        <v>42864</v>
      </c>
      <c r="AC141" s="800"/>
      <c r="AD141" s="867">
        <v>14000000</v>
      </c>
      <c r="AE141" s="800"/>
      <c r="AF141" s="800"/>
      <c r="AG141" s="800">
        <f t="shared" si="50"/>
        <v>14000000</v>
      </c>
      <c r="AH141" s="790"/>
      <c r="AI141" s="157"/>
      <c r="AJ141" s="157"/>
      <c r="AK141" s="157"/>
      <c r="AL141" s="422"/>
      <c r="AM141" s="422">
        <v>42867</v>
      </c>
      <c r="AN141" s="422">
        <v>43100</v>
      </c>
      <c r="AO141" s="7">
        <f t="shared" si="48"/>
        <v>233</v>
      </c>
      <c r="AP141" s="737" t="s">
        <v>3863</v>
      </c>
      <c r="AQ141" s="629">
        <v>17586972</v>
      </c>
      <c r="CT141" s="220"/>
    </row>
    <row r="142" spans="1:98" s="230" customFormat="1" ht="51" x14ac:dyDescent="0.25">
      <c r="A142" s="230" t="s">
        <v>3045</v>
      </c>
      <c r="B142" s="771">
        <f t="shared" si="49"/>
        <v>0</v>
      </c>
      <c r="C142" s="208" t="s">
        <v>1489</v>
      </c>
      <c r="D142" s="698" t="s">
        <v>3654</v>
      </c>
      <c r="E142" s="546" t="s">
        <v>3109</v>
      </c>
      <c r="F142" s="617">
        <v>42846</v>
      </c>
      <c r="G142" s="208" t="s">
        <v>3038</v>
      </c>
      <c r="H142" s="283" t="s">
        <v>3038</v>
      </c>
      <c r="I142" s="742" t="s">
        <v>2257</v>
      </c>
      <c r="J142" s="227" t="s">
        <v>3655</v>
      </c>
      <c r="K142" s="152">
        <v>59</v>
      </c>
      <c r="L142" s="141">
        <v>761118</v>
      </c>
      <c r="M142" s="227" t="s">
        <v>3656</v>
      </c>
      <c r="N142" s="760">
        <v>11000000</v>
      </c>
      <c r="O142" s="128" t="s">
        <v>3657</v>
      </c>
      <c r="P142" s="707" t="s">
        <v>1598</v>
      </c>
      <c r="Q142" s="289" t="s">
        <v>1985</v>
      </c>
      <c r="R142" s="144"/>
      <c r="S142" s="193"/>
      <c r="T142" s="617"/>
      <c r="U142" s="208"/>
      <c r="V142" s="208"/>
      <c r="W142" s="208"/>
      <c r="X142" s="208"/>
      <c r="Y142" s="151"/>
      <c r="Z142" s="866"/>
      <c r="AA142" s="137"/>
      <c r="AB142" s="617"/>
      <c r="AC142" s="550"/>
      <c r="AD142" s="228"/>
      <c r="AE142" s="550"/>
      <c r="AF142" s="550"/>
      <c r="AG142" s="550">
        <f t="shared" si="50"/>
        <v>0</v>
      </c>
      <c r="AH142" s="158"/>
      <c r="AI142" s="158"/>
      <c r="AJ142" s="158"/>
      <c r="AK142" s="158"/>
      <c r="AL142" s="617"/>
      <c r="AM142" s="617"/>
      <c r="AN142" s="617"/>
      <c r="AO142" s="696">
        <f t="shared" si="48"/>
        <v>0</v>
      </c>
      <c r="AP142" s="208"/>
      <c r="AQ142" s="292"/>
      <c r="AR142" s="126"/>
      <c r="AS142" s="126"/>
      <c r="AT142" s="127"/>
      <c r="AU142" s="128"/>
      <c r="AV142" s="126"/>
      <c r="AW142" s="127"/>
      <c r="AX142" s="129"/>
      <c r="AY142" s="126"/>
      <c r="AZ142" s="127"/>
      <c r="BA142" s="127"/>
      <c r="BB142" s="126"/>
      <c r="BC142" s="127"/>
      <c r="BD142" s="129"/>
      <c r="BE142" s="129"/>
      <c r="BF142" s="127"/>
      <c r="BG142" s="127"/>
      <c r="BH142" s="126"/>
      <c r="BI142" s="127"/>
      <c r="BJ142" s="127"/>
      <c r="BK142" s="127"/>
      <c r="BL142" s="127"/>
      <c r="BM142" s="130"/>
      <c r="BN142" s="130"/>
      <c r="BO142" s="131"/>
      <c r="BP142" s="130"/>
      <c r="BQ142" s="127"/>
      <c r="BR142" s="130"/>
      <c r="BS142" s="130"/>
      <c r="BT142" s="131"/>
      <c r="BU142" s="130"/>
      <c r="BV142" s="127"/>
      <c r="BW142" s="130"/>
      <c r="BX142" s="130"/>
      <c r="BY142" s="131"/>
      <c r="BZ142" s="130"/>
      <c r="CA142" s="127"/>
      <c r="CB142" s="132"/>
      <c r="CC142" s="126"/>
      <c r="CD142" s="128"/>
      <c r="CE142" s="127"/>
      <c r="CF142" s="132"/>
      <c r="CG142" s="133"/>
      <c r="CH142" s="134"/>
      <c r="CI142" s="134"/>
      <c r="CJ142" s="134"/>
      <c r="CP142" s="127"/>
      <c r="CQ142" s="231"/>
      <c r="CS142" s="127"/>
      <c r="CT142" s="232"/>
    </row>
    <row r="143" spans="1:98" ht="102" x14ac:dyDescent="0.25">
      <c r="A143" s="218" t="s">
        <v>3045</v>
      </c>
      <c r="B143" s="646">
        <f t="shared" si="49"/>
        <v>31</v>
      </c>
      <c r="C143" s="218" t="s">
        <v>1489</v>
      </c>
      <c r="D143" s="635" t="s">
        <v>3658</v>
      </c>
      <c r="E143" s="501" t="s">
        <v>3117</v>
      </c>
      <c r="F143" s="693">
        <v>42846</v>
      </c>
      <c r="G143" s="737" t="s">
        <v>3038</v>
      </c>
      <c r="H143" s="732" t="s">
        <v>3038</v>
      </c>
      <c r="I143" s="740" t="s">
        <v>2257</v>
      </c>
      <c r="J143" s="583" t="s">
        <v>3659</v>
      </c>
      <c r="K143" s="421">
        <v>163</v>
      </c>
      <c r="L143" s="46">
        <v>781815</v>
      </c>
      <c r="M143" s="583" t="s">
        <v>3226</v>
      </c>
      <c r="N143" s="759">
        <v>18000000</v>
      </c>
      <c r="O143" s="75" t="s">
        <v>3660</v>
      </c>
      <c r="P143" s="644" t="s">
        <v>1598</v>
      </c>
      <c r="Q143" s="288" t="s">
        <v>1480</v>
      </c>
      <c r="R143" s="736" t="s">
        <v>3742</v>
      </c>
      <c r="S143" s="192">
        <v>31</v>
      </c>
      <c r="T143" s="725">
        <v>42864</v>
      </c>
      <c r="U143" s="737" t="s">
        <v>3221</v>
      </c>
      <c r="V143" s="737" t="s">
        <v>3864</v>
      </c>
      <c r="W143" s="737" t="s">
        <v>3865</v>
      </c>
      <c r="X143" s="737" t="s">
        <v>3866</v>
      </c>
      <c r="Y143" s="114">
        <v>45503049</v>
      </c>
      <c r="Z143" s="866"/>
      <c r="AA143" s="406">
        <v>106117</v>
      </c>
      <c r="AB143" s="708">
        <v>42864</v>
      </c>
      <c r="AC143" s="797"/>
      <c r="AD143" s="800">
        <v>18000000</v>
      </c>
      <c r="AE143" s="800"/>
      <c r="AF143" s="800"/>
      <c r="AG143" s="800">
        <f t="shared" si="50"/>
        <v>18000000</v>
      </c>
      <c r="AH143" s="790"/>
      <c r="AI143" s="157"/>
      <c r="AJ143" s="157"/>
      <c r="AK143" s="157"/>
      <c r="AL143" s="422"/>
      <c r="AM143" s="422">
        <v>42867</v>
      </c>
      <c r="AN143" s="422">
        <v>43100</v>
      </c>
      <c r="AO143" s="7">
        <f t="shared" si="48"/>
        <v>233</v>
      </c>
      <c r="AP143" s="737" t="s">
        <v>3867</v>
      </c>
      <c r="AQ143" s="629">
        <v>30762702</v>
      </c>
      <c r="CT143" s="220"/>
    </row>
    <row r="144" spans="1:98" ht="76.5" x14ac:dyDescent="0.25">
      <c r="A144" s="218" t="s">
        <v>3045</v>
      </c>
      <c r="B144" s="646">
        <f t="shared" si="49"/>
        <v>85</v>
      </c>
      <c r="C144" s="218" t="s">
        <v>1489</v>
      </c>
      <c r="D144" s="635" t="s">
        <v>3711</v>
      </c>
      <c r="E144" s="501" t="s">
        <v>3661</v>
      </c>
      <c r="F144" s="693">
        <v>42845</v>
      </c>
      <c r="G144" s="737" t="s">
        <v>1499</v>
      </c>
      <c r="H144" s="737" t="s">
        <v>1659</v>
      </c>
      <c r="I144" s="740" t="s">
        <v>2257</v>
      </c>
      <c r="J144" s="583" t="s">
        <v>3662</v>
      </c>
      <c r="K144" s="421">
        <v>148</v>
      </c>
      <c r="L144" s="46">
        <v>801315</v>
      </c>
      <c r="M144" s="28" t="s">
        <v>3129</v>
      </c>
      <c r="N144" s="759">
        <v>63000000</v>
      </c>
      <c r="O144" s="75" t="s">
        <v>3663</v>
      </c>
      <c r="P144" s="644" t="s">
        <v>1550</v>
      </c>
      <c r="Q144" s="734" t="s">
        <v>1480</v>
      </c>
      <c r="R144" s="736" t="s">
        <v>3742</v>
      </c>
      <c r="S144" s="192">
        <v>85</v>
      </c>
      <c r="T144" s="708">
        <v>42859</v>
      </c>
      <c r="U144" s="737" t="s">
        <v>1546</v>
      </c>
      <c r="V144" s="737" t="s">
        <v>1551</v>
      </c>
      <c r="W144" s="737" t="s">
        <v>1547</v>
      </c>
      <c r="X144" s="737" t="s">
        <v>3868</v>
      </c>
      <c r="Y144" s="114">
        <v>7144380</v>
      </c>
      <c r="Z144" s="866"/>
      <c r="AA144" s="406">
        <v>102117</v>
      </c>
      <c r="AB144" s="708">
        <v>42859</v>
      </c>
      <c r="AC144" s="800"/>
      <c r="AD144" s="867">
        <v>63000000</v>
      </c>
      <c r="AE144" s="800"/>
      <c r="AF144" s="800"/>
      <c r="AG144" s="800">
        <f t="shared" si="50"/>
        <v>63000000</v>
      </c>
      <c r="AH144" s="790"/>
      <c r="AI144" s="157"/>
      <c r="AJ144" s="157"/>
      <c r="AK144" s="157"/>
      <c r="AL144" s="422"/>
      <c r="AM144" s="422">
        <v>42887</v>
      </c>
      <c r="AN144" s="422">
        <v>43069</v>
      </c>
      <c r="AO144" s="7">
        <f t="shared" si="48"/>
        <v>182</v>
      </c>
      <c r="AP144" s="737" t="s">
        <v>92</v>
      </c>
      <c r="AQ144" s="629">
        <v>7314404</v>
      </c>
      <c r="CT144" s="220"/>
    </row>
    <row r="145" spans="1:99" ht="38.25" x14ac:dyDescent="0.25">
      <c r="A145" s="218" t="s">
        <v>3045</v>
      </c>
      <c r="B145" s="646">
        <f t="shared" si="49"/>
        <v>90</v>
      </c>
      <c r="C145" s="398" t="s">
        <v>1489</v>
      </c>
      <c r="D145" s="635" t="s">
        <v>3712</v>
      </c>
      <c r="E145" s="501" t="s">
        <v>3664</v>
      </c>
      <c r="F145" s="693">
        <v>42846</v>
      </c>
      <c r="G145" s="737" t="s">
        <v>1499</v>
      </c>
      <c r="H145" s="732" t="s">
        <v>1526</v>
      </c>
      <c r="I145" s="737" t="s">
        <v>3326</v>
      </c>
      <c r="J145" s="598" t="s">
        <v>3665</v>
      </c>
      <c r="K145" s="425">
        <v>169</v>
      </c>
      <c r="L145" s="46">
        <v>432121</v>
      </c>
      <c r="M145" s="400" t="s">
        <v>3027</v>
      </c>
      <c r="N145" s="758">
        <v>22624553</v>
      </c>
      <c r="O145" s="419" t="s">
        <v>3666</v>
      </c>
      <c r="P145" s="399" t="s">
        <v>3006</v>
      </c>
      <c r="Q145" s="288" t="s">
        <v>1480</v>
      </c>
      <c r="R145" s="736" t="s">
        <v>3742</v>
      </c>
      <c r="S145" s="192">
        <v>90</v>
      </c>
      <c r="T145" s="708">
        <v>42872</v>
      </c>
      <c r="U145" s="737" t="s">
        <v>3221</v>
      </c>
      <c r="V145" s="737" t="s">
        <v>3272</v>
      </c>
      <c r="W145" s="737" t="s">
        <v>3272</v>
      </c>
      <c r="X145" s="737" t="s">
        <v>3869</v>
      </c>
      <c r="Y145" s="156" t="s">
        <v>3870</v>
      </c>
      <c r="Z145" s="866"/>
      <c r="AA145" s="799">
        <v>111317</v>
      </c>
      <c r="AB145" s="708">
        <v>42872</v>
      </c>
      <c r="AC145" s="900"/>
      <c r="AD145" s="801">
        <v>22624553</v>
      </c>
      <c r="AE145" s="800"/>
      <c r="AF145" s="800"/>
      <c r="AG145" s="800">
        <f t="shared" si="50"/>
        <v>22624553</v>
      </c>
      <c r="AH145" s="790"/>
      <c r="AI145" s="157"/>
      <c r="AJ145" s="157"/>
      <c r="AK145" s="157"/>
      <c r="AL145" s="422"/>
      <c r="AM145" s="422">
        <v>42872</v>
      </c>
      <c r="AN145" s="422">
        <v>43100</v>
      </c>
      <c r="AO145" s="7">
        <f t="shared" si="48"/>
        <v>228</v>
      </c>
      <c r="AP145" s="737" t="s">
        <v>3871</v>
      </c>
      <c r="AQ145" s="629">
        <v>79379510</v>
      </c>
      <c r="AR145" s="95"/>
      <c r="AS145" s="47"/>
      <c r="AT145" s="29"/>
      <c r="AU145" s="29"/>
      <c r="AV145" s="47"/>
      <c r="AW145" s="29"/>
      <c r="AX145" s="46"/>
      <c r="AY145" s="420"/>
      <c r="AZ145" s="29"/>
      <c r="BA145" s="29"/>
      <c r="BB145" s="47"/>
      <c r="BC145" s="29"/>
      <c r="BD145" s="96"/>
      <c r="BE145" s="96"/>
      <c r="BG145" s="29"/>
      <c r="BH145" s="47"/>
      <c r="BI145" s="29"/>
      <c r="BM145" s="420"/>
      <c r="BN145" s="420"/>
      <c r="BO145" s="420"/>
      <c r="BP145" s="420"/>
      <c r="BQ145" s="29"/>
      <c r="BR145" s="420"/>
      <c r="BS145" s="420"/>
      <c r="BT145" s="420"/>
      <c r="BU145" s="420"/>
      <c r="BV145" s="29"/>
      <c r="BY145" s="420"/>
      <c r="BZ145" s="420"/>
      <c r="CA145" s="420"/>
      <c r="CB145" s="73"/>
      <c r="CT145" s="220"/>
    </row>
    <row r="146" spans="1:99" ht="38.25" x14ac:dyDescent="0.25">
      <c r="A146" s="218" t="s">
        <v>3045</v>
      </c>
      <c r="B146" s="646">
        <f t="shared" si="49"/>
        <v>93</v>
      </c>
      <c r="C146" s="398" t="s">
        <v>1610</v>
      </c>
      <c r="D146" s="635" t="s">
        <v>3703</v>
      </c>
      <c r="E146" s="501" t="s">
        <v>2958</v>
      </c>
      <c r="F146" s="693">
        <v>42845</v>
      </c>
      <c r="G146" s="732" t="s">
        <v>1590</v>
      </c>
      <c r="H146" s="732" t="s">
        <v>3003</v>
      </c>
      <c r="I146" s="737" t="s">
        <v>3326</v>
      </c>
      <c r="J146" s="598" t="s">
        <v>3667</v>
      </c>
      <c r="K146" s="425">
        <v>136</v>
      </c>
      <c r="L146" s="46">
        <v>811617</v>
      </c>
      <c r="M146" s="400" t="s">
        <v>3004</v>
      </c>
      <c r="N146" s="758">
        <v>214000000</v>
      </c>
      <c r="O146" s="419" t="s">
        <v>3668</v>
      </c>
      <c r="P146" s="643" t="s">
        <v>3006</v>
      </c>
      <c r="Q146" s="288" t="s">
        <v>1480</v>
      </c>
      <c r="R146" s="736" t="s">
        <v>1481</v>
      </c>
      <c r="S146" s="192">
        <v>93</v>
      </c>
      <c r="T146" s="708">
        <v>42888</v>
      </c>
      <c r="U146" s="737" t="s">
        <v>3221</v>
      </c>
      <c r="V146" s="737" t="s">
        <v>1866</v>
      </c>
      <c r="W146" s="737" t="s">
        <v>1866</v>
      </c>
      <c r="X146" s="737" t="s">
        <v>3932</v>
      </c>
      <c r="Y146" s="156" t="s">
        <v>3933</v>
      </c>
      <c r="Z146" s="866"/>
      <c r="AA146" s="799">
        <v>120717</v>
      </c>
      <c r="AB146" s="708">
        <v>42888</v>
      </c>
      <c r="AC146" s="800"/>
      <c r="AD146" s="801">
        <v>213995200</v>
      </c>
      <c r="AE146" s="800"/>
      <c r="AF146" s="800"/>
      <c r="AG146" s="800">
        <f t="shared" si="50"/>
        <v>213995200</v>
      </c>
      <c r="AH146" s="790" t="s">
        <v>3876</v>
      </c>
      <c r="AI146" s="618" t="s">
        <v>1898</v>
      </c>
      <c r="AJ146" s="716" t="s">
        <v>3484</v>
      </c>
      <c r="AK146" s="618" t="s">
        <v>2071</v>
      </c>
      <c r="AL146" s="422">
        <v>42888</v>
      </c>
      <c r="AM146" s="422">
        <v>42888</v>
      </c>
      <c r="AN146" s="716">
        <v>43100</v>
      </c>
      <c r="AO146" s="7">
        <f t="shared" si="48"/>
        <v>212</v>
      </c>
      <c r="AP146" s="737" t="s">
        <v>2295</v>
      </c>
      <c r="AQ146" s="629">
        <v>79820029</v>
      </c>
      <c r="AR146" s="95"/>
      <c r="AS146" s="47"/>
      <c r="AT146" s="29"/>
      <c r="AU146" s="29"/>
      <c r="AV146" s="47"/>
      <c r="AW146" s="29"/>
      <c r="AX146" s="46"/>
      <c r="AY146" s="420"/>
      <c r="AZ146" s="29"/>
      <c r="BA146" s="29"/>
      <c r="BB146" s="47"/>
      <c r="BC146" s="29"/>
      <c r="BD146" s="96"/>
      <c r="BE146" s="96"/>
      <c r="BG146" s="29"/>
      <c r="BH146" s="47"/>
      <c r="BI146" s="29"/>
      <c r="BM146" s="420"/>
      <c r="BN146" s="420"/>
      <c r="BO146" s="420"/>
      <c r="BP146" s="420"/>
      <c r="BQ146" s="29"/>
      <c r="BR146" s="420"/>
      <c r="BS146" s="420"/>
      <c r="BT146" s="420"/>
      <c r="BU146" s="420"/>
      <c r="BV146" s="29"/>
      <c r="BY146" s="420"/>
      <c r="BZ146" s="420"/>
      <c r="CA146" s="420"/>
      <c r="CB146" s="73"/>
      <c r="CT146" s="220"/>
    </row>
    <row r="147" spans="1:99" ht="38.25" x14ac:dyDescent="0.25">
      <c r="A147" s="218" t="s">
        <v>3045</v>
      </c>
      <c r="B147" s="646">
        <f t="shared" si="49"/>
        <v>91</v>
      </c>
      <c r="C147" s="398" t="s">
        <v>1610</v>
      </c>
      <c r="D147" s="635" t="s">
        <v>3704</v>
      </c>
      <c r="E147" s="501" t="s">
        <v>3705</v>
      </c>
      <c r="F147" s="422">
        <v>42853</v>
      </c>
      <c r="G147" s="732" t="s">
        <v>1499</v>
      </c>
      <c r="H147" s="732" t="s">
        <v>1526</v>
      </c>
      <c r="I147" s="737" t="s">
        <v>212</v>
      </c>
      <c r="J147" s="598" t="s">
        <v>3706</v>
      </c>
      <c r="K147" s="425">
        <v>219</v>
      </c>
      <c r="L147" s="46">
        <v>821215</v>
      </c>
      <c r="M147" s="400" t="s">
        <v>3020</v>
      </c>
      <c r="N147" s="758">
        <v>3000000</v>
      </c>
      <c r="O147" s="419" t="s">
        <v>3707</v>
      </c>
      <c r="P147" s="399" t="s">
        <v>1563</v>
      </c>
      <c r="Q147" s="288" t="s">
        <v>1480</v>
      </c>
      <c r="R147" s="736" t="s">
        <v>3742</v>
      </c>
      <c r="S147" s="192">
        <v>91</v>
      </c>
      <c r="T147" s="708">
        <v>42873</v>
      </c>
      <c r="U147" s="737" t="s">
        <v>3221</v>
      </c>
      <c r="V147" s="737" t="s">
        <v>3272</v>
      </c>
      <c r="W147" s="737" t="s">
        <v>3272</v>
      </c>
      <c r="X147" s="737" t="s">
        <v>3872</v>
      </c>
      <c r="Y147" s="156" t="s">
        <v>3873</v>
      </c>
      <c r="Z147" s="866"/>
      <c r="AA147" s="799">
        <v>112017</v>
      </c>
      <c r="AB147" s="708">
        <v>42873</v>
      </c>
      <c r="AC147" s="800"/>
      <c r="AD147" s="801">
        <v>3000000</v>
      </c>
      <c r="AE147" s="800"/>
      <c r="AF147" s="800"/>
      <c r="AG147" s="800">
        <f t="shared" si="50"/>
        <v>3000000</v>
      </c>
      <c r="AH147" s="30"/>
      <c r="AM147" s="422">
        <v>42873</v>
      </c>
      <c r="AN147" s="710">
        <v>43100</v>
      </c>
      <c r="AO147" s="7">
        <f t="shared" si="48"/>
        <v>227</v>
      </c>
      <c r="AP147" s="737" t="s">
        <v>96</v>
      </c>
      <c r="AQ147" s="629">
        <v>94486941</v>
      </c>
      <c r="AR147" s="95"/>
      <c r="AS147" s="47"/>
      <c r="AT147" s="29"/>
      <c r="AU147" s="29"/>
      <c r="AV147" s="47"/>
      <c r="AW147" s="29"/>
      <c r="AX147" s="46"/>
      <c r="AY147" s="420"/>
      <c r="AZ147" s="29"/>
      <c r="BA147" s="29"/>
      <c r="BB147" s="47"/>
      <c r="BC147" s="29"/>
      <c r="BD147" s="96"/>
      <c r="BE147" s="96"/>
      <c r="BG147" s="29"/>
      <c r="BH147" s="47"/>
      <c r="BI147" s="29"/>
      <c r="BM147" s="420"/>
      <c r="BN147" s="420"/>
      <c r="BO147" s="420"/>
      <c r="BP147" s="420"/>
      <c r="BQ147" s="29"/>
      <c r="BR147" s="420"/>
      <c r="BS147" s="420"/>
      <c r="BT147" s="420"/>
      <c r="BU147" s="420"/>
      <c r="BV147" s="29"/>
      <c r="BY147" s="420"/>
      <c r="BZ147" s="420"/>
      <c r="CA147" s="420"/>
      <c r="CB147" s="73"/>
      <c r="CT147" s="220"/>
    </row>
    <row r="148" spans="1:99" ht="63.75" x14ac:dyDescent="0.25">
      <c r="A148" s="218" t="s">
        <v>3045</v>
      </c>
      <c r="B148" s="646">
        <f t="shared" si="49"/>
        <v>32</v>
      </c>
      <c r="C148" s="218" t="s">
        <v>1610</v>
      </c>
      <c r="D148" s="635" t="s">
        <v>3708</v>
      </c>
      <c r="E148" s="501" t="s">
        <v>3164</v>
      </c>
      <c r="F148" s="422">
        <v>42852</v>
      </c>
      <c r="G148" s="732" t="s">
        <v>3038</v>
      </c>
      <c r="H148" s="732" t="s">
        <v>3038</v>
      </c>
      <c r="I148" s="740" t="s">
        <v>2257</v>
      </c>
      <c r="J148" s="598" t="s">
        <v>3709</v>
      </c>
      <c r="K148" s="425">
        <v>222</v>
      </c>
      <c r="L148" s="46">
        <v>261216</v>
      </c>
      <c r="M148" s="400" t="s">
        <v>3378</v>
      </c>
      <c r="N148" s="758">
        <v>32902626</v>
      </c>
      <c r="O148" s="419" t="s">
        <v>3710</v>
      </c>
      <c r="P148" s="643" t="s">
        <v>3006</v>
      </c>
      <c r="Q148" s="288" t="s">
        <v>1480</v>
      </c>
      <c r="R148" s="736" t="s">
        <v>3742</v>
      </c>
      <c r="S148" s="192">
        <v>32</v>
      </c>
      <c r="T148" s="725">
        <v>42867</v>
      </c>
      <c r="U148" s="737" t="s">
        <v>1804</v>
      </c>
      <c r="V148" s="737" t="s">
        <v>1551</v>
      </c>
      <c r="W148" s="737" t="s">
        <v>1547</v>
      </c>
      <c r="X148" s="737" t="s">
        <v>3874</v>
      </c>
      <c r="Y148" s="156" t="s">
        <v>3875</v>
      </c>
      <c r="Z148" s="866"/>
      <c r="AA148" s="799">
        <v>109217</v>
      </c>
      <c r="AB148" s="708">
        <v>42867</v>
      </c>
      <c r="AC148" s="800"/>
      <c r="AD148" s="801">
        <v>28024500</v>
      </c>
      <c r="AE148" s="800"/>
      <c r="AF148" s="800"/>
      <c r="AG148" s="800">
        <f t="shared" si="50"/>
        <v>28024500</v>
      </c>
      <c r="AH148" s="790" t="s">
        <v>3876</v>
      </c>
      <c r="AI148" s="157" t="s">
        <v>1898</v>
      </c>
      <c r="AJ148" s="422" t="s">
        <v>3484</v>
      </c>
      <c r="AK148" s="157" t="s">
        <v>2071</v>
      </c>
      <c r="AL148" s="422">
        <v>42870</v>
      </c>
      <c r="AM148" s="422">
        <v>42867</v>
      </c>
      <c r="AN148" s="422">
        <v>42897</v>
      </c>
      <c r="AO148" s="7">
        <f t="shared" si="48"/>
        <v>30</v>
      </c>
      <c r="AP148" s="737" t="s">
        <v>3842</v>
      </c>
      <c r="AQ148" s="629">
        <v>19262345</v>
      </c>
      <c r="AR148" s="95"/>
      <c r="AS148" s="47"/>
      <c r="AT148" s="29"/>
      <c r="AU148" s="29"/>
      <c r="AV148" s="47"/>
      <c r="AW148" s="29"/>
      <c r="AX148" s="46"/>
      <c r="AY148" s="420"/>
      <c r="AZ148" s="29"/>
      <c r="BA148" s="29"/>
      <c r="BB148" s="47"/>
      <c r="BC148" s="29"/>
      <c r="BD148" s="96"/>
      <c r="BE148" s="96"/>
      <c r="BG148" s="29"/>
      <c r="BH148" s="47"/>
      <c r="BI148" s="29"/>
      <c r="BM148" s="420"/>
      <c r="BN148" s="420"/>
      <c r="BO148" s="420"/>
      <c r="BP148" s="420"/>
      <c r="BQ148" s="29"/>
      <c r="BR148" s="420"/>
      <c r="BS148" s="420"/>
      <c r="BT148" s="420"/>
      <c r="BU148" s="420"/>
      <c r="BV148" s="29"/>
      <c r="BY148" s="420"/>
      <c r="BZ148" s="420"/>
      <c r="CA148" s="420"/>
      <c r="CB148" s="73"/>
      <c r="CT148" s="220"/>
    </row>
    <row r="149" spans="1:99" ht="51" x14ac:dyDescent="0.25">
      <c r="A149" s="218" t="s">
        <v>3045</v>
      </c>
      <c r="B149" s="646">
        <f t="shared" si="49"/>
        <v>35</v>
      </c>
      <c r="C149" s="419" t="s">
        <v>1489</v>
      </c>
      <c r="D149" s="635" t="s">
        <v>3471</v>
      </c>
      <c r="E149" s="501" t="s">
        <v>3160</v>
      </c>
      <c r="F149" s="422">
        <v>42852</v>
      </c>
      <c r="G149" s="732" t="s">
        <v>3038</v>
      </c>
      <c r="H149" s="732" t="s">
        <v>3038</v>
      </c>
      <c r="I149" s="737" t="s">
        <v>3326</v>
      </c>
      <c r="J149" s="598" t="s">
        <v>3713</v>
      </c>
      <c r="K149" s="425">
        <v>141</v>
      </c>
      <c r="L149" s="46">
        <v>391210</v>
      </c>
      <c r="M149" s="400" t="s">
        <v>3236</v>
      </c>
      <c r="N149" s="758">
        <v>31773000</v>
      </c>
      <c r="O149" s="419" t="s">
        <v>3714</v>
      </c>
      <c r="P149" s="643" t="s">
        <v>3006</v>
      </c>
      <c r="Q149" s="288" t="s">
        <v>1480</v>
      </c>
      <c r="R149" s="736" t="s">
        <v>3742</v>
      </c>
      <c r="S149" s="192">
        <v>35</v>
      </c>
      <c r="T149" s="725">
        <v>42872</v>
      </c>
      <c r="U149" s="737" t="s">
        <v>1804</v>
      </c>
      <c r="V149" s="737" t="s">
        <v>3272</v>
      </c>
      <c r="W149" s="737" t="s">
        <v>3272</v>
      </c>
      <c r="X149" s="737" t="s">
        <v>3877</v>
      </c>
      <c r="Y149" s="156" t="s">
        <v>3399</v>
      </c>
      <c r="Z149" s="866"/>
      <c r="AA149" s="799">
        <v>111117</v>
      </c>
      <c r="AB149" s="708">
        <v>42871</v>
      </c>
      <c r="AC149" s="800"/>
      <c r="AD149" s="801">
        <v>19960000</v>
      </c>
      <c r="AE149" s="800"/>
      <c r="AF149" s="800"/>
      <c r="AG149" s="800">
        <f t="shared" si="50"/>
        <v>19960000</v>
      </c>
      <c r="AH149" s="790" t="s">
        <v>3878</v>
      </c>
      <c r="AI149" s="618" t="s">
        <v>3475</v>
      </c>
      <c r="AJ149" s="711" t="s">
        <v>3879</v>
      </c>
      <c r="AK149" s="157" t="s">
        <v>2071</v>
      </c>
      <c r="AL149" s="422">
        <v>42874</v>
      </c>
      <c r="AM149" s="422">
        <v>42873</v>
      </c>
      <c r="AN149" s="422">
        <v>42933</v>
      </c>
      <c r="AO149" s="7">
        <f t="shared" si="48"/>
        <v>60</v>
      </c>
      <c r="AP149" s="737" t="s">
        <v>3842</v>
      </c>
      <c r="AQ149" s="629">
        <v>19262345</v>
      </c>
      <c r="AR149" s="95"/>
      <c r="AS149" s="47"/>
      <c r="AT149" s="29"/>
      <c r="AU149" s="29"/>
      <c r="AV149" s="47"/>
      <c r="AW149" s="29"/>
      <c r="AX149" s="46"/>
      <c r="AY149" s="420"/>
      <c r="AZ149" s="29"/>
      <c r="BA149" s="29"/>
      <c r="BB149" s="47"/>
      <c r="BC149" s="29"/>
      <c r="BD149" s="96"/>
      <c r="BE149" s="96"/>
      <c r="BG149" s="29"/>
      <c r="BH149" s="47"/>
      <c r="BI149" s="29"/>
      <c r="BM149" s="420"/>
      <c r="BN149" s="420"/>
      <c r="BO149" s="420"/>
      <c r="BP149" s="420"/>
      <c r="BQ149" s="29"/>
      <c r="BR149" s="420"/>
      <c r="BS149" s="420"/>
      <c r="BT149" s="420"/>
      <c r="BU149" s="420"/>
      <c r="BV149" s="29"/>
      <c r="BY149" s="420"/>
      <c r="BZ149" s="420"/>
      <c r="CA149" s="420"/>
      <c r="CB149" s="73"/>
      <c r="CT149" s="220"/>
    </row>
    <row r="150" spans="1:99" ht="44.25" customHeight="1" x14ac:dyDescent="0.25">
      <c r="A150" s="218" t="s">
        <v>3045</v>
      </c>
      <c r="B150" s="646">
        <f t="shared" si="49"/>
        <v>36</v>
      </c>
      <c r="C150" s="218" t="s">
        <v>1489</v>
      </c>
      <c r="D150" s="635" t="s">
        <v>3711</v>
      </c>
      <c r="E150" s="501" t="s">
        <v>3164</v>
      </c>
      <c r="F150" s="422">
        <v>42853</v>
      </c>
      <c r="G150" s="732" t="s">
        <v>3038</v>
      </c>
      <c r="H150" s="732" t="s">
        <v>3038</v>
      </c>
      <c r="I150" s="737" t="s">
        <v>3055</v>
      </c>
      <c r="J150" s="598" t="s">
        <v>3715</v>
      </c>
      <c r="K150" s="425">
        <v>220</v>
      </c>
      <c r="L150" s="46">
        <v>551217</v>
      </c>
      <c r="M150" s="400" t="s">
        <v>3040</v>
      </c>
      <c r="N150" s="758">
        <v>5000000</v>
      </c>
      <c r="O150" s="419" t="s">
        <v>3716</v>
      </c>
      <c r="P150" s="643" t="s">
        <v>1563</v>
      </c>
      <c r="Q150" s="288" t="s">
        <v>1480</v>
      </c>
      <c r="R150" s="736" t="s">
        <v>3742</v>
      </c>
      <c r="S150" s="192">
        <v>36</v>
      </c>
      <c r="T150" s="725">
        <v>42873</v>
      </c>
      <c r="U150" s="737" t="s">
        <v>1804</v>
      </c>
      <c r="V150" s="737" t="s">
        <v>1866</v>
      </c>
      <c r="W150" s="737" t="s">
        <v>1866</v>
      </c>
      <c r="X150" s="737" t="s">
        <v>3880</v>
      </c>
      <c r="Y150" s="156" t="s">
        <v>3881</v>
      </c>
      <c r="Z150" s="866"/>
      <c r="AA150" s="799">
        <v>111617</v>
      </c>
      <c r="AB150" s="708">
        <v>42873</v>
      </c>
      <c r="AC150" s="800"/>
      <c r="AD150" s="801">
        <v>1982540</v>
      </c>
      <c r="AE150" s="800"/>
      <c r="AF150" s="800"/>
      <c r="AG150" s="800">
        <f t="shared" si="50"/>
        <v>1982540</v>
      </c>
      <c r="AH150" s="790"/>
      <c r="AI150" s="157"/>
      <c r="AJ150" s="157"/>
      <c r="AK150" s="157"/>
      <c r="AL150" s="422"/>
      <c r="AM150" s="422">
        <v>42873</v>
      </c>
      <c r="AN150" s="422">
        <v>42918</v>
      </c>
      <c r="AO150" s="7">
        <f t="shared" si="48"/>
        <v>45</v>
      </c>
      <c r="AP150" s="737" t="s">
        <v>3882</v>
      </c>
      <c r="AQ150" s="629">
        <v>51832304</v>
      </c>
      <c r="AR150" s="95"/>
      <c r="AS150" s="47"/>
      <c r="AT150" s="29"/>
      <c r="AU150" s="29"/>
      <c r="AV150" s="47"/>
      <c r="AW150" s="29"/>
      <c r="AX150" s="46"/>
      <c r="AY150" s="420"/>
      <c r="AZ150" s="29"/>
      <c r="BA150" s="29"/>
      <c r="BB150" s="47"/>
      <c r="BC150" s="29"/>
      <c r="BD150" s="96"/>
      <c r="BE150" s="96"/>
      <c r="BG150" s="29"/>
      <c r="BH150" s="47"/>
      <c r="BI150" s="29"/>
      <c r="BM150" s="420"/>
      <c r="BN150" s="420"/>
      <c r="BO150" s="420"/>
      <c r="BP150" s="420"/>
      <c r="BQ150" s="29"/>
      <c r="BR150" s="420"/>
      <c r="BS150" s="420"/>
      <c r="BT150" s="420"/>
      <c r="BU150" s="420"/>
      <c r="BV150" s="29"/>
      <c r="BY150" s="420"/>
      <c r="BZ150" s="420"/>
      <c r="CA150" s="420"/>
      <c r="CB150" s="73"/>
      <c r="CT150" s="220"/>
    </row>
    <row r="151" spans="1:99" ht="114.75" x14ac:dyDescent="0.25">
      <c r="A151" s="218" t="s">
        <v>3045</v>
      </c>
      <c r="B151" s="646">
        <f t="shared" si="49"/>
        <v>37</v>
      </c>
      <c r="C151" s="218" t="s">
        <v>3366</v>
      </c>
      <c r="D151" s="635" t="s">
        <v>3717</v>
      </c>
      <c r="E151" s="501" t="s">
        <v>3098</v>
      </c>
      <c r="F151" s="700">
        <v>42852</v>
      </c>
      <c r="G151" s="732" t="s">
        <v>3038</v>
      </c>
      <c r="H151" s="732" t="s">
        <v>3038</v>
      </c>
      <c r="I151" s="740" t="s">
        <v>2257</v>
      </c>
      <c r="J151" s="598" t="s">
        <v>3718</v>
      </c>
      <c r="K151" s="425">
        <v>168</v>
      </c>
      <c r="L151" s="46">
        <v>781815</v>
      </c>
      <c r="M151" s="400" t="s">
        <v>3226</v>
      </c>
      <c r="N151" s="758">
        <v>10000000</v>
      </c>
      <c r="O151" s="419" t="s">
        <v>3719</v>
      </c>
      <c r="P151" s="643" t="s">
        <v>1598</v>
      </c>
      <c r="Q151" s="288" t="s">
        <v>1480</v>
      </c>
      <c r="R151" s="736" t="s">
        <v>3742</v>
      </c>
      <c r="S151" s="192">
        <v>37</v>
      </c>
      <c r="T151" s="725">
        <v>42873</v>
      </c>
      <c r="U151" s="737" t="s">
        <v>3221</v>
      </c>
      <c r="V151" s="737" t="s">
        <v>3883</v>
      </c>
      <c r="W151" s="737" t="s">
        <v>3884</v>
      </c>
      <c r="X151" s="737" t="s">
        <v>3885</v>
      </c>
      <c r="Y151" s="156" t="s">
        <v>3886</v>
      </c>
      <c r="Z151" s="866"/>
      <c r="AA151" s="799">
        <v>111717</v>
      </c>
      <c r="AB151" s="708">
        <v>42873</v>
      </c>
      <c r="AC151" s="800"/>
      <c r="AD151" s="801">
        <v>10000000</v>
      </c>
      <c r="AE151" s="800"/>
      <c r="AF151" s="800"/>
      <c r="AG151" s="800">
        <f t="shared" si="50"/>
        <v>10000000</v>
      </c>
      <c r="AH151" s="790"/>
      <c r="AI151" s="157"/>
      <c r="AJ151" s="157"/>
      <c r="AK151" s="157"/>
      <c r="AL151" s="422"/>
      <c r="AM151" s="711">
        <v>42873</v>
      </c>
      <c r="AN151" s="422">
        <v>43100</v>
      </c>
      <c r="AO151" s="7">
        <f t="shared" si="48"/>
        <v>227</v>
      </c>
      <c r="AP151" s="737" t="s">
        <v>3887</v>
      </c>
      <c r="AQ151" s="629">
        <v>76322515</v>
      </c>
      <c r="AR151" s="95"/>
      <c r="AS151" s="47"/>
      <c r="AT151" s="29"/>
      <c r="AU151" s="29"/>
      <c r="AV151" s="47"/>
      <c r="AW151" s="29"/>
      <c r="AX151" s="46"/>
      <c r="AY151" s="420"/>
      <c r="AZ151" s="29"/>
      <c r="BA151" s="29"/>
      <c r="BB151" s="47"/>
      <c r="BC151" s="29"/>
      <c r="BD151" s="96"/>
      <c r="BE151" s="96"/>
      <c r="BG151" s="29"/>
      <c r="BH151" s="47"/>
      <c r="BI151" s="29"/>
      <c r="BM151" s="420"/>
      <c r="BN151" s="420"/>
      <c r="BO151" s="420"/>
      <c r="BP151" s="420"/>
      <c r="BQ151" s="29"/>
      <c r="BR151" s="420"/>
      <c r="BS151" s="420"/>
      <c r="BT151" s="420"/>
      <c r="BU151" s="420"/>
      <c r="BV151" s="29"/>
      <c r="BY151" s="420"/>
      <c r="BZ151" s="420"/>
      <c r="CA151" s="420"/>
      <c r="CB151" s="73"/>
      <c r="CT151" s="220"/>
    </row>
    <row r="152" spans="1:99" ht="89.25" x14ac:dyDescent="0.25">
      <c r="A152" s="218" t="s">
        <v>3045</v>
      </c>
      <c r="B152" s="646">
        <f t="shared" si="49"/>
        <v>40</v>
      </c>
      <c r="C152" s="218" t="s">
        <v>3366</v>
      </c>
      <c r="D152" s="635" t="s">
        <v>3720</v>
      </c>
      <c r="E152" s="501" t="s">
        <v>3170</v>
      </c>
      <c r="F152" s="700">
        <v>42853</v>
      </c>
      <c r="G152" s="732" t="s">
        <v>3038</v>
      </c>
      <c r="H152" s="732" t="s">
        <v>3038</v>
      </c>
      <c r="I152" s="740" t="s">
        <v>2257</v>
      </c>
      <c r="J152" s="598" t="s">
        <v>3721</v>
      </c>
      <c r="K152" s="425">
        <v>166</v>
      </c>
      <c r="L152" s="46">
        <v>721015</v>
      </c>
      <c r="M152" s="400" t="s">
        <v>3315</v>
      </c>
      <c r="N152" s="758">
        <v>6200000</v>
      </c>
      <c r="O152" s="419" t="s">
        <v>3722</v>
      </c>
      <c r="P152" s="643" t="s">
        <v>1714</v>
      </c>
      <c r="Q152" s="288" t="s">
        <v>1480</v>
      </c>
      <c r="R152" s="736" t="s">
        <v>3742</v>
      </c>
      <c r="S152" s="192">
        <v>40</v>
      </c>
      <c r="T152" s="725">
        <v>42877</v>
      </c>
      <c r="U152" s="737" t="s">
        <v>3221</v>
      </c>
      <c r="V152" s="737" t="s">
        <v>3272</v>
      </c>
      <c r="W152" s="737" t="s">
        <v>3272</v>
      </c>
      <c r="X152" s="737" t="s">
        <v>3888</v>
      </c>
      <c r="Y152" s="156" t="s">
        <v>3889</v>
      </c>
      <c r="Z152" s="866"/>
      <c r="AA152" s="799">
        <v>113417</v>
      </c>
      <c r="AB152" s="708">
        <v>42877</v>
      </c>
      <c r="AC152" s="800"/>
      <c r="AD152" s="801">
        <v>2789955</v>
      </c>
      <c r="AE152" s="800"/>
      <c r="AF152" s="800"/>
      <c r="AG152" s="800">
        <f t="shared" si="50"/>
        <v>2789955</v>
      </c>
      <c r="AH152" s="790"/>
      <c r="AI152" s="157"/>
      <c r="AJ152" s="157"/>
      <c r="AK152" s="157"/>
      <c r="AL152" s="422"/>
      <c r="AM152" s="422">
        <v>42877</v>
      </c>
      <c r="AN152" s="711">
        <v>43100</v>
      </c>
      <c r="AO152" s="7">
        <f t="shared" si="48"/>
        <v>223</v>
      </c>
      <c r="AP152" s="737" t="s">
        <v>50</v>
      </c>
      <c r="AQ152" s="629">
        <v>79448817</v>
      </c>
      <c r="AR152" s="95"/>
      <c r="AS152" s="47"/>
      <c r="AT152" s="29"/>
      <c r="AU152" s="29"/>
      <c r="AV152" s="47"/>
      <c r="AW152" s="29"/>
      <c r="AX152" s="46"/>
      <c r="AY152" s="420"/>
      <c r="AZ152" s="29"/>
      <c r="BA152" s="29"/>
      <c r="BB152" s="47"/>
      <c r="BC152" s="29"/>
      <c r="BD152" s="96"/>
      <c r="BE152" s="96"/>
      <c r="BG152" s="29"/>
      <c r="BH152" s="47"/>
      <c r="BI152" s="29"/>
      <c r="BM152" s="420"/>
      <c r="BN152" s="420"/>
      <c r="BO152" s="420"/>
      <c r="BP152" s="420"/>
      <c r="BQ152" s="29"/>
      <c r="BR152" s="420"/>
      <c r="BS152" s="420"/>
      <c r="BT152" s="420"/>
      <c r="BU152" s="420"/>
      <c r="BV152" s="29"/>
      <c r="BY152" s="420"/>
      <c r="BZ152" s="420"/>
      <c r="CA152" s="420"/>
      <c r="CB152" s="73"/>
      <c r="CT152" s="220"/>
    </row>
    <row r="153" spans="1:99" ht="94.5" customHeight="1" x14ac:dyDescent="0.25">
      <c r="A153" s="218" t="s">
        <v>3045</v>
      </c>
      <c r="B153" s="646">
        <f t="shared" si="49"/>
        <v>39</v>
      </c>
      <c r="C153" s="218" t="s">
        <v>3366</v>
      </c>
      <c r="D153" s="635" t="s">
        <v>3723</v>
      </c>
      <c r="E153" s="501" t="s">
        <v>3121</v>
      </c>
      <c r="F153" s="700">
        <v>42853</v>
      </c>
      <c r="G153" s="732" t="s">
        <v>3038</v>
      </c>
      <c r="H153" s="732" t="s">
        <v>3038</v>
      </c>
      <c r="I153" s="740" t="s">
        <v>2257</v>
      </c>
      <c r="J153" s="598" t="s">
        <v>3724</v>
      </c>
      <c r="K153" s="425">
        <v>221</v>
      </c>
      <c r="L153" s="46">
        <v>781018</v>
      </c>
      <c r="M153" s="598" t="s">
        <v>3226</v>
      </c>
      <c r="N153" s="758">
        <v>5000000</v>
      </c>
      <c r="O153" s="419" t="s">
        <v>3725</v>
      </c>
      <c r="P153" s="643" t="s">
        <v>2860</v>
      </c>
      <c r="Q153" s="288" t="s">
        <v>1480</v>
      </c>
      <c r="R153" s="736" t="s">
        <v>3742</v>
      </c>
      <c r="S153" s="192">
        <v>39</v>
      </c>
      <c r="T153" s="725">
        <v>42877</v>
      </c>
      <c r="U153" s="737" t="s">
        <v>3221</v>
      </c>
      <c r="V153" s="737" t="s">
        <v>1551</v>
      </c>
      <c r="W153" s="737" t="s">
        <v>1547</v>
      </c>
      <c r="X153" s="737" t="s">
        <v>3890</v>
      </c>
      <c r="Y153" s="156" t="s">
        <v>3891</v>
      </c>
      <c r="Z153" s="866"/>
      <c r="AA153" s="799">
        <v>113317</v>
      </c>
      <c r="AB153" s="708">
        <v>42877</v>
      </c>
      <c r="AC153" s="800"/>
      <c r="AD153" s="801">
        <v>4760000</v>
      </c>
      <c r="AE153" s="800"/>
      <c r="AF153" s="800"/>
      <c r="AG153" s="800">
        <f t="shared" si="50"/>
        <v>4760000</v>
      </c>
      <c r="AH153" s="790"/>
      <c r="AI153" s="157"/>
      <c r="AJ153" s="157"/>
      <c r="AK153" s="157"/>
      <c r="AL153" s="422"/>
      <c r="AM153" s="422">
        <v>42881</v>
      </c>
      <c r="AN153" s="422">
        <v>42886</v>
      </c>
      <c r="AO153" s="7">
        <f t="shared" si="48"/>
        <v>5</v>
      </c>
      <c r="AP153" s="737" t="s">
        <v>92</v>
      </c>
      <c r="AQ153" s="629">
        <v>7314404</v>
      </c>
      <c r="AR153" s="95"/>
      <c r="AS153" s="47"/>
      <c r="AT153" s="29"/>
      <c r="AU153" s="29"/>
      <c r="AV153" s="47"/>
      <c r="AW153" s="29"/>
      <c r="AX153" s="46"/>
      <c r="AY153" s="420"/>
      <c r="AZ153" s="29"/>
      <c r="BA153" s="29"/>
      <c r="BB153" s="47"/>
      <c r="BC153" s="29"/>
      <c r="BD153" s="96"/>
      <c r="BE153" s="96"/>
      <c r="BG153" s="29"/>
      <c r="BH153" s="47"/>
      <c r="BI153" s="29"/>
      <c r="BM153" s="420"/>
      <c r="BN153" s="420"/>
      <c r="BO153" s="420"/>
      <c r="BP153" s="420"/>
      <c r="BQ153" s="29"/>
      <c r="BR153" s="420"/>
      <c r="BS153" s="420"/>
      <c r="BT153" s="420"/>
      <c r="BU153" s="420"/>
      <c r="BV153" s="29"/>
      <c r="BY153" s="420"/>
      <c r="BZ153" s="420"/>
      <c r="CA153" s="420"/>
      <c r="CB153" s="73"/>
      <c r="CT153" s="220"/>
    </row>
    <row r="154" spans="1:99" ht="76.5" x14ac:dyDescent="0.25">
      <c r="A154" s="218" t="s">
        <v>3045</v>
      </c>
      <c r="B154" s="646">
        <f t="shared" si="49"/>
        <v>97</v>
      </c>
      <c r="C154" s="218" t="s">
        <v>3366</v>
      </c>
      <c r="D154" s="635" t="s">
        <v>3726</v>
      </c>
      <c r="E154" s="501" t="s">
        <v>1492</v>
      </c>
      <c r="F154" s="700">
        <v>42853</v>
      </c>
      <c r="G154" s="732" t="s">
        <v>1590</v>
      </c>
      <c r="H154" s="732" t="s">
        <v>1771</v>
      </c>
      <c r="I154" s="740" t="s">
        <v>2257</v>
      </c>
      <c r="J154" s="598" t="s">
        <v>3727</v>
      </c>
      <c r="K154" s="425">
        <v>177</v>
      </c>
      <c r="L154" s="599">
        <v>781815</v>
      </c>
      <c r="M154" s="598" t="s">
        <v>3226</v>
      </c>
      <c r="N154" s="758">
        <v>120000000</v>
      </c>
      <c r="O154" s="419" t="s">
        <v>3728</v>
      </c>
      <c r="P154" s="643" t="s">
        <v>1598</v>
      </c>
      <c r="Q154" s="288" t="s">
        <v>1480</v>
      </c>
      <c r="R154" s="736" t="s">
        <v>3742</v>
      </c>
      <c r="S154" s="192">
        <v>97</v>
      </c>
      <c r="T154" s="708">
        <v>42899</v>
      </c>
      <c r="U154" s="737" t="s">
        <v>3978</v>
      </c>
      <c r="V154" s="737" t="s">
        <v>3980</v>
      </c>
      <c r="W154" s="737" t="s">
        <v>3979</v>
      </c>
      <c r="X154" s="737" t="s">
        <v>3981</v>
      </c>
      <c r="Y154" s="156" t="s">
        <v>3982</v>
      </c>
      <c r="Z154" s="866"/>
      <c r="AA154" s="799">
        <v>126017</v>
      </c>
      <c r="AB154" s="708">
        <v>42899</v>
      </c>
      <c r="AC154" s="800"/>
      <c r="AD154" s="801">
        <v>120000000</v>
      </c>
      <c r="AE154" s="800"/>
      <c r="AF154" s="800"/>
      <c r="AG154" s="800">
        <f t="shared" si="50"/>
        <v>120000000</v>
      </c>
      <c r="AH154" s="790" t="s">
        <v>3983</v>
      </c>
      <c r="AI154" s="157" t="s">
        <v>3974</v>
      </c>
      <c r="AJ154" s="157" t="s">
        <v>3984</v>
      </c>
      <c r="AK154" s="157" t="s">
        <v>2071</v>
      </c>
      <c r="AL154" s="422">
        <v>42899</v>
      </c>
      <c r="AM154" s="422">
        <v>42901</v>
      </c>
      <c r="AN154" s="422">
        <v>43100</v>
      </c>
      <c r="AO154" s="7">
        <f t="shared" si="48"/>
        <v>199</v>
      </c>
      <c r="AP154" s="737" t="s">
        <v>70</v>
      </c>
      <c r="AQ154" s="629">
        <v>79247452</v>
      </c>
      <c r="AR154" s="95"/>
      <c r="AS154" s="47"/>
      <c r="AT154" s="29"/>
      <c r="AU154" s="29"/>
      <c r="AV154" s="47"/>
      <c r="AW154" s="29"/>
      <c r="AX154" s="46"/>
      <c r="AY154" s="420"/>
      <c r="AZ154" s="29"/>
      <c r="BA154" s="29"/>
      <c r="BB154" s="47"/>
      <c r="BC154" s="29"/>
      <c r="BD154" s="96"/>
      <c r="BE154" s="96"/>
      <c r="BG154" s="29"/>
      <c r="BH154" s="47"/>
      <c r="BI154" s="29"/>
      <c r="BM154" s="420"/>
      <c r="BN154" s="420"/>
      <c r="BO154" s="420"/>
      <c r="BP154" s="420"/>
      <c r="BQ154" s="29"/>
      <c r="BR154" s="420"/>
      <c r="BS154" s="420"/>
      <c r="BT154" s="420"/>
      <c r="BU154" s="420"/>
      <c r="BV154" s="29"/>
      <c r="BY154" s="420"/>
      <c r="BZ154" s="420"/>
      <c r="CA154" s="420"/>
      <c r="CB154" s="73"/>
      <c r="CT154" s="220"/>
    </row>
    <row r="155" spans="1:99" ht="76.5" x14ac:dyDescent="0.25">
      <c r="A155" s="218" t="s">
        <v>3045</v>
      </c>
      <c r="B155" s="646">
        <f t="shared" si="49"/>
        <v>98</v>
      </c>
      <c r="C155" s="398" t="s">
        <v>1610</v>
      </c>
      <c r="D155" s="635" t="s">
        <v>3729</v>
      </c>
      <c r="E155" s="501" t="s">
        <v>1491</v>
      </c>
      <c r="F155" s="700">
        <v>42853</v>
      </c>
      <c r="G155" s="732" t="s">
        <v>1590</v>
      </c>
      <c r="H155" s="732" t="s">
        <v>1771</v>
      </c>
      <c r="I155" s="737" t="s">
        <v>3730</v>
      </c>
      <c r="J155" s="598" t="s">
        <v>3626</v>
      </c>
      <c r="K155" s="421">
        <v>90</v>
      </c>
      <c r="L155" s="46">
        <v>811123</v>
      </c>
      <c r="M155" s="28" t="s">
        <v>3004</v>
      </c>
      <c r="N155" s="758">
        <v>40791000</v>
      </c>
      <c r="O155" s="419" t="s">
        <v>3731</v>
      </c>
      <c r="P155" s="643" t="s">
        <v>3006</v>
      </c>
      <c r="Q155" s="288" t="s">
        <v>1480</v>
      </c>
      <c r="R155" s="736" t="s">
        <v>3742</v>
      </c>
      <c r="S155" s="192">
        <v>98</v>
      </c>
      <c r="T155" s="708">
        <v>42899</v>
      </c>
      <c r="U155" s="737" t="s">
        <v>3221</v>
      </c>
      <c r="V155" s="737" t="s">
        <v>1484</v>
      </c>
      <c r="W155" s="737" t="s">
        <v>1484</v>
      </c>
      <c r="X155" s="737" t="s">
        <v>3970</v>
      </c>
      <c r="Y155" s="114" t="s">
        <v>3971</v>
      </c>
      <c r="Z155" s="866"/>
      <c r="AA155" s="799" t="s">
        <v>3972</v>
      </c>
      <c r="AB155" s="708">
        <v>42899</v>
      </c>
      <c r="AC155" s="800"/>
      <c r="AD155" s="801">
        <v>40791000</v>
      </c>
      <c r="AE155" s="800"/>
      <c r="AF155" s="800"/>
      <c r="AG155" s="800">
        <f t="shared" si="50"/>
        <v>40791000</v>
      </c>
      <c r="AH155" s="790" t="s">
        <v>3973</v>
      </c>
      <c r="AI155" s="618" t="s">
        <v>3974</v>
      </c>
      <c r="AJ155" s="422" t="s">
        <v>3975</v>
      </c>
      <c r="AK155" s="618" t="s">
        <v>3491</v>
      </c>
      <c r="AL155" s="422">
        <v>42810</v>
      </c>
      <c r="AM155" s="422">
        <v>42899</v>
      </c>
      <c r="AN155" s="422">
        <v>43100</v>
      </c>
      <c r="AO155" s="7">
        <f t="shared" si="48"/>
        <v>201</v>
      </c>
      <c r="AP155" s="737" t="s">
        <v>3976</v>
      </c>
      <c r="AQ155" s="629" t="s">
        <v>3977</v>
      </c>
      <c r="AR155" s="47"/>
      <c r="AS155" s="47"/>
      <c r="AT155" s="29"/>
      <c r="AU155" s="165"/>
      <c r="AV155" s="47"/>
      <c r="AW155" s="29"/>
      <c r="AX155" s="46"/>
      <c r="AY155" s="420"/>
      <c r="AZ155" s="29"/>
      <c r="BA155" s="29"/>
      <c r="BB155" s="47"/>
      <c r="BC155" s="29"/>
      <c r="BD155" s="96"/>
      <c r="BE155" s="96"/>
      <c r="BG155" s="29"/>
      <c r="BH155" s="47"/>
      <c r="BI155" s="29"/>
      <c r="BM155" s="420"/>
      <c r="BN155" s="420"/>
      <c r="BO155" s="419"/>
      <c r="BP155" s="420"/>
      <c r="BQ155" s="29"/>
      <c r="BR155" s="29"/>
      <c r="BS155" s="420"/>
      <c r="BT155" s="420"/>
      <c r="BU155" s="420"/>
      <c r="BV155" s="29"/>
      <c r="BY155" s="420"/>
      <c r="BZ155" s="420"/>
      <c r="CA155" s="420"/>
      <c r="CB155" s="73"/>
      <c r="CF155" s="73"/>
      <c r="CG155" s="73"/>
      <c r="CH155" s="49"/>
      <c r="CI155" s="79"/>
    </row>
    <row r="156" spans="1:99" ht="55.5" customHeight="1" x14ac:dyDescent="0.25">
      <c r="A156" s="218" t="s">
        <v>3045</v>
      </c>
      <c r="B156" s="646">
        <f t="shared" si="49"/>
        <v>101</v>
      </c>
      <c r="C156" s="419" t="s">
        <v>2164</v>
      </c>
      <c r="D156" s="635" t="s">
        <v>3823</v>
      </c>
      <c r="E156" s="501" t="s">
        <v>2942</v>
      </c>
      <c r="F156" s="700">
        <v>42852</v>
      </c>
      <c r="G156" s="732" t="s">
        <v>1590</v>
      </c>
      <c r="H156" s="732" t="s">
        <v>3003</v>
      </c>
      <c r="I156" s="30" t="s">
        <v>3326</v>
      </c>
      <c r="J156" s="637" t="s">
        <v>3732</v>
      </c>
      <c r="K156" s="799">
        <v>133</v>
      </c>
      <c r="L156" s="793">
        <v>432328</v>
      </c>
      <c r="M156" s="863" t="s">
        <v>3027</v>
      </c>
      <c r="N156" s="870">
        <v>230076774</v>
      </c>
      <c r="O156" s="795" t="s">
        <v>3733</v>
      </c>
      <c r="P156" s="824" t="s">
        <v>3006</v>
      </c>
      <c r="Q156" s="901" t="s">
        <v>1480</v>
      </c>
      <c r="R156" s="804" t="s">
        <v>3742</v>
      </c>
      <c r="S156" s="776">
        <v>101</v>
      </c>
      <c r="T156" s="708">
        <v>42901</v>
      </c>
      <c r="U156" s="30" t="s">
        <v>3997</v>
      </c>
      <c r="V156" s="30" t="s">
        <v>3999</v>
      </c>
      <c r="W156" s="30" t="s">
        <v>3998</v>
      </c>
      <c r="X156" s="30" t="s">
        <v>2187</v>
      </c>
      <c r="Y156" s="114" t="s">
        <v>4000</v>
      </c>
      <c r="Z156" s="866"/>
      <c r="AA156" s="799">
        <v>129417</v>
      </c>
      <c r="AB156" s="708">
        <v>42901</v>
      </c>
      <c r="AC156" s="800"/>
      <c r="AD156" s="801">
        <v>230076774</v>
      </c>
      <c r="AE156" s="800"/>
      <c r="AF156" s="800"/>
      <c r="AG156" s="800">
        <f t="shared" si="50"/>
        <v>230076774</v>
      </c>
      <c r="AH156" s="790" t="s">
        <v>4001</v>
      </c>
      <c r="AI156" s="88" t="s">
        <v>4002</v>
      </c>
      <c r="AJ156" s="422" t="s">
        <v>4003</v>
      </c>
      <c r="AK156" s="618" t="s">
        <v>3491</v>
      </c>
      <c r="AL156" s="422">
        <v>42914</v>
      </c>
      <c r="AM156" s="422">
        <v>42901</v>
      </c>
      <c r="AN156" s="422">
        <v>43312</v>
      </c>
      <c r="AO156" s="7">
        <f t="shared" si="48"/>
        <v>411</v>
      </c>
      <c r="AP156" s="737" t="s">
        <v>2176</v>
      </c>
      <c r="AQ156" s="629">
        <v>79787263</v>
      </c>
      <c r="AR156" s="47"/>
      <c r="AS156" s="47"/>
      <c r="AT156" s="29"/>
      <c r="AU156" s="165"/>
      <c r="AV156" s="47"/>
      <c r="AW156" s="29"/>
      <c r="AX156" s="46"/>
      <c r="AY156" s="420"/>
      <c r="AZ156" s="29"/>
      <c r="BA156" s="29"/>
      <c r="BB156" s="47"/>
      <c r="BC156" s="29"/>
      <c r="BD156" s="96"/>
      <c r="BE156" s="96"/>
      <c r="BG156" s="29"/>
      <c r="BH156" s="47"/>
      <c r="BI156" s="29"/>
      <c r="BM156" s="420"/>
      <c r="BN156" s="420"/>
      <c r="BO156" s="419"/>
      <c r="BP156" s="420"/>
      <c r="BQ156" s="29"/>
      <c r="BR156" s="29"/>
      <c r="BS156" s="420"/>
      <c r="BT156" s="420"/>
      <c r="BU156" s="420"/>
      <c r="BV156" s="29"/>
      <c r="BY156" s="420"/>
      <c r="BZ156" s="420"/>
      <c r="CA156" s="420"/>
      <c r="CB156" s="73"/>
      <c r="CF156" s="73"/>
      <c r="CG156" s="73"/>
      <c r="CH156" s="49"/>
      <c r="CI156" s="79"/>
    </row>
    <row r="157" spans="1:99" ht="76.5" x14ac:dyDescent="0.25">
      <c r="A157" s="600" t="s">
        <v>2404</v>
      </c>
      <c r="B157" s="701" t="str">
        <f t="shared" ref="B157:B193" si="51">(S157)</f>
        <v>15131</v>
      </c>
      <c r="C157" s="782" t="s">
        <v>3956</v>
      </c>
      <c r="D157" s="640" t="s">
        <v>3557</v>
      </c>
      <c r="E157" s="263">
        <v>27583</v>
      </c>
      <c r="F157" s="834">
        <v>42803</v>
      </c>
      <c r="G157" s="732" t="s">
        <v>1590</v>
      </c>
      <c r="H157" s="732" t="s">
        <v>3801</v>
      </c>
      <c r="I157" s="30" t="s">
        <v>3326</v>
      </c>
      <c r="J157" s="637" t="s">
        <v>3559</v>
      </c>
      <c r="K157" s="799" t="s">
        <v>1464</v>
      </c>
      <c r="L157" s="799" t="s">
        <v>1464</v>
      </c>
      <c r="M157" s="799" t="s">
        <v>1464</v>
      </c>
      <c r="N157" s="870">
        <v>13803850</v>
      </c>
      <c r="O157" s="799" t="s">
        <v>1464</v>
      </c>
      <c r="P157" s="799" t="s">
        <v>1464</v>
      </c>
      <c r="Q157" s="901" t="s">
        <v>1480</v>
      </c>
      <c r="R157" s="804" t="s">
        <v>1481</v>
      </c>
      <c r="S157" s="406" t="s">
        <v>3734</v>
      </c>
      <c r="T157" s="708">
        <v>42815</v>
      </c>
      <c r="U157" s="30" t="s">
        <v>3801</v>
      </c>
      <c r="V157" s="30" t="s">
        <v>3272</v>
      </c>
      <c r="W157" s="30" t="s">
        <v>3272</v>
      </c>
      <c r="X157" s="30" t="s">
        <v>3738</v>
      </c>
      <c r="Y157" s="610" t="s">
        <v>3562</v>
      </c>
      <c r="Z157" s="866"/>
      <c r="AA157" s="799">
        <v>67217</v>
      </c>
      <c r="AB157" s="708">
        <v>42815</v>
      </c>
      <c r="AC157" s="800"/>
      <c r="AD157" s="900">
        <v>13803850</v>
      </c>
      <c r="AE157" s="800"/>
      <c r="AF157" s="800"/>
      <c r="AG157" s="800">
        <v>13803850</v>
      </c>
      <c r="AH157" s="790"/>
      <c r="AJ157" s="422"/>
      <c r="AK157" s="422"/>
      <c r="AL157" s="422"/>
      <c r="AM157" s="422">
        <v>42815</v>
      </c>
      <c r="AN157" s="422">
        <v>43100</v>
      </c>
      <c r="AO157" s="7">
        <f t="shared" ref="AO157:AO159" si="52">AN157-AM157</f>
        <v>285</v>
      </c>
      <c r="AP157" s="737" t="s">
        <v>1408</v>
      </c>
      <c r="AQ157" s="629">
        <v>1087989085</v>
      </c>
      <c r="AR157" s="47"/>
      <c r="AS157" s="47"/>
      <c r="AT157" s="29"/>
      <c r="AU157" s="165"/>
      <c r="AV157" s="47"/>
      <c r="AW157" s="29"/>
      <c r="AX157" s="46"/>
      <c r="AY157" s="420"/>
      <c r="AZ157" s="29"/>
      <c r="BA157" s="29"/>
      <c r="BB157" s="47"/>
      <c r="BC157" s="29"/>
      <c r="BD157" s="96"/>
      <c r="BE157" s="96"/>
      <c r="BG157" s="29"/>
      <c r="BH157" s="47"/>
      <c r="BI157" s="29"/>
      <c r="BM157" s="420"/>
      <c r="BN157" s="420"/>
      <c r="BO157" s="419"/>
      <c r="BP157" s="420"/>
      <c r="BQ157" s="29"/>
      <c r="BR157" s="29"/>
      <c r="BS157" s="420"/>
      <c r="BT157" s="420"/>
      <c r="BU157" s="420"/>
      <c r="BV157" s="29"/>
      <c r="BY157" s="420"/>
      <c r="BZ157" s="420"/>
      <c r="CA157" s="420"/>
      <c r="CB157" s="73"/>
      <c r="CF157" s="73"/>
      <c r="CG157" s="73"/>
      <c r="CH157" s="49"/>
      <c r="CI157" s="79"/>
    </row>
    <row r="158" spans="1:99" s="49" customFormat="1" ht="50.25" customHeight="1" x14ac:dyDescent="0.25">
      <c r="A158" s="600" t="s">
        <v>2404</v>
      </c>
      <c r="B158" s="701" t="str">
        <f t="shared" si="51"/>
        <v>14733</v>
      </c>
      <c r="C158" s="782" t="s">
        <v>3956</v>
      </c>
      <c r="D158" s="640" t="s">
        <v>3802</v>
      </c>
      <c r="E158" s="263">
        <v>27029</v>
      </c>
      <c r="F158" s="834">
        <v>42788</v>
      </c>
      <c r="G158" s="732" t="s">
        <v>1590</v>
      </c>
      <c r="H158" s="732" t="s">
        <v>3801</v>
      </c>
      <c r="I158" s="30" t="s">
        <v>1743</v>
      </c>
      <c r="J158" s="637" t="s">
        <v>3737</v>
      </c>
      <c r="K158" s="799" t="s">
        <v>1464</v>
      </c>
      <c r="L158" s="799" t="s">
        <v>1464</v>
      </c>
      <c r="M158" s="799" t="s">
        <v>1464</v>
      </c>
      <c r="N158" s="870">
        <v>4217169</v>
      </c>
      <c r="O158" s="799" t="s">
        <v>1464</v>
      </c>
      <c r="P158" s="799" t="s">
        <v>1464</v>
      </c>
      <c r="Q158" s="901" t="s">
        <v>1480</v>
      </c>
      <c r="R158" s="804" t="s">
        <v>1481</v>
      </c>
      <c r="S158" s="406" t="s">
        <v>3735</v>
      </c>
      <c r="T158" s="708">
        <v>42796</v>
      </c>
      <c r="U158" s="30" t="s">
        <v>3801</v>
      </c>
      <c r="V158" s="30" t="s">
        <v>3272</v>
      </c>
      <c r="W158" s="30" t="s">
        <v>3272</v>
      </c>
      <c r="X158" s="30" t="s">
        <v>3519</v>
      </c>
      <c r="Y158" s="610" t="s">
        <v>3520</v>
      </c>
      <c r="Z158" s="866"/>
      <c r="AA158" s="799">
        <v>58017</v>
      </c>
      <c r="AB158" s="708">
        <v>42796</v>
      </c>
      <c r="AC158" s="900"/>
      <c r="AD158" s="900">
        <v>4217169</v>
      </c>
      <c r="AE158" s="800"/>
      <c r="AF158" s="800"/>
      <c r="AG158" s="900">
        <v>4217169</v>
      </c>
      <c r="AH158" s="790"/>
      <c r="AI158" s="157"/>
      <c r="AJ158" s="157"/>
      <c r="AK158" s="157"/>
      <c r="AL158" s="422"/>
      <c r="AM158" s="422">
        <v>42796</v>
      </c>
      <c r="AN158" s="422">
        <v>42846</v>
      </c>
      <c r="AO158" s="7">
        <f t="shared" si="52"/>
        <v>50</v>
      </c>
      <c r="AP158" s="737" t="s">
        <v>35</v>
      </c>
      <c r="AQ158" s="629">
        <v>52491542</v>
      </c>
      <c r="AR158" s="47"/>
      <c r="AS158" s="47"/>
      <c r="AT158" s="29"/>
      <c r="AU158" s="165"/>
      <c r="AV158" s="47"/>
      <c r="AW158" s="29"/>
      <c r="AX158" s="46"/>
      <c r="AY158" s="420"/>
      <c r="AZ158" s="29"/>
      <c r="BA158" s="29"/>
      <c r="BB158" s="47"/>
      <c r="BC158" s="29"/>
      <c r="BD158" s="96"/>
      <c r="BE158" s="96"/>
      <c r="BG158" s="29"/>
      <c r="BH158" s="47"/>
      <c r="BI158" s="29"/>
      <c r="BM158" s="420"/>
      <c r="BN158" s="420"/>
      <c r="BO158" s="419"/>
      <c r="BP158" s="420"/>
      <c r="BQ158" s="29"/>
      <c r="BR158" s="29"/>
      <c r="BS158" s="420"/>
      <c r="BT158" s="420"/>
      <c r="BU158" s="420"/>
      <c r="BV158" s="29"/>
      <c r="BW158" s="91"/>
      <c r="BX158" s="91"/>
      <c r="BY158" s="420"/>
      <c r="BZ158" s="420"/>
      <c r="CA158" s="420"/>
      <c r="CB158" s="73"/>
      <c r="CC158" s="52"/>
      <c r="CD158" s="75"/>
      <c r="CF158" s="73"/>
      <c r="CG158" s="73"/>
      <c r="CI158" s="79"/>
      <c r="CJ158" s="79"/>
      <c r="CK158" s="81"/>
      <c r="CL158" s="81"/>
      <c r="CM158" s="97"/>
      <c r="CN158" s="81"/>
      <c r="CO158" s="98"/>
      <c r="CP158" s="98"/>
      <c r="CQ158" s="99"/>
      <c r="CR158" s="218"/>
      <c r="CS158" s="98"/>
      <c r="CT158" s="161"/>
    </row>
    <row r="159" spans="1:99" ht="38.25" x14ac:dyDescent="0.25">
      <c r="A159" s="600" t="s">
        <v>2404</v>
      </c>
      <c r="B159" s="701" t="str">
        <f t="shared" si="51"/>
        <v>14732</v>
      </c>
      <c r="C159" s="782" t="s">
        <v>3956</v>
      </c>
      <c r="D159" s="640" t="s">
        <v>3516</v>
      </c>
      <c r="E159" s="263">
        <v>27031</v>
      </c>
      <c r="F159" s="834">
        <v>42788</v>
      </c>
      <c r="G159" s="732" t="s">
        <v>1590</v>
      </c>
      <c r="H159" s="732" t="s">
        <v>3801</v>
      </c>
      <c r="I159" s="30" t="s">
        <v>1743</v>
      </c>
      <c r="J159" s="914" t="s">
        <v>3737</v>
      </c>
      <c r="K159" s="799" t="s">
        <v>1464</v>
      </c>
      <c r="L159" s="799" t="s">
        <v>1464</v>
      </c>
      <c r="M159" s="799" t="s">
        <v>1464</v>
      </c>
      <c r="N159" s="870">
        <v>2383617</v>
      </c>
      <c r="O159" s="799" t="s">
        <v>1464</v>
      </c>
      <c r="P159" s="799" t="s">
        <v>1464</v>
      </c>
      <c r="Q159" s="901" t="s">
        <v>1480</v>
      </c>
      <c r="R159" s="804" t="s">
        <v>1481</v>
      </c>
      <c r="S159" s="406" t="s">
        <v>3736</v>
      </c>
      <c r="T159" s="708">
        <v>42796</v>
      </c>
      <c r="U159" s="30" t="s">
        <v>3801</v>
      </c>
      <c r="V159" s="30" t="s">
        <v>3272</v>
      </c>
      <c r="W159" s="30" t="s">
        <v>3272</v>
      </c>
      <c r="X159" s="30" t="s">
        <v>3519</v>
      </c>
      <c r="Y159" s="610" t="s">
        <v>3520</v>
      </c>
      <c r="Z159" s="866"/>
      <c r="AA159" s="406">
        <v>58117</v>
      </c>
      <c r="AB159" s="708">
        <v>42796</v>
      </c>
      <c r="AC159" s="800"/>
      <c r="AD159" s="873">
        <v>2383617</v>
      </c>
      <c r="AE159" s="800"/>
      <c r="AF159" s="800"/>
      <c r="AG159" s="800">
        <v>2383617</v>
      </c>
      <c r="AH159" s="790"/>
      <c r="AI159" s="157"/>
      <c r="AJ159" s="157"/>
      <c r="AK159" s="157"/>
      <c r="AL159" s="422"/>
      <c r="AM159" s="853">
        <v>42796</v>
      </c>
      <c r="AN159" s="853">
        <v>42846</v>
      </c>
      <c r="AO159" s="7">
        <f t="shared" si="52"/>
        <v>50</v>
      </c>
      <c r="AP159" s="854" t="s">
        <v>35</v>
      </c>
      <c r="AQ159" s="629">
        <v>52491542</v>
      </c>
      <c r="AR159" s="47"/>
      <c r="AS159" s="47"/>
      <c r="AT159" s="29"/>
      <c r="AU159" s="165"/>
      <c r="AV159" s="47"/>
      <c r="AW159" s="29"/>
      <c r="AX159" s="46"/>
      <c r="AY159" s="420"/>
      <c r="AZ159" s="29"/>
      <c r="BA159" s="29"/>
      <c r="BB159" s="47"/>
      <c r="BC159" s="29"/>
      <c r="BD159" s="96"/>
      <c r="BE159" s="96"/>
      <c r="BG159" s="29"/>
      <c r="BH159" s="47"/>
      <c r="BI159" s="29"/>
      <c r="BM159" s="420"/>
      <c r="BN159" s="420"/>
      <c r="BO159" s="419"/>
      <c r="BP159" s="420"/>
      <c r="BQ159" s="29"/>
      <c r="BR159" s="29"/>
      <c r="BS159" s="420"/>
      <c r="BT159" s="420"/>
      <c r="BU159" s="420"/>
      <c r="BV159" s="29"/>
      <c r="BY159" s="420"/>
      <c r="BZ159" s="420"/>
      <c r="CA159" s="420"/>
      <c r="CB159" s="73"/>
      <c r="CF159" s="73"/>
      <c r="CG159" s="73"/>
      <c r="CH159" s="49"/>
      <c r="CI159" s="79"/>
      <c r="CJ159" s="79"/>
      <c r="CK159" s="81"/>
      <c r="CL159" s="81"/>
      <c r="CM159" s="97"/>
      <c r="CN159" s="81"/>
      <c r="CO159" s="98"/>
      <c r="CP159" s="98"/>
      <c r="CQ159" s="99"/>
      <c r="CS159" s="98"/>
      <c r="CT159" s="161"/>
      <c r="CU159" s="49"/>
    </row>
    <row r="160" spans="1:99" ht="38.25" x14ac:dyDescent="0.25">
      <c r="A160" s="600" t="s">
        <v>2404</v>
      </c>
      <c r="B160" s="702">
        <f t="shared" si="51"/>
        <v>16360</v>
      </c>
      <c r="C160" s="782" t="s">
        <v>3956</v>
      </c>
      <c r="D160" s="329" t="s">
        <v>4470</v>
      </c>
      <c r="E160" s="125">
        <v>29614</v>
      </c>
      <c r="F160" s="834">
        <v>42829</v>
      </c>
      <c r="G160" s="732" t="s">
        <v>1590</v>
      </c>
      <c r="H160" s="732" t="s">
        <v>3801</v>
      </c>
      <c r="I160" s="740" t="s">
        <v>2257</v>
      </c>
      <c r="J160" s="914" t="s">
        <v>3739</v>
      </c>
      <c r="K160" s="799">
        <v>121</v>
      </c>
      <c r="L160" s="793">
        <v>441031</v>
      </c>
      <c r="M160" s="863" t="s">
        <v>3740</v>
      </c>
      <c r="N160" s="870">
        <v>2306070</v>
      </c>
      <c r="O160" s="795" t="s">
        <v>3741</v>
      </c>
      <c r="P160" s="865" t="s">
        <v>2610</v>
      </c>
      <c r="Q160" s="901" t="s">
        <v>1480</v>
      </c>
      <c r="R160" s="804" t="s">
        <v>3742</v>
      </c>
      <c r="S160" s="776">
        <v>16360</v>
      </c>
      <c r="T160" s="708">
        <v>42845</v>
      </c>
      <c r="U160" s="30" t="s">
        <v>3801</v>
      </c>
      <c r="V160" s="30" t="s">
        <v>3272</v>
      </c>
      <c r="W160" s="30" t="s">
        <v>3272</v>
      </c>
      <c r="X160" s="30" t="s">
        <v>3743</v>
      </c>
      <c r="Y160" s="610" t="s">
        <v>3744</v>
      </c>
      <c r="Z160" s="866"/>
      <c r="AA160" s="406">
        <v>87117</v>
      </c>
      <c r="AB160" s="708">
        <v>42849</v>
      </c>
      <c r="AC160" s="800"/>
      <c r="AD160" s="873">
        <v>2306070</v>
      </c>
      <c r="AE160" s="800"/>
      <c r="AF160" s="800"/>
      <c r="AG160" s="873">
        <v>2306070</v>
      </c>
      <c r="AH160" s="790"/>
      <c r="AI160" s="157"/>
      <c r="AJ160" s="157"/>
      <c r="AK160" s="157"/>
      <c r="AL160" s="422"/>
      <c r="AM160" s="422">
        <v>42849</v>
      </c>
      <c r="AN160" s="422">
        <v>43100</v>
      </c>
      <c r="AO160" s="7">
        <f>AN160-AM160</f>
        <v>251</v>
      </c>
      <c r="AP160" s="737" t="s">
        <v>3685</v>
      </c>
      <c r="AQ160" s="629">
        <v>64551804</v>
      </c>
      <c r="AR160" s="47"/>
      <c r="AS160" s="47"/>
      <c r="AT160" s="29"/>
      <c r="AU160" s="165"/>
      <c r="AV160" s="47"/>
      <c r="AW160" s="29"/>
      <c r="AX160" s="46"/>
      <c r="AY160" s="420"/>
      <c r="AZ160" s="29"/>
      <c r="BA160" s="29"/>
      <c r="BB160" s="47"/>
      <c r="BC160" s="29"/>
      <c r="BD160" s="96"/>
      <c r="BE160" s="96"/>
      <c r="BG160" s="29"/>
      <c r="BH160" s="47"/>
      <c r="BI160" s="29"/>
      <c r="BM160" s="420"/>
      <c r="BN160" s="420"/>
      <c r="BO160" s="419"/>
      <c r="BP160" s="420"/>
      <c r="BQ160" s="29"/>
      <c r="BR160" s="29"/>
      <c r="BS160" s="420"/>
      <c r="BT160" s="420"/>
      <c r="BU160" s="420"/>
      <c r="BV160" s="29"/>
      <c r="BY160" s="420"/>
      <c r="BZ160" s="420"/>
      <c r="CA160" s="420"/>
      <c r="CB160" s="73"/>
      <c r="CF160" s="73"/>
      <c r="CG160" s="73"/>
      <c r="CH160" s="49"/>
      <c r="CI160" s="79"/>
      <c r="CJ160" s="79"/>
      <c r="CK160" s="81"/>
      <c r="CL160" s="81"/>
      <c r="CM160" s="97"/>
      <c r="CN160" s="81"/>
      <c r="CO160" s="98"/>
      <c r="CP160" s="98"/>
      <c r="CQ160" s="99"/>
      <c r="CS160" s="98"/>
      <c r="CT160" s="161"/>
      <c r="CU160" s="49"/>
    </row>
    <row r="161" spans="1:99" ht="38.25" x14ac:dyDescent="0.25">
      <c r="A161" s="600" t="s">
        <v>2404</v>
      </c>
      <c r="B161" s="425">
        <f t="shared" si="51"/>
        <v>16478</v>
      </c>
      <c r="C161" s="782" t="s">
        <v>3956</v>
      </c>
      <c r="D161" s="329" t="s">
        <v>3749</v>
      </c>
      <c r="E161" s="125">
        <v>29852</v>
      </c>
      <c r="F161" s="834">
        <v>42829</v>
      </c>
      <c r="G161" s="732" t="s">
        <v>1590</v>
      </c>
      <c r="H161" s="732" t="s">
        <v>3801</v>
      </c>
      <c r="I161" s="740" t="s">
        <v>2257</v>
      </c>
      <c r="J161" s="637" t="s">
        <v>3746</v>
      </c>
      <c r="K161" s="799">
        <v>121</v>
      </c>
      <c r="L161" s="793">
        <v>441031</v>
      </c>
      <c r="M161" s="863" t="s">
        <v>3740</v>
      </c>
      <c r="N161" s="864">
        <v>1193170</v>
      </c>
      <c r="O161" s="795" t="s">
        <v>3741</v>
      </c>
      <c r="P161" s="865" t="s">
        <v>2610</v>
      </c>
      <c r="Q161" s="901" t="s">
        <v>1480</v>
      </c>
      <c r="R161" s="804" t="s">
        <v>3742</v>
      </c>
      <c r="S161" s="776">
        <v>16478</v>
      </c>
      <c r="T161" s="708">
        <v>42849</v>
      </c>
      <c r="U161" s="30" t="s">
        <v>3801</v>
      </c>
      <c r="V161" s="30" t="s">
        <v>3272</v>
      </c>
      <c r="W161" s="30" t="s">
        <v>3272</v>
      </c>
      <c r="X161" s="30" t="s">
        <v>3747</v>
      </c>
      <c r="Y161" s="156" t="s">
        <v>3748</v>
      </c>
      <c r="Z161" s="866"/>
      <c r="AA161" s="406">
        <v>88217</v>
      </c>
      <c r="AB161" s="708">
        <v>42849</v>
      </c>
      <c r="AC161" s="800"/>
      <c r="AD161" s="873">
        <v>1193170</v>
      </c>
      <c r="AE161" s="800"/>
      <c r="AF161" s="800"/>
      <c r="AG161" s="800">
        <v>1193170</v>
      </c>
      <c r="AH161" s="790"/>
      <c r="AI161" s="157"/>
      <c r="AJ161" s="157"/>
      <c r="AK161" s="157"/>
      <c r="AL161" s="422"/>
      <c r="AM161" s="703">
        <v>42849</v>
      </c>
      <c r="AN161" s="703">
        <v>43100</v>
      </c>
      <c r="AO161" s="7">
        <f>AN161-AM161</f>
        <v>251</v>
      </c>
      <c r="AP161" s="737" t="s">
        <v>3685</v>
      </c>
      <c r="AQ161" s="629">
        <v>64551804</v>
      </c>
      <c r="AR161" s="47"/>
      <c r="AS161" s="47"/>
      <c r="AT161" s="29"/>
      <c r="AU161" s="165"/>
      <c r="AV161" s="47"/>
      <c r="AW161" s="29"/>
      <c r="AX161" s="46"/>
      <c r="AY161" s="420"/>
      <c r="AZ161" s="29"/>
      <c r="BA161" s="29"/>
      <c r="BB161" s="47"/>
      <c r="BC161" s="29"/>
      <c r="BD161" s="96"/>
      <c r="BE161" s="96"/>
      <c r="BG161" s="29"/>
      <c r="BH161" s="47"/>
      <c r="BI161" s="29"/>
      <c r="BM161" s="420"/>
      <c r="BN161" s="420"/>
      <c r="BO161" s="419"/>
      <c r="BP161" s="420"/>
      <c r="BQ161" s="29"/>
      <c r="BR161" s="29"/>
      <c r="BS161" s="420"/>
      <c r="BT161" s="420"/>
      <c r="BU161" s="420"/>
      <c r="BV161" s="29"/>
      <c r="BY161" s="420"/>
      <c r="BZ161" s="420"/>
      <c r="CA161" s="420"/>
      <c r="CB161" s="73"/>
      <c r="CF161" s="73"/>
      <c r="CG161" s="73"/>
      <c r="CH161" s="49"/>
      <c r="CI161" s="79"/>
      <c r="CJ161" s="79"/>
      <c r="CK161" s="81"/>
      <c r="CL161" s="81"/>
      <c r="CM161" s="97"/>
      <c r="CN161" s="81"/>
      <c r="CO161" s="98"/>
      <c r="CP161" s="98"/>
      <c r="CQ161" s="99"/>
      <c r="CS161" s="98"/>
      <c r="CT161" s="161"/>
      <c r="CU161" s="49"/>
    </row>
    <row r="162" spans="1:99" ht="38.25" x14ac:dyDescent="0.25">
      <c r="A162" s="600" t="s">
        <v>2404</v>
      </c>
      <c r="B162" s="425">
        <f t="shared" si="51"/>
        <v>16495</v>
      </c>
      <c r="C162" s="782" t="s">
        <v>3956</v>
      </c>
      <c r="D162" s="635" t="s">
        <v>3745</v>
      </c>
      <c r="E162" s="125">
        <v>29861</v>
      </c>
      <c r="F162" s="834">
        <v>42829</v>
      </c>
      <c r="G162" s="732" t="s">
        <v>1590</v>
      </c>
      <c r="H162" s="732" t="s">
        <v>3801</v>
      </c>
      <c r="I162" s="740" t="s">
        <v>2257</v>
      </c>
      <c r="J162" s="637" t="s">
        <v>3746</v>
      </c>
      <c r="K162" s="799">
        <v>121</v>
      </c>
      <c r="L162" s="793">
        <v>441031</v>
      </c>
      <c r="M162" s="863" t="s">
        <v>3740</v>
      </c>
      <c r="N162" s="864">
        <v>607766</v>
      </c>
      <c r="O162" s="795" t="s">
        <v>3741</v>
      </c>
      <c r="P162" s="865" t="s">
        <v>2610</v>
      </c>
      <c r="Q162" s="901" t="s">
        <v>1480</v>
      </c>
      <c r="R162" s="804" t="s">
        <v>3742</v>
      </c>
      <c r="S162" s="776">
        <v>16495</v>
      </c>
      <c r="T162" s="708">
        <v>42849</v>
      </c>
      <c r="U162" s="30" t="s">
        <v>3801</v>
      </c>
      <c r="V162" s="30" t="s">
        <v>3272</v>
      </c>
      <c r="W162" s="30" t="s">
        <v>3272</v>
      </c>
      <c r="X162" s="30" t="s">
        <v>3750</v>
      </c>
      <c r="Y162" s="156" t="s">
        <v>3751</v>
      </c>
      <c r="Z162" s="866"/>
      <c r="AA162" s="406">
        <v>88517</v>
      </c>
      <c r="AB162" s="708">
        <v>42849</v>
      </c>
      <c r="AC162" s="800"/>
      <c r="AD162" s="873">
        <v>607766</v>
      </c>
      <c r="AE162" s="797"/>
      <c r="AF162" s="800"/>
      <c r="AG162" s="800">
        <v>607766</v>
      </c>
      <c r="AH162" s="790"/>
      <c r="AI162" s="157"/>
      <c r="AJ162" s="157"/>
      <c r="AK162" s="157"/>
      <c r="AL162" s="422"/>
      <c r="AM162" s="422">
        <v>42850</v>
      </c>
      <c r="AN162" s="703">
        <v>43100</v>
      </c>
      <c r="AO162" s="7">
        <f>AN162-AM162</f>
        <v>250</v>
      </c>
      <c r="AP162" s="737" t="s">
        <v>3685</v>
      </c>
      <c r="AQ162" s="629">
        <v>64551804</v>
      </c>
      <c r="AR162" s="47"/>
      <c r="AS162" s="47"/>
      <c r="AT162" s="29"/>
      <c r="AU162" s="165"/>
      <c r="AV162" s="47"/>
      <c r="AW162" s="29"/>
      <c r="AX162" s="46"/>
      <c r="AY162" s="420"/>
      <c r="AZ162" s="29"/>
      <c r="BA162" s="29"/>
      <c r="BB162" s="47"/>
      <c r="BC162" s="29"/>
      <c r="BD162" s="96"/>
      <c r="BE162" s="96"/>
      <c r="BG162" s="29"/>
      <c r="BH162" s="47"/>
      <c r="BI162" s="29"/>
      <c r="BM162" s="420"/>
      <c r="BN162" s="420"/>
      <c r="BO162" s="419"/>
      <c r="BP162" s="420"/>
      <c r="BQ162" s="29"/>
      <c r="BR162" s="29"/>
      <c r="BS162" s="420"/>
      <c r="BT162" s="420"/>
      <c r="BU162" s="420"/>
      <c r="BV162" s="29"/>
      <c r="BY162" s="420"/>
      <c r="BZ162" s="420"/>
      <c r="CA162" s="420"/>
      <c r="CB162" s="73"/>
      <c r="CF162" s="73"/>
      <c r="CG162" s="73"/>
      <c r="CH162" s="49"/>
      <c r="CI162" s="79"/>
      <c r="CJ162" s="79"/>
      <c r="CK162" s="81"/>
      <c r="CL162" s="81"/>
      <c r="CM162" s="97"/>
      <c r="CN162" s="81"/>
      <c r="CO162" s="98"/>
      <c r="CP162" s="98"/>
      <c r="CQ162" s="99"/>
      <c r="CS162" s="98"/>
      <c r="CT162" s="161"/>
      <c r="CU162" s="49"/>
    </row>
    <row r="163" spans="1:99" ht="38.25" x14ac:dyDescent="0.25">
      <c r="A163" s="600" t="s">
        <v>2404</v>
      </c>
      <c r="B163" s="425">
        <f t="shared" si="51"/>
        <v>16527</v>
      </c>
      <c r="C163" s="782" t="s">
        <v>3956</v>
      </c>
      <c r="D163" s="329" t="s">
        <v>3752</v>
      </c>
      <c r="E163" s="125">
        <v>29911</v>
      </c>
      <c r="F163" s="834">
        <v>42829</v>
      </c>
      <c r="G163" s="732" t="s">
        <v>1590</v>
      </c>
      <c r="H163" s="732" t="s">
        <v>3801</v>
      </c>
      <c r="I163" s="740" t="s">
        <v>2257</v>
      </c>
      <c r="J163" s="637" t="s">
        <v>3746</v>
      </c>
      <c r="K163" s="799">
        <v>121</v>
      </c>
      <c r="L163" s="793">
        <v>441031</v>
      </c>
      <c r="M163" s="863" t="s">
        <v>3740</v>
      </c>
      <c r="N163" s="864">
        <v>580224</v>
      </c>
      <c r="O163" s="795" t="s">
        <v>3741</v>
      </c>
      <c r="P163" s="865" t="s">
        <v>2610</v>
      </c>
      <c r="Q163" s="901" t="s">
        <v>1480</v>
      </c>
      <c r="R163" s="804" t="s">
        <v>3742</v>
      </c>
      <c r="S163" s="776">
        <v>16527</v>
      </c>
      <c r="T163" s="708">
        <v>42850</v>
      </c>
      <c r="U163" s="30" t="s">
        <v>3801</v>
      </c>
      <c r="V163" s="30" t="s">
        <v>3272</v>
      </c>
      <c r="W163" s="30" t="s">
        <v>3272</v>
      </c>
      <c r="X163" s="30" t="s">
        <v>3753</v>
      </c>
      <c r="Y163" s="156" t="s">
        <v>3754</v>
      </c>
      <c r="Z163" s="866"/>
      <c r="AA163" s="406">
        <v>94517</v>
      </c>
      <c r="AB163" s="708">
        <v>42850</v>
      </c>
      <c r="AC163" s="800"/>
      <c r="AD163" s="873">
        <v>580224</v>
      </c>
      <c r="AE163" s="800"/>
      <c r="AF163" s="800"/>
      <c r="AG163" s="873">
        <v>580224</v>
      </c>
      <c r="AH163" s="790"/>
      <c r="AI163" s="157"/>
      <c r="AJ163" s="157"/>
      <c r="AK163" s="157"/>
      <c r="AL163" s="422"/>
      <c r="AM163" s="703">
        <v>42850</v>
      </c>
      <c r="AN163" s="703">
        <v>43100</v>
      </c>
      <c r="AO163" s="7">
        <f>AN163-AM163</f>
        <v>250</v>
      </c>
      <c r="AP163" s="737" t="s">
        <v>3685</v>
      </c>
      <c r="AQ163" s="629">
        <v>64551804</v>
      </c>
      <c r="AR163" s="47"/>
      <c r="AS163" s="47"/>
      <c r="AT163" s="29"/>
      <c r="AU163" s="165"/>
      <c r="AV163" s="47"/>
      <c r="AW163" s="29"/>
      <c r="AX163" s="46"/>
      <c r="AY163" s="420"/>
      <c r="AZ163" s="29"/>
      <c r="BA163" s="29"/>
      <c r="BB163" s="47"/>
      <c r="BC163" s="29"/>
      <c r="BD163" s="96"/>
      <c r="BE163" s="96"/>
      <c r="BG163" s="29"/>
      <c r="BH163" s="47"/>
      <c r="BI163" s="29"/>
      <c r="BM163" s="420"/>
      <c r="BN163" s="420"/>
      <c r="BO163" s="419"/>
      <c r="BP163" s="420"/>
      <c r="BQ163" s="29"/>
      <c r="BR163" s="29"/>
      <c r="BS163" s="420"/>
      <c r="BT163" s="420"/>
      <c r="BU163" s="420"/>
      <c r="BV163" s="29"/>
      <c r="BY163" s="420"/>
      <c r="BZ163" s="420"/>
      <c r="CA163" s="420"/>
      <c r="CB163" s="73"/>
      <c r="CF163" s="73"/>
      <c r="CG163" s="73"/>
      <c r="CH163" s="49"/>
      <c r="CI163" s="79"/>
      <c r="CJ163" s="79"/>
      <c r="CK163" s="81"/>
      <c r="CL163" s="81"/>
      <c r="CM163" s="97"/>
      <c r="CN163" s="81"/>
      <c r="CO163" s="98"/>
      <c r="CP163" s="98"/>
      <c r="CQ163" s="99"/>
      <c r="CS163" s="98"/>
      <c r="CT163" s="161"/>
      <c r="CU163" s="49"/>
    </row>
    <row r="164" spans="1:99" ht="38.25" x14ac:dyDescent="0.25">
      <c r="A164" s="600" t="s">
        <v>2404</v>
      </c>
      <c r="B164" s="425">
        <f t="shared" si="51"/>
        <v>16504</v>
      </c>
      <c r="C164" s="782" t="s">
        <v>3956</v>
      </c>
      <c r="D164" s="329" t="s">
        <v>3755</v>
      </c>
      <c r="E164" s="125">
        <v>29639</v>
      </c>
      <c r="F164" s="834">
        <v>42829</v>
      </c>
      <c r="G164" s="732" t="s">
        <v>1590</v>
      </c>
      <c r="H164" s="732" t="s">
        <v>3801</v>
      </c>
      <c r="I164" s="740" t="s">
        <v>2257</v>
      </c>
      <c r="J164" s="637" t="s">
        <v>3746</v>
      </c>
      <c r="K164" s="799">
        <v>121</v>
      </c>
      <c r="L164" s="793">
        <v>441031</v>
      </c>
      <c r="M164" s="863" t="s">
        <v>3740</v>
      </c>
      <c r="N164" s="864">
        <v>17700000</v>
      </c>
      <c r="O164" s="795" t="s">
        <v>3741</v>
      </c>
      <c r="P164" s="865" t="s">
        <v>2610</v>
      </c>
      <c r="Q164" s="901" t="s">
        <v>1480</v>
      </c>
      <c r="R164" s="804" t="s">
        <v>3742</v>
      </c>
      <c r="S164" s="776">
        <v>16504</v>
      </c>
      <c r="T164" s="708" t="s">
        <v>3803</v>
      </c>
      <c r="U164" s="30" t="s">
        <v>3801</v>
      </c>
      <c r="V164" s="30" t="s">
        <v>3272</v>
      </c>
      <c r="W164" s="30" t="s">
        <v>3272</v>
      </c>
      <c r="X164" s="30" t="s">
        <v>3756</v>
      </c>
      <c r="Y164" s="114" t="s">
        <v>3757</v>
      </c>
      <c r="Z164" s="866"/>
      <c r="AA164" s="406">
        <v>88617</v>
      </c>
      <c r="AB164" s="708">
        <v>42850</v>
      </c>
      <c r="AC164" s="800"/>
      <c r="AD164" s="800">
        <v>17700000</v>
      </c>
      <c r="AE164" s="800"/>
      <c r="AF164" s="800"/>
      <c r="AG164" s="800">
        <v>17700000</v>
      </c>
      <c r="AH164" s="790"/>
      <c r="AI164" s="157"/>
      <c r="AJ164" s="157"/>
      <c r="AK164" s="157"/>
      <c r="AL164" s="422"/>
      <c r="AM164" s="703">
        <v>42850</v>
      </c>
      <c r="AN164" s="703">
        <v>43100</v>
      </c>
      <c r="AO164" s="7">
        <f t="shared" ref="AO164:AO181" si="53">AN164-AM164</f>
        <v>250</v>
      </c>
      <c r="AP164" s="737" t="s">
        <v>3685</v>
      </c>
      <c r="AQ164" s="629">
        <v>64551804</v>
      </c>
      <c r="CT164" s="220"/>
    </row>
    <row r="165" spans="1:99" ht="38.25" x14ac:dyDescent="0.25">
      <c r="A165" s="600" t="s">
        <v>2404</v>
      </c>
      <c r="B165" s="425">
        <f t="shared" si="51"/>
        <v>16526</v>
      </c>
      <c r="C165" s="782" t="s">
        <v>3956</v>
      </c>
      <c r="D165" s="329" t="s">
        <v>3758</v>
      </c>
      <c r="E165" s="125">
        <v>29874</v>
      </c>
      <c r="F165" s="834">
        <v>42829</v>
      </c>
      <c r="G165" s="732" t="s">
        <v>1590</v>
      </c>
      <c r="H165" s="732" t="s">
        <v>3801</v>
      </c>
      <c r="I165" s="740" t="s">
        <v>2257</v>
      </c>
      <c r="J165" s="637" t="s">
        <v>3746</v>
      </c>
      <c r="K165" s="799">
        <v>121</v>
      </c>
      <c r="L165" s="793">
        <v>441031</v>
      </c>
      <c r="M165" s="863" t="s">
        <v>3740</v>
      </c>
      <c r="N165" s="864">
        <v>2483714</v>
      </c>
      <c r="O165" s="795" t="s">
        <v>3741</v>
      </c>
      <c r="P165" s="865" t="s">
        <v>2610</v>
      </c>
      <c r="Q165" s="901" t="s">
        <v>1480</v>
      </c>
      <c r="R165" s="804" t="s">
        <v>3742</v>
      </c>
      <c r="S165" s="776">
        <v>16526</v>
      </c>
      <c r="T165" s="708">
        <v>42850</v>
      </c>
      <c r="U165" s="30" t="s">
        <v>3801</v>
      </c>
      <c r="V165" s="30" t="s">
        <v>3272</v>
      </c>
      <c r="W165" s="30" t="s">
        <v>3272</v>
      </c>
      <c r="X165" s="30" t="s">
        <v>3759</v>
      </c>
      <c r="Y165" s="114" t="s">
        <v>3760</v>
      </c>
      <c r="Z165" s="866"/>
      <c r="AA165" s="406">
        <v>94617</v>
      </c>
      <c r="AB165" s="708">
        <v>42850</v>
      </c>
      <c r="AC165" s="800"/>
      <c r="AD165" s="867">
        <v>2483714</v>
      </c>
      <c r="AE165" s="800"/>
      <c r="AF165" s="800"/>
      <c r="AG165" s="867">
        <v>2483714</v>
      </c>
      <c r="AH165" s="790"/>
      <c r="AI165" s="157"/>
      <c r="AJ165" s="157"/>
      <c r="AK165" s="157"/>
      <c r="AL165" s="422"/>
      <c r="AM165" s="703">
        <v>42850</v>
      </c>
      <c r="AN165" s="703">
        <v>43100</v>
      </c>
      <c r="AO165" s="7">
        <f t="shared" si="53"/>
        <v>250</v>
      </c>
      <c r="AP165" s="737" t="s">
        <v>3685</v>
      </c>
      <c r="AQ165" s="629">
        <v>64551804</v>
      </c>
      <c r="CT165" s="220"/>
    </row>
    <row r="166" spans="1:99" ht="38.25" x14ac:dyDescent="0.25">
      <c r="A166" s="600" t="s">
        <v>2404</v>
      </c>
      <c r="B166" s="425">
        <f t="shared" si="51"/>
        <v>16546</v>
      </c>
      <c r="C166" s="782" t="s">
        <v>3956</v>
      </c>
      <c r="D166" s="329" t="s">
        <v>3761</v>
      </c>
      <c r="E166" s="125">
        <v>29933</v>
      </c>
      <c r="F166" s="834">
        <v>42829</v>
      </c>
      <c r="G166" s="732" t="s">
        <v>1590</v>
      </c>
      <c r="H166" s="732" t="s">
        <v>3801</v>
      </c>
      <c r="I166" s="740" t="s">
        <v>2257</v>
      </c>
      <c r="J166" s="637" t="s">
        <v>3746</v>
      </c>
      <c r="K166" s="799">
        <v>121</v>
      </c>
      <c r="L166" s="793">
        <v>441031</v>
      </c>
      <c r="M166" s="863" t="s">
        <v>3740</v>
      </c>
      <c r="N166" s="864">
        <v>1919168</v>
      </c>
      <c r="O166" s="795" t="s">
        <v>3741</v>
      </c>
      <c r="P166" s="865" t="s">
        <v>2610</v>
      </c>
      <c r="Q166" s="901" t="s">
        <v>1480</v>
      </c>
      <c r="R166" s="804" t="s">
        <v>3742</v>
      </c>
      <c r="S166" s="776">
        <v>16546</v>
      </c>
      <c r="T166" s="708">
        <v>42850</v>
      </c>
      <c r="U166" s="30" t="s">
        <v>3801</v>
      </c>
      <c r="V166" s="30" t="s">
        <v>3272</v>
      </c>
      <c r="W166" s="30" t="s">
        <v>3272</v>
      </c>
      <c r="X166" s="30" t="s">
        <v>3762</v>
      </c>
      <c r="Y166" s="610" t="s">
        <v>3763</v>
      </c>
      <c r="Z166" s="866"/>
      <c r="AA166" s="406">
        <v>94717</v>
      </c>
      <c r="AB166" s="708">
        <v>42850</v>
      </c>
      <c r="AC166" s="800"/>
      <c r="AD166" s="867">
        <v>1919168</v>
      </c>
      <c r="AE166" s="800"/>
      <c r="AF166" s="800"/>
      <c r="AG166" s="800">
        <v>1919168</v>
      </c>
      <c r="AH166" s="790"/>
      <c r="AI166" s="157"/>
      <c r="AJ166" s="157"/>
      <c r="AK166" s="157"/>
      <c r="AL166" s="422"/>
      <c r="AM166" s="703">
        <v>42850</v>
      </c>
      <c r="AN166" s="703">
        <v>43100</v>
      </c>
      <c r="AO166" s="7">
        <f t="shared" si="53"/>
        <v>250</v>
      </c>
      <c r="AP166" s="737" t="s">
        <v>3685</v>
      </c>
      <c r="AQ166" s="629">
        <v>64551804</v>
      </c>
      <c r="CT166" s="220"/>
    </row>
    <row r="167" spans="1:99" ht="38.25" x14ac:dyDescent="0.25">
      <c r="A167" s="600" t="s">
        <v>2404</v>
      </c>
      <c r="B167" s="425">
        <f t="shared" si="51"/>
        <v>16565</v>
      </c>
      <c r="C167" s="782" t="s">
        <v>3956</v>
      </c>
      <c r="D167" s="329" t="s">
        <v>3764</v>
      </c>
      <c r="E167" s="125">
        <v>29973</v>
      </c>
      <c r="F167" s="834">
        <v>42832</v>
      </c>
      <c r="G167" s="732" t="s">
        <v>1590</v>
      </c>
      <c r="H167" s="732" t="s">
        <v>3801</v>
      </c>
      <c r="I167" s="740" t="s">
        <v>2257</v>
      </c>
      <c r="J167" s="637" t="s">
        <v>4070</v>
      </c>
      <c r="K167" s="799">
        <v>121</v>
      </c>
      <c r="L167" s="793">
        <v>441031</v>
      </c>
      <c r="M167" s="863" t="s">
        <v>3740</v>
      </c>
      <c r="N167" s="864">
        <v>7990908</v>
      </c>
      <c r="O167" s="795" t="s">
        <v>3741</v>
      </c>
      <c r="P167" s="865" t="s">
        <v>2610</v>
      </c>
      <c r="Q167" s="901" t="s">
        <v>1480</v>
      </c>
      <c r="R167" s="804" t="s">
        <v>3742</v>
      </c>
      <c r="S167" s="776">
        <v>16565</v>
      </c>
      <c r="T167" s="708">
        <v>42850</v>
      </c>
      <c r="U167" s="30" t="s">
        <v>3801</v>
      </c>
      <c r="V167" s="30" t="s">
        <v>3272</v>
      </c>
      <c r="W167" s="30" t="s">
        <v>3272</v>
      </c>
      <c r="X167" s="30" t="s">
        <v>3765</v>
      </c>
      <c r="Y167" s="114" t="s">
        <v>3766</v>
      </c>
      <c r="Z167" s="866"/>
      <c r="AA167" s="406">
        <v>95017</v>
      </c>
      <c r="AB167" s="708">
        <v>42850</v>
      </c>
      <c r="AC167" s="800"/>
      <c r="AD167" s="800">
        <v>7990908</v>
      </c>
      <c r="AE167" s="800"/>
      <c r="AF167" s="800"/>
      <c r="AG167" s="800">
        <v>7990908</v>
      </c>
      <c r="AH167" s="790"/>
      <c r="AI167" s="157"/>
      <c r="AJ167" s="157"/>
      <c r="AK167" s="157"/>
      <c r="AL167" s="422"/>
      <c r="AM167" s="703">
        <v>42850</v>
      </c>
      <c r="AN167" s="703">
        <v>43100</v>
      </c>
      <c r="AO167" s="7">
        <f t="shared" ref="AO167:AO168" si="54">AN167-AM167</f>
        <v>250</v>
      </c>
      <c r="AP167" s="737" t="s">
        <v>3685</v>
      </c>
      <c r="AQ167" s="629">
        <v>64551804</v>
      </c>
      <c r="CT167" s="220"/>
    </row>
    <row r="168" spans="1:99" ht="38.25" x14ac:dyDescent="0.25">
      <c r="A168" s="600" t="s">
        <v>2404</v>
      </c>
      <c r="B168" s="425">
        <f t="shared" si="51"/>
        <v>16559</v>
      </c>
      <c r="C168" s="782" t="s">
        <v>3956</v>
      </c>
      <c r="D168" s="329" t="s">
        <v>3767</v>
      </c>
      <c r="E168" s="125">
        <v>29954</v>
      </c>
      <c r="F168" s="834">
        <v>42832</v>
      </c>
      <c r="G168" s="732" t="s">
        <v>1590</v>
      </c>
      <c r="H168" s="732" t="s">
        <v>3801</v>
      </c>
      <c r="I168" s="740" t="s">
        <v>2257</v>
      </c>
      <c r="J168" s="637" t="s">
        <v>4069</v>
      </c>
      <c r="K168" s="799">
        <v>121</v>
      </c>
      <c r="L168" s="793">
        <v>441031</v>
      </c>
      <c r="M168" s="863" t="s">
        <v>3740</v>
      </c>
      <c r="N168" s="864">
        <v>59730602</v>
      </c>
      <c r="O168" s="795" t="s">
        <v>3741</v>
      </c>
      <c r="P168" s="865" t="s">
        <v>2610</v>
      </c>
      <c r="Q168" s="901" t="s">
        <v>1480</v>
      </c>
      <c r="R168" s="804" t="s">
        <v>3742</v>
      </c>
      <c r="S168" s="776">
        <v>16559</v>
      </c>
      <c r="T168" s="708">
        <v>42850</v>
      </c>
      <c r="U168" s="30" t="s">
        <v>3801</v>
      </c>
      <c r="V168" s="30" t="s">
        <v>3272</v>
      </c>
      <c r="W168" s="30" t="s">
        <v>3272</v>
      </c>
      <c r="X168" s="30" t="s">
        <v>3765</v>
      </c>
      <c r="Y168" s="610" t="s">
        <v>3766</v>
      </c>
      <c r="Z168" s="866"/>
      <c r="AA168" s="406">
        <v>94817</v>
      </c>
      <c r="AB168" s="708">
        <v>42850</v>
      </c>
      <c r="AC168" s="800"/>
      <c r="AD168" s="867">
        <v>59730602</v>
      </c>
      <c r="AE168" s="800"/>
      <c r="AF168" s="800"/>
      <c r="AG168" s="800">
        <v>59730602</v>
      </c>
      <c r="AH168" s="790"/>
      <c r="AI168" s="157"/>
      <c r="AJ168" s="157"/>
      <c r="AK168" s="157"/>
      <c r="AL168" s="422"/>
      <c r="AM168" s="703">
        <v>42850</v>
      </c>
      <c r="AN168" s="703">
        <v>43100</v>
      </c>
      <c r="AO168" s="7">
        <f t="shared" si="54"/>
        <v>250</v>
      </c>
      <c r="AP168" s="737" t="s">
        <v>3685</v>
      </c>
      <c r="AQ168" s="629">
        <v>64551804</v>
      </c>
      <c r="CT168" s="220"/>
    </row>
    <row r="169" spans="1:99" ht="38.25" x14ac:dyDescent="0.25">
      <c r="A169" s="600" t="s">
        <v>2404</v>
      </c>
      <c r="B169" s="425">
        <f t="shared" si="51"/>
        <v>16579</v>
      </c>
      <c r="C169" s="782" t="s">
        <v>3956</v>
      </c>
      <c r="D169" s="329" t="s">
        <v>3768</v>
      </c>
      <c r="E169" s="125">
        <v>29985</v>
      </c>
      <c r="F169" s="834">
        <v>42835</v>
      </c>
      <c r="G169" s="732" t="s">
        <v>1590</v>
      </c>
      <c r="H169" s="732" t="s">
        <v>3801</v>
      </c>
      <c r="I169" s="740" t="s">
        <v>2257</v>
      </c>
      <c r="J169" s="637" t="s">
        <v>3772</v>
      </c>
      <c r="K169" s="799">
        <v>153</v>
      </c>
      <c r="L169" s="793">
        <v>761115</v>
      </c>
      <c r="M169" s="863" t="s">
        <v>3773</v>
      </c>
      <c r="N169" s="864">
        <v>108691401</v>
      </c>
      <c r="O169" s="795" t="s">
        <v>3774</v>
      </c>
      <c r="P169" s="824" t="s">
        <v>3775</v>
      </c>
      <c r="Q169" s="901" t="s">
        <v>1480</v>
      </c>
      <c r="R169" s="804" t="s">
        <v>3742</v>
      </c>
      <c r="S169" s="776">
        <v>16579</v>
      </c>
      <c r="T169" s="708">
        <v>42850</v>
      </c>
      <c r="U169" s="30" t="s">
        <v>3801</v>
      </c>
      <c r="V169" s="30" t="s">
        <v>3272</v>
      </c>
      <c r="W169" s="30" t="s">
        <v>3272</v>
      </c>
      <c r="X169" s="30" t="s">
        <v>3769</v>
      </c>
      <c r="Y169" s="114" t="s">
        <v>3770</v>
      </c>
      <c r="Z169" s="866"/>
      <c r="AA169" s="406">
        <v>95517</v>
      </c>
      <c r="AB169" s="708">
        <v>42850</v>
      </c>
      <c r="AC169" s="800"/>
      <c r="AD169" s="800">
        <v>108691401</v>
      </c>
      <c r="AE169" s="800"/>
      <c r="AF169" s="800"/>
      <c r="AG169" s="800">
        <v>108691401</v>
      </c>
      <c r="AH169" s="790"/>
      <c r="AI169" s="157"/>
      <c r="AJ169" s="157"/>
      <c r="AK169" s="157"/>
      <c r="AL169" s="422"/>
      <c r="AM169" s="703">
        <v>42850</v>
      </c>
      <c r="AN169" s="703">
        <v>43100</v>
      </c>
      <c r="AO169" s="7">
        <f t="shared" si="53"/>
        <v>250</v>
      </c>
      <c r="AP169" s="737" t="s">
        <v>16</v>
      </c>
      <c r="AQ169" s="629">
        <v>30738603</v>
      </c>
    </row>
    <row r="170" spans="1:99" ht="38.25" x14ac:dyDescent="0.25">
      <c r="A170" s="600" t="s">
        <v>2404</v>
      </c>
      <c r="B170" s="425">
        <f t="shared" si="51"/>
        <v>16580</v>
      </c>
      <c r="C170" s="782" t="s">
        <v>3956</v>
      </c>
      <c r="D170" s="635" t="s">
        <v>3771</v>
      </c>
      <c r="E170" s="263">
        <v>29986</v>
      </c>
      <c r="F170" s="834">
        <v>42832</v>
      </c>
      <c r="G170" s="732" t="s">
        <v>1590</v>
      </c>
      <c r="H170" s="732" t="s">
        <v>3801</v>
      </c>
      <c r="I170" s="740" t="s">
        <v>2257</v>
      </c>
      <c r="J170" s="863" t="s">
        <v>3776</v>
      </c>
      <c r="K170" s="799">
        <v>152</v>
      </c>
      <c r="L170" s="793">
        <v>761115</v>
      </c>
      <c r="M170" s="863" t="s">
        <v>3773</v>
      </c>
      <c r="N170" s="864">
        <v>55882814</v>
      </c>
      <c r="O170" s="809" t="s">
        <v>3777</v>
      </c>
      <c r="P170" s="824" t="s">
        <v>3775</v>
      </c>
      <c r="Q170" s="901" t="s">
        <v>1480</v>
      </c>
      <c r="R170" s="804" t="s">
        <v>3742</v>
      </c>
      <c r="S170" s="776">
        <v>16580</v>
      </c>
      <c r="T170" s="708">
        <v>42850</v>
      </c>
      <c r="U170" s="30" t="s">
        <v>3801</v>
      </c>
      <c r="V170" s="30" t="s">
        <v>3272</v>
      </c>
      <c r="W170" s="30" t="s">
        <v>3272</v>
      </c>
      <c r="X170" s="30" t="s">
        <v>3778</v>
      </c>
      <c r="Y170" s="114" t="s">
        <v>3779</v>
      </c>
      <c r="Z170" s="866"/>
      <c r="AA170" s="406">
        <v>95617</v>
      </c>
      <c r="AB170" s="708">
        <v>42851</v>
      </c>
      <c r="AC170" s="800"/>
      <c r="AD170" s="867"/>
      <c r="AE170" s="800">
        <v>55882814</v>
      </c>
      <c r="AF170" s="800"/>
      <c r="AG170" s="800">
        <v>55882814</v>
      </c>
      <c r="AH170" s="790"/>
      <c r="AI170" s="157"/>
      <c r="AJ170" s="157"/>
      <c r="AK170" s="157"/>
      <c r="AL170" s="422"/>
      <c r="AM170" s="422">
        <v>42851</v>
      </c>
      <c r="AN170" s="703">
        <v>43100</v>
      </c>
      <c r="AO170" s="7">
        <f t="shared" si="53"/>
        <v>249</v>
      </c>
      <c r="AP170" s="737" t="s">
        <v>517</v>
      </c>
      <c r="AQ170" s="629">
        <v>24338985</v>
      </c>
      <c r="CT170" s="220"/>
    </row>
    <row r="171" spans="1:99" ht="89.25" customHeight="1" x14ac:dyDescent="0.25">
      <c r="A171" s="600" t="s">
        <v>2404</v>
      </c>
      <c r="B171" s="425">
        <f t="shared" si="51"/>
        <v>16578</v>
      </c>
      <c r="C171" s="782" t="s">
        <v>3956</v>
      </c>
      <c r="D171" s="635" t="s">
        <v>3780</v>
      </c>
      <c r="E171" s="263">
        <v>29977</v>
      </c>
      <c r="F171" s="834">
        <v>42835</v>
      </c>
      <c r="G171" s="732" t="s">
        <v>1590</v>
      </c>
      <c r="H171" s="732" t="s">
        <v>3801</v>
      </c>
      <c r="I171" s="740" t="s">
        <v>2257</v>
      </c>
      <c r="J171" s="863" t="s">
        <v>3781</v>
      </c>
      <c r="K171" s="799">
        <v>151</v>
      </c>
      <c r="L171" s="793">
        <v>761115</v>
      </c>
      <c r="M171" s="863" t="s">
        <v>3773</v>
      </c>
      <c r="N171" s="870">
        <v>76165152</v>
      </c>
      <c r="O171" s="809">
        <v>32617</v>
      </c>
      <c r="P171" s="824" t="s">
        <v>3775</v>
      </c>
      <c r="Q171" s="901" t="s">
        <v>1480</v>
      </c>
      <c r="R171" s="708" t="s">
        <v>3742</v>
      </c>
      <c r="S171" s="776">
        <v>16578</v>
      </c>
      <c r="T171" s="708">
        <v>42850</v>
      </c>
      <c r="U171" s="30" t="s">
        <v>3801</v>
      </c>
      <c r="V171" s="30" t="s">
        <v>3272</v>
      </c>
      <c r="W171" s="30" t="s">
        <v>3272</v>
      </c>
      <c r="X171" s="708" t="s">
        <v>3765</v>
      </c>
      <c r="Y171" s="610" t="s">
        <v>3766</v>
      </c>
      <c r="Z171" s="708"/>
      <c r="AA171" s="802">
        <v>95317</v>
      </c>
      <c r="AB171" s="708">
        <v>42850</v>
      </c>
      <c r="AC171" s="908"/>
      <c r="AD171" s="909">
        <v>76165152</v>
      </c>
      <c r="AE171" s="908"/>
      <c r="AF171" s="908"/>
      <c r="AG171" s="909">
        <v>76165152</v>
      </c>
      <c r="AH171" s="790"/>
      <c r="AI171" s="157"/>
      <c r="AJ171" s="157"/>
      <c r="AK171" s="157"/>
      <c r="AL171" s="422"/>
      <c r="AM171" s="704">
        <v>42850</v>
      </c>
      <c r="AN171" s="704">
        <v>43100</v>
      </c>
      <c r="AO171" s="7">
        <f t="shared" si="53"/>
        <v>250</v>
      </c>
      <c r="AP171" s="735" t="s">
        <v>2547</v>
      </c>
      <c r="AQ171" s="629">
        <v>26271656</v>
      </c>
      <c r="CT171" s="220"/>
    </row>
    <row r="172" spans="1:99" ht="38.25" x14ac:dyDescent="0.25">
      <c r="A172" s="600" t="s">
        <v>2404</v>
      </c>
      <c r="B172" s="425">
        <f t="shared" si="51"/>
        <v>16577</v>
      </c>
      <c r="C172" s="782" t="s">
        <v>3956</v>
      </c>
      <c r="D172" s="635" t="s">
        <v>3782</v>
      </c>
      <c r="E172" s="263">
        <v>29983</v>
      </c>
      <c r="F172" s="834">
        <v>42835</v>
      </c>
      <c r="G172" s="732" t="s">
        <v>1590</v>
      </c>
      <c r="H172" s="732" t="s">
        <v>3801</v>
      </c>
      <c r="I172" s="740" t="s">
        <v>2257</v>
      </c>
      <c r="J172" s="863" t="s">
        <v>3783</v>
      </c>
      <c r="K172" s="799">
        <v>150</v>
      </c>
      <c r="L172" s="793">
        <v>761115</v>
      </c>
      <c r="M172" s="863" t="s">
        <v>3773</v>
      </c>
      <c r="N172" s="864">
        <v>88474190</v>
      </c>
      <c r="O172" s="809" t="s">
        <v>3784</v>
      </c>
      <c r="P172" s="824" t="s">
        <v>3775</v>
      </c>
      <c r="Q172" s="901" t="s">
        <v>1480</v>
      </c>
      <c r="R172" s="804" t="s">
        <v>3742</v>
      </c>
      <c r="S172" s="776">
        <v>16577</v>
      </c>
      <c r="T172" s="708">
        <v>42850</v>
      </c>
      <c r="U172" s="30" t="s">
        <v>3801</v>
      </c>
      <c r="V172" s="30" t="s">
        <v>3272</v>
      </c>
      <c r="W172" s="30" t="s">
        <v>3272</v>
      </c>
      <c r="X172" s="30" t="s">
        <v>3765</v>
      </c>
      <c r="Y172" s="610" t="s">
        <v>3766</v>
      </c>
      <c r="Z172" s="866"/>
      <c r="AA172" s="406">
        <v>95417</v>
      </c>
      <c r="AB172" s="708">
        <v>42850</v>
      </c>
      <c r="AC172" s="800"/>
      <c r="AD172" s="867">
        <v>88474190</v>
      </c>
      <c r="AE172" s="800"/>
      <c r="AF172" s="800"/>
      <c r="AG172" s="800">
        <v>88474190</v>
      </c>
      <c r="AH172" s="790"/>
      <c r="AI172" s="157"/>
      <c r="AJ172" s="157"/>
      <c r="AK172" s="157"/>
      <c r="AL172" s="422"/>
      <c r="AM172" s="704">
        <v>42850</v>
      </c>
      <c r="AN172" s="704">
        <v>43100</v>
      </c>
      <c r="AO172" s="7">
        <f t="shared" si="53"/>
        <v>250</v>
      </c>
      <c r="AP172" s="737" t="s">
        <v>23</v>
      </c>
      <c r="AQ172" s="629">
        <v>30762702</v>
      </c>
      <c r="CT172" s="220"/>
    </row>
    <row r="173" spans="1:99" ht="38.25" x14ac:dyDescent="0.25">
      <c r="A173" s="600" t="s">
        <v>2404</v>
      </c>
      <c r="B173" s="425">
        <f t="shared" si="51"/>
        <v>16564</v>
      </c>
      <c r="C173" s="782" t="s">
        <v>3956</v>
      </c>
      <c r="D173" s="635" t="s">
        <v>3785</v>
      </c>
      <c r="E173" s="263">
        <v>29970</v>
      </c>
      <c r="F173" s="834">
        <v>42835</v>
      </c>
      <c r="G173" s="732" t="s">
        <v>1590</v>
      </c>
      <c r="H173" s="732" t="s">
        <v>3801</v>
      </c>
      <c r="I173" s="740" t="s">
        <v>2257</v>
      </c>
      <c r="J173" s="863" t="s">
        <v>3786</v>
      </c>
      <c r="K173" s="799">
        <v>149</v>
      </c>
      <c r="L173" s="793">
        <v>761115</v>
      </c>
      <c r="M173" s="863" t="s">
        <v>3773</v>
      </c>
      <c r="N173" s="864">
        <v>82774814</v>
      </c>
      <c r="O173" s="809" t="s">
        <v>3787</v>
      </c>
      <c r="P173" s="824" t="s">
        <v>3775</v>
      </c>
      <c r="Q173" s="901" t="s">
        <v>1480</v>
      </c>
      <c r="R173" s="804" t="s">
        <v>3742</v>
      </c>
      <c r="S173" s="776">
        <v>16564</v>
      </c>
      <c r="T173" s="708">
        <v>42850</v>
      </c>
      <c r="U173" s="30" t="s">
        <v>3801</v>
      </c>
      <c r="V173" s="30" t="s">
        <v>3272</v>
      </c>
      <c r="W173" s="30" t="s">
        <v>3272</v>
      </c>
      <c r="X173" s="30" t="s">
        <v>3765</v>
      </c>
      <c r="Y173" s="610" t="s">
        <v>3766</v>
      </c>
      <c r="Z173" s="866"/>
      <c r="AA173" s="406">
        <v>94917</v>
      </c>
      <c r="AB173" s="708">
        <v>42850</v>
      </c>
      <c r="AC173" s="800"/>
      <c r="AD173" s="867">
        <v>82774814</v>
      </c>
      <c r="AE173" s="800"/>
      <c r="AF173" s="800"/>
      <c r="AG173" s="800">
        <v>82774814</v>
      </c>
      <c r="AH173" s="790"/>
      <c r="AI173" s="157"/>
      <c r="AJ173" s="157"/>
      <c r="AK173" s="157"/>
      <c r="AL173" s="422"/>
      <c r="AM173" s="704">
        <v>42850</v>
      </c>
      <c r="AN173" s="704">
        <v>43100</v>
      </c>
      <c r="AO173" s="7">
        <f t="shared" si="53"/>
        <v>250</v>
      </c>
      <c r="AP173" s="737" t="s">
        <v>52</v>
      </c>
      <c r="AQ173" s="629">
        <v>12724487</v>
      </c>
      <c r="CT173" s="220"/>
    </row>
    <row r="174" spans="1:99" ht="63.75" x14ac:dyDescent="0.25">
      <c r="A174" s="600" t="s">
        <v>2404</v>
      </c>
      <c r="B174" s="425">
        <f t="shared" si="51"/>
        <v>16575</v>
      </c>
      <c r="C174" s="782" t="s">
        <v>3956</v>
      </c>
      <c r="D174" s="635" t="s">
        <v>3788</v>
      </c>
      <c r="E174" s="263">
        <v>29982</v>
      </c>
      <c r="F174" s="834">
        <v>42832</v>
      </c>
      <c r="G174" s="732" t="s">
        <v>1590</v>
      </c>
      <c r="H174" s="732" t="s">
        <v>3801</v>
      </c>
      <c r="I174" s="740" t="s">
        <v>2257</v>
      </c>
      <c r="J174" s="863" t="s">
        <v>3789</v>
      </c>
      <c r="K174" s="799">
        <v>159</v>
      </c>
      <c r="L174" s="793">
        <v>761115</v>
      </c>
      <c r="M174" s="863" t="s">
        <v>3773</v>
      </c>
      <c r="N174" s="864">
        <v>264383468</v>
      </c>
      <c r="O174" s="809" t="s">
        <v>3790</v>
      </c>
      <c r="P174" s="824" t="s">
        <v>3775</v>
      </c>
      <c r="Q174" s="901" t="s">
        <v>1480</v>
      </c>
      <c r="R174" s="804" t="s">
        <v>3742</v>
      </c>
      <c r="S174" s="776">
        <v>16575</v>
      </c>
      <c r="T174" s="708">
        <v>42850</v>
      </c>
      <c r="U174" s="30" t="s">
        <v>3801</v>
      </c>
      <c r="V174" s="30" t="s">
        <v>3272</v>
      </c>
      <c r="W174" s="30" t="s">
        <v>3272</v>
      </c>
      <c r="X174" s="30" t="s">
        <v>3791</v>
      </c>
      <c r="Y174" s="610" t="s">
        <v>3792</v>
      </c>
      <c r="Z174" s="866"/>
      <c r="AA174" s="406">
        <v>95117</v>
      </c>
      <c r="AB174" s="708">
        <v>42850</v>
      </c>
      <c r="AC174" s="800"/>
      <c r="AD174" s="867">
        <v>281605882</v>
      </c>
      <c r="AE174" s="800"/>
      <c r="AF174" s="800"/>
      <c r="AG174" s="867">
        <v>281605882</v>
      </c>
      <c r="AH174" s="790"/>
      <c r="AI174" s="157"/>
      <c r="AJ174" s="157"/>
      <c r="AK174" s="157"/>
      <c r="AL174" s="422"/>
      <c r="AM174" s="704">
        <v>42850</v>
      </c>
      <c r="AN174" s="704">
        <v>43100</v>
      </c>
      <c r="AO174" s="7">
        <f t="shared" si="53"/>
        <v>250</v>
      </c>
      <c r="AP174" s="737" t="s">
        <v>142</v>
      </c>
      <c r="AQ174" s="629">
        <v>79537863</v>
      </c>
      <c r="CT174" s="220"/>
    </row>
    <row r="175" spans="1:99" ht="38.25" x14ac:dyDescent="0.25">
      <c r="A175" s="600" t="s">
        <v>2404</v>
      </c>
      <c r="B175" s="425">
        <f t="shared" si="51"/>
        <v>16465</v>
      </c>
      <c r="C175" s="782" t="s">
        <v>3956</v>
      </c>
      <c r="D175" s="635" t="s">
        <v>3793</v>
      </c>
      <c r="E175" s="263">
        <v>29815</v>
      </c>
      <c r="F175" s="834">
        <v>42832</v>
      </c>
      <c r="G175" s="732" t="s">
        <v>1590</v>
      </c>
      <c r="H175" s="732" t="s">
        <v>3801</v>
      </c>
      <c r="I175" s="740" t="s">
        <v>2257</v>
      </c>
      <c r="J175" s="637" t="s">
        <v>3794</v>
      </c>
      <c r="K175" s="406">
        <v>156</v>
      </c>
      <c r="L175" s="793">
        <v>761115</v>
      </c>
      <c r="M175" s="863" t="s">
        <v>3773</v>
      </c>
      <c r="N175" s="870">
        <v>14763382</v>
      </c>
      <c r="O175" s="795" t="s">
        <v>3795</v>
      </c>
      <c r="P175" s="824" t="s">
        <v>3775</v>
      </c>
      <c r="Q175" s="901" t="s">
        <v>1480</v>
      </c>
      <c r="R175" s="804" t="s">
        <v>3742</v>
      </c>
      <c r="S175" s="776">
        <v>16465</v>
      </c>
      <c r="T175" s="708">
        <v>42849</v>
      </c>
      <c r="U175" s="30" t="s">
        <v>3801</v>
      </c>
      <c r="V175" s="30" t="s">
        <v>3272</v>
      </c>
      <c r="W175" s="30" t="s">
        <v>3272</v>
      </c>
      <c r="X175" s="30" t="s">
        <v>3765</v>
      </c>
      <c r="Y175" s="610" t="s">
        <v>3766</v>
      </c>
      <c r="Z175" s="866"/>
      <c r="AA175" s="799">
        <v>87917</v>
      </c>
      <c r="AB175" s="708">
        <v>42849</v>
      </c>
      <c r="AC175" s="800"/>
      <c r="AD175" s="801">
        <v>14763382</v>
      </c>
      <c r="AE175" s="800"/>
      <c r="AF175" s="800"/>
      <c r="AG175" s="800">
        <v>14763382</v>
      </c>
      <c r="AH175" s="790"/>
      <c r="AI175" s="157"/>
      <c r="AJ175" s="157"/>
      <c r="AK175" s="157"/>
      <c r="AL175" s="422"/>
      <c r="AM175" s="704">
        <v>42849</v>
      </c>
      <c r="AN175" s="704">
        <v>43100</v>
      </c>
      <c r="AO175" s="7">
        <f t="shared" si="53"/>
        <v>251</v>
      </c>
      <c r="AP175" s="737" t="s">
        <v>3796</v>
      </c>
      <c r="AQ175" s="629">
        <v>79448817</v>
      </c>
      <c r="AR175" s="95"/>
      <c r="AS175" s="47"/>
      <c r="AT175" s="29"/>
      <c r="AU175" s="29"/>
      <c r="AV175" s="47"/>
      <c r="AW175" s="29"/>
      <c r="AX175" s="46"/>
      <c r="AY175" s="420"/>
      <c r="AZ175" s="29"/>
      <c r="BA175" s="29"/>
      <c r="BB175" s="47"/>
      <c r="BC175" s="29"/>
      <c r="BD175" s="96"/>
      <c r="BE175" s="96"/>
      <c r="BG175" s="29"/>
      <c r="BH175" s="47"/>
      <c r="BI175" s="29"/>
      <c r="BM175" s="420"/>
      <c r="BN175" s="420"/>
      <c r="BO175" s="420"/>
      <c r="BP175" s="420"/>
      <c r="BQ175" s="29"/>
      <c r="BR175" s="420"/>
      <c r="BS175" s="420"/>
      <c r="BT175" s="420"/>
      <c r="BU175" s="420"/>
      <c r="BV175" s="29"/>
      <c r="BY175" s="420"/>
      <c r="BZ175" s="420"/>
      <c r="CA175" s="420"/>
      <c r="CB175" s="73"/>
      <c r="CT175" s="220"/>
    </row>
    <row r="176" spans="1:99" ht="38.25" x14ac:dyDescent="0.25">
      <c r="A176" s="600" t="s">
        <v>2404</v>
      </c>
      <c r="B176" s="425">
        <f t="shared" si="51"/>
        <v>16597</v>
      </c>
      <c r="C176" s="782" t="s">
        <v>3956</v>
      </c>
      <c r="D176" s="843" t="s">
        <v>4469</v>
      </c>
      <c r="E176" s="263">
        <v>30004</v>
      </c>
      <c r="F176" s="834">
        <v>42832</v>
      </c>
      <c r="G176" s="732" t="s">
        <v>1590</v>
      </c>
      <c r="H176" s="732" t="s">
        <v>3801</v>
      </c>
      <c r="I176" s="740" t="s">
        <v>2257</v>
      </c>
      <c r="J176" s="637" t="s">
        <v>3797</v>
      </c>
      <c r="K176" s="406">
        <v>155</v>
      </c>
      <c r="L176" s="793">
        <v>761115</v>
      </c>
      <c r="M176" s="863" t="s">
        <v>3773</v>
      </c>
      <c r="N176" s="870">
        <v>45661503</v>
      </c>
      <c r="O176" s="795" t="s">
        <v>3798</v>
      </c>
      <c r="P176" s="824" t="s">
        <v>3775</v>
      </c>
      <c r="Q176" s="901" t="s">
        <v>1480</v>
      </c>
      <c r="R176" s="804" t="s">
        <v>3742</v>
      </c>
      <c r="S176" s="776">
        <v>16597</v>
      </c>
      <c r="T176" s="708">
        <v>42851</v>
      </c>
      <c r="U176" s="30" t="s">
        <v>3801</v>
      </c>
      <c r="V176" s="30" t="s">
        <v>3272</v>
      </c>
      <c r="W176" s="30" t="s">
        <v>3272</v>
      </c>
      <c r="X176" s="30" t="s">
        <v>3765</v>
      </c>
      <c r="Y176" s="610" t="s">
        <v>3766</v>
      </c>
      <c r="Z176" s="866"/>
      <c r="AA176" s="799">
        <v>95717</v>
      </c>
      <c r="AB176" s="708">
        <v>42851</v>
      </c>
      <c r="AC176" s="800"/>
      <c r="AD176" s="801"/>
      <c r="AE176" s="800"/>
      <c r="AF176" s="800"/>
      <c r="AG176" s="800"/>
      <c r="AH176" s="790"/>
      <c r="AI176" s="841"/>
      <c r="AJ176" s="841"/>
      <c r="AK176" s="841"/>
      <c r="AL176" s="834"/>
      <c r="AM176" s="704">
        <v>42849</v>
      </c>
      <c r="AN176" s="704">
        <v>43100</v>
      </c>
      <c r="AO176" s="7">
        <f t="shared" si="53"/>
        <v>251</v>
      </c>
      <c r="AP176" s="737" t="s">
        <v>3796</v>
      </c>
      <c r="AQ176" s="629">
        <v>79448817</v>
      </c>
      <c r="AR176" s="95"/>
      <c r="AS176" s="47"/>
      <c r="AT176" s="29"/>
      <c r="AU176" s="29"/>
      <c r="AV176" s="47"/>
      <c r="AW176" s="29"/>
      <c r="AX176" s="46"/>
      <c r="AY176" s="420"/>
      <c r="AZ176" s="29"/>
      <c r="BA176" s="29"/>
      <c r="BB176" s="47"/>
      <c r="BC176" s="29"/>
      <c r="BD176" s="96"/>
      <c r="BE176" s="96"/>
      <c r="BG176" s="29"/>
      <c r="BH176" s="47"/>
      <c r="BI176" s="29"/>
      <c r="BM176" s="420"/>
      <c r="BN176" s="420"/>
      <c r="BO176" s="420"/>
      <c r="BP176" s="420"/>
      <c r="BQ176" s="29"/>
      <c r="BR176" s="420"/>
      <c r="BS176" s="420"/>
      <c r="BT176" s="420"/>
      <c r="BU176" s="420"/>
      <c r="BV176" s="29"/>
      <c r="BY176" s="420"/>
      <c r="BZ176" s="420"/>
      <c r="CA176" s="420"/>
      <c r="CB176" s="73"/>
      <c r="CT176" s="220"/>
    </row>
    <row r="177" spans="1:98" ht="51" x14ac:dyDescent="0.25">
      <c r="A177" s="218" t="s">
        <v>3045</v>
      </c>
      <c r="B177" s="646">
        <f t="shared" si="51"/>
        <v>100</v>
      </c>
      <c r="C177" s="419" t="s">
        <v>1609</v>
      </c>
      <c r="D177" s="635" t="s">
        <v>3918</v>
      </c>
      <c r="E177" s="501" t="s">
        <v>1965</v>
      </c>
      <c r="F177" s="422">
        <v>42853</v>
      </c>
      <c r="G177" s="732" t="s">
        <v>1590</v>
      </c>
      <c r="H177" s="732" t="s">
        <v>3003</v>
      </c>
      <c r="I177" s="30" t="s">
        <v>3326</v>
      </c>
      <c r="J177" s="637" t="s">
        <v>3799</v>
      </c>
      <c r="K177" s="406">
        <v>173</v>
      </c>
      <c r="L177" s="793">
        <v>811118</v>
      </c>
      <c r="M177" s="863" t="s">
        <v>3004</v>
      </c>
      <c r="N177" s="870">
        <v>111320186</v>
      </c>
      <c r="O177" s="795" t="s">
        <v>3800</v>
      </c>
      <c r="P177" s="824" t="s">
        <v>3006</v>
      </c>
      <c r="Q177" s="901" t="s">
        <v>1480</v>
      </c>
      <c r="R177" s="804" t="s">
        <v>3742</v>
      </c>
      <c r="S177" s="776">
        <v>100</v>
      </c>
      <c r="T177" s="708">
        <v>42901</v>
      </c>
      <c r="U177" s="30" t="s">
        <v>2116</v>
      </c>
      <c r="V177" s="30" t="s">
        <v>3272</v>
      </c>
      <c r="W177" s="30" t="s">
        <v>3272</v>
      </c>
      <c r="X177" s="30" t="s">
        <v>4013</v>
      </c>
      <c r="Y177" s="156" t="s">
        <v>4014</v>
      </c>
      <c r="Z177" s="866"/>
      <c r="AA177" s="799">
        <v>129017</v>
      </c>
      <c r="AB177" s="708">
        <v>42901</v>
      </c>
      <c r="AC177" s="800"/>
      <c r="AD177" s="801">
        <v>11092761051</v>
      </c>
      <c r="AE177" s="800"/>
      <c r="AF177" s="800"/>
      <c r="AG177" s="800">
        <f t="shared" ref="AG177" si="55">+AD177+AE177</f>
        <v>11092761051</v>
      </c>
      <c r="AH177" s="790" t="s">
        <v>4015</v>
      </c>
      <c r="AI177" s="157" t="s">
        <v>3487</v>
      </c>
      <c r="AJ177" s="157" t="s">
        <v>4016</v>
      </c>
      <c r="AK177" s="157"/>
      <c r="AL177" s="422"/>
      <c r="AM177" s="422">
        <v>42907</v>
      </c>
      <c r="AN177" s="422">
        <v>43084</v>
      </c>
      <c r="AO177" s="7">
        <f t="shared" si="53"/>
        <v>177</v>
      </c>
      <c r="AP177" s="737" t="s">
        <v>4017</v>
      </c>
      <c r="AQ177" s="629">
        <v>1013582696</v>
      </c>
      <c r="AR177" s="95"/>
      <c r="AS177" s="47"/>
      <c r="AT177" s="29"/>
      <c r="AU177" s="29"/>
      <c r="AV177" s="47"/>
      <c r="AW177" s="29"/>
      <c r="AX177" s="46"/>
      <c r="AY177" s="420"/>
      <c r="AZ177" s="29"/>
      <c r="BA177" s="29"/>
      <c r="BB177" s="47"/>
      <c r="BC177" s="29"/>
      <c r="BD177" s="96"/>
      <c r="BE177" s="96"/>
      <c r="BG177" s="29"/>
      <c r="BH177" s="47"/>
      <c r="BI177" s="29"/>
      <c r="BM177" s="420"/>
      <c r="BN177" s="420"/>
      <c r="BO177" s="420"/>
      <c r="BP177" s="420"/>
      <c r="BQ177" s="29"/>
      <c r="BR177" s="420"/>
      <c r="BS177" s="420"/>
      <c r="BT177" s="420"/>
      <c r="BU177" s="420"/>
      <c r="BV177" s="29"/>
      <c r="BY177" s="420"/>
      <c r="BZ177" s="420"/>
      <c r="CA177" s="420"/>
      <c r="CB177" s="73"/>
      <c r="CT177" s="220"/>
    </row>
    <row r="178" spans="1:98" ht="64.5" customHeight="1" x14ac:dyDescent="0.25">
      <c r="A178" s="600" t="s">
        <v>2404</v>
      </c>
      <c r="B178" s="705">
        <f t="shared" si="51"/>
        <v>16715</v>
      </c>
      <c r="C178" s="782" t="s">
        <v>3956</v>
      </c>
      <c r="D178" s="635" t="s">
        <v>3804</v>
      </c>
      <c r="E178" s="263">
        <v>30124</v>
      </c>
      <c r="F178" s="834">
        <v>42829</v>
      </c>
      <c r="G178" s="732" t="s">
        <v>1590</v>
      </c>
      <c r="H178" s="732" t="s">
        <v>3801</v>
      </c>
      <c r="I178" s="740" t="s">
        <v>2257</v>
      </c>
      <c r="J178" s="637" t="s">
        <v>3746</v>
      </c>
      <c r="K178" s="406">
        <v>121</v>
      </c>
      <c r="L178" s="793">
        <v>441031</v>
      </c>
      <c r="M178" s="637" t="s">
        <v>3740</v>
      </c>
      <c r="N178" s="870">
        <v>1210765</v>
      </c>
      <c r="O178" s="795" t="s">
        <v>3741</v>
      </c>
      <c r="P178" s="865" t="s">
        <v>2610</v>
      </c>
      <c r="Q178" s="901" t="s">
        <v>1480</v>
      </c>
      <c r="R178" s="804" t="s">
        <v>3742</v>
      </c>
      <c r="S178" s="776">
        <v>16715</v>
      </c>
      <c r="T178" s="708">
        <v>42853</v>
      </c>
      <c r="U178" s="30" t="s">
        <v>3801</v>
      </c>
      <c r="V178" s="30" t="s">
        <v>3272</v>
      </c>
      <c r="W178" s="30" t="s">
        <v>3272</v>
      </c>
      <c r="X178" s="30" t="s">
        <v>4052</v>
      </c>
      <c r="Y178" s="610" t="s">
        <v>4053</v>
      </c>
      <c r="Z178" s="866"/>
      <c r="AA178" s="799">
        <v>99317</v>
      </c>
      <c r="AB178" s="708">
        <v>42853</v>
      </c>
      <c r="AC178" s="800"/>
      <c r="AD178" s="801">
        <v>1210765</v>
      </c>
      <c r="AE178" s="800"/>
      <c r="AF178" s="800"/>
      <c r="AG178" s="800">
        <v>1210765</v>
      </c>
      <c r="AH178" s="790"/>
      <c r="AI178" s="157"/>
      <c r="AJ178" s="157"/>
      <c r="AK178" s="157"/>
      <c r="AL178" s="422"/>
      <c r="AM178" s="422">
        <v>42853</v>
      </c>
      <c r="AN178" s="725">
        <v>43100</v>
      </c>
      <c r="AO178" s="7">
        <f t="shared" si="53"/>
        <v>247</v>
      </c>
      <c r="AP178" s="737" t="s">
        <v>3685</v>
      </c>
      <c r="AQ178" s="629">
        <v>64551804</v>
      </c>
      <c r="AR178" s="95"/>
      <c r="AS178" s="47"/>
      <c r="AT178" s="29"/>
      <c r="AU178" s="29"/>
      <c r="AV178" s="47"/>
      <c r="AW178" s="29"/>
      <c r="AX178" s="46"/>
      <c r="AY178" s="420"/>
      <c r="AZ178" s="29"/>
      <c r="BA178" s="29"/>
      <c r="BB178" s="47"/>
      <c r="BC178" s="29"/>
      <c r="BD178" s="96"/>
      <c r="BE178" s="96"/>
      <c r="BG178" s="29"/>
      <c r="BH178" s="47"/>
      <c r="BI178" s="29"/>
      <c r="BM178" s="420"/>
      <c r="BN178" s="420"/>
      <c r="BO178" s="420"/>
      <c r="BP178" s="420"/>
      <c r="BQ178" s="29"/>
      <c r="BR178" s="420"/>
      <c r="BS178" s="420"/>
      <c r="BT178" s="420"/>
      <c r="BU178" s="420"/>
      <c r="BV178" s="29"/>
      <c r="BY178" s="420"/>
      <c r="BZ178" s="420"/>
      <c r="CA178" s="420"/>
      <c r="CB178" s="73"/>
      <c r="CT178" s="220"/>
    </row>
    <row r="179" spans="1:98" ht="64.5" customHeight="1" x14ac:dyDescent="0.25">
      <c r="A179" s="600" t="s">
        <v>2404</v>
      </c>
      <c r="B179" s="425">
        <f t="shared" si="51"/>
        <v>16673</v>
      </c>
      <c r="C179" s="782" t="s">
        <v>3956</v>
      </c>
      <c r="D179" s="635" t="s">
        <v>3805</v>
      </c>
      <c r="E179" s="263">
        <v>30120</v>
      </c>
      <c r="F179" s="834">
        <v>42829</v>
      </c>
      <c r="G179" s="732" t="s">
        <v>1590</v>
      </c>
      <c r="H179" s="732" t="s">
        <v>3801</v>
      </c>
      <c r="I179" s="740" t="s">
        <v>2257</v>
      </c>
      <c r="J179" s="637" t="s">
        <v>3746</v>
      </c>
      <c r="K179" s="406">
        <v>121</v>
      </c>
      <c r="L179" s="793">
        <v>441031</v>
      </c>
      <c r="M179" s="637" t="s">
        <v>3740</v>
      </c>
      <c r="N179" s="870">
        <v>841811</v>
      </c>
      <c r="O179" s="795" t="s">
        <v>3741</v>
      </c>
      <c r="P179" s="865" t="s">
        <v>2610</v>
      </c>
      <c r="Q179" s="901" t="s">
        <v>1480</v>
      </c>
      <c r="R179" s="804" t="s">
        <v>3742</v>
      </c>
      <c r="S179" s="776">
        <v>16673</v>
      </c>
      <c r="T179" s="708">
        <v>42852</v>
      </c>
      <c r="U179" s="30" t="s">
        <v>3801</v>
      </c>
      <c r="V179" s="30" t="s">
        <v>3272</v>
      </c>
      <c r="W179" s="30" t="s">
        <v>3272</v>
      </c>
      <c r="X179" s="30" t="s">
        <v>4054</v>
      </c>
      <c r="Y179" s="610" t="s">
        <v>4057</v>
      </c>
      <c r="Z179" s="866"/>
      <c r="AA179" s="799">
        <v>98317</v>
      </c>
      <c r="AB179" s="708">
        <v>42852</v>
      </c>
      <c r="AC179" s="800"/>
      <c r="AD179" s="794">
        <v>841811</v>
      </c>
      <c r="AE179" s="800"/>
      <c r="AF179" s="800"/>
      <c r="AG179" s="800">
        <v>841811</v>
      </c>
      <c r="AH179" s="790"/>
      <c r="AI179" s="157"/>
      <c r="AJ179" s="157"/>
      <c r="AK179" s="157"/>
      <c r="AL179" s="422"/>
      <c r="AM179" s="422">
        <v>42852</v>
      </c>
      <c r="AN179" s="422">
        <v>43100</v>
      </c>
      <c r="AO179" s="29">
        <f t="shared" si="53"/>
        <v>248</v>
      </c>
      <c r="AP179" s="737" t="s">
        <v>3685</v>
      </c>
      <c r="AQ179" s="629">
        <v>64551804</v>
      </c>
      <c r="AR179" s="95"/>
      <c r="AS179" s="47"/>
      <c r="AT179" s="29"/>
      <c r="AU179" s="29"/>
      <c r="AV179" s="47"/>
      <c r="AW179" s="29"/>
      <c r="AX179" s="46"/>
      <c r="AY179" s="420"/>
      <c r="AZ179" s="29"/>
      <c r="BA179" s="29"/>
      <c r="BB179" s="47"/>
      <c r="BC179" s="29"/>
      <c r="BD179" s="96"/>
      <c r="BE179" s="96"/>
      <c r="BG179" s="29"/>
      <c r="BH179" s="47"/>
      <c r="BI179" s="29"/>
      <c r="BM179" s="420"/>
      <c r="BN179" s="420"/>
      <c r="BO179" s="420"/>
      <c r="BP179" s="420"/>
      <c r="BQ179" s="29"/>
      <c r="BR179" s="420"/>
      <c r="BS179" s="420"/>
      <c r="BT179" s="420"/>
      <c r="BU179" s="420"/>
      <c r="BV179" s="29"/>
      <c r="BY179" s="420"/>
      <c r="BZ179" s="420"/>
      <c r="CA179" s="420"/>
      <c r="CB179" s="73"/>
      <c r="CT179" s="220"/>
    </row>
    <row r="180" spans="1:98" ht="38.25" x14ac:dyDescent="0.25">
      <c r="A180" s="600" t="s">
        <v>2404</v>
      </c>
      <c r="B180" s="425">
        <f t="shared" si="51"/>
        <v>16675</v>
      </c>
      <c r="C180" s="782" t="s">
        <v>3956</v>
      </c>
      <c r="D180" s="635" t="s">
        <v>3806</v>
      </c>
      <c r="E180" s="125">
        <v>30109</v>
      </c>
      <c r="F180" s="834">
        <v>42829</v>
      </c>
      <c r="G180" s="732" t="s">
        <v>1590</v>
      </c>
      <c r="H180" s="732" t="s">
        <v>3801</v>
      </c>
      <c r="I180" s="740" t="s">
        <v>2257</v>
      </c>
      <c r="J180" s="637" t="s">
        <v>3746</v>
      </c>
      <c r="K180" s="406">
        <v>121</v>
      </c>
      <c r="L180" s="793">
        <v>441031</v>
      </c>
      <c r="M180" s="637" t="s">
        <v>3740</v>
      </c>
      <c r="N180" s="870">
        <v>1231114</v>
      </c>
      <c r="O180" s="795" t="s">
        <v>3741</v>
      </c>
      <c r="P180" s="865" t="s">
        <v>2610</v>
      </c>
      <c r="Q180" s="901" t="s">
        <v>1480</v>
      </c>
      <c r="R180" s="804" t="s">
        <v>3742</v>
      </c>
      <c r="S180" s="776">
        <v>16675</v>
      </c>
      <c r="T180" s="708">
        <v>42852</v>
      </c>
      <c r="U180" s="30" t="s">
        <v>3801</v>
      </c>
      <c r="V180" s="30" t="s">
        <v>3272</v>
      </c>
      <c r="W180" s="30" t="s">
        <v>3272</v>
      </c>
      <c r="X180" s="30" t="s">
        <v>4055</v>
      </c>
      <c r="Y180" s="610" t="s">
        <v>4056</v>
      </c>
      <c r="Z180" s="866"/>
      <c r="AA180" s="799">
        <v>98517</v>
      </c>
      <c r="AB180" s="708">
        <v>42852</v>
      </c>
      <c r="AC180" s="800"/>
      <c r="AD180" s="801">
        <v>1231114</v>
      </c>
      <c r="AE180" s="800"/>
      <c r="AF180" s="800"/>
      <c r="AG180" s="800">
        <v>1231114</v>
      </c>
      <c r="AH180" s="790"/>
      <c r="AI180" s="157"/>
      <c r="AJ180" s="157"/>
      <c r="AK180" s="157"/>
      <c r="AL180" s="422"/>
      <c r="AM180" s="725">
        <v>42852</v>
      </c>
      <c r="AN180" s="725">
        <v>43100</v>
      </c>
      <c r="AO180" s="585">
        <f t="shared" si="53"/>
        <v>248</v>
      </c>
      <c r="AP180" s="737" t="s">
        <v>3685</v>
      </c>
      <c r="AQ180" s="629">
        <v>64551804</v>
      </c>
      <c r="AR180" s="95"/>
      <c r="AS180" s="47"/>
      <c r="AT180" s="29"/>
      <c r="AU180" s="29"/>
      <c r="AV180" s="47"/>
      <c r="AW180" s="29"/>
      <c r="AX180" s="46"/>
      <c r="AY180" s="420"/>
      <c r="AZ180" s="29"/>
      <c r="BA180" s="29"/>
      <c r="BB180" s="47"/>
      <c r="BC180" s="29"/>
      <c r="BD180" s="96"/>
      <c r="BE180" s="96"/>
      <c r="BG180" s="29"/>
      <c r="BH180" s="47"/>
      <c r="BI180" s="29"/>
      <c r="BM180" s="420"/>
      <c r="BN180" s="420"/>
      <c r="BO180" s="420"/>
      <c r="BP180" s="420"/>
      <c r="BQ180" s="29"/>
      <c r="BR180" s="420"/>
      <c r="BS180" s="420"/>
      <c r="BT180" s="420"/>
      <c r="BU180" s="420"/>
      <c r="BV180" s="29"/>
      <c r="BY180" s="420"/>
      <c r="BZ180" s="420"/>
      <c r="CA180" s="420"/>
      <c r="CB180" s="73"/>
    </row>
    <row r="181" spans="1:98" ht="38.25" x14ac:dyDescent="0.25">
      <c r="A181" s="600" t="s">
        <v>2404</v>
      </c>
      <c r="B181" s="425">
        <f t="shared" si="51"/>
        <v>16674</v>
      </c>
      <c r="C181" s="782" t="s">
        <v>3956</v>
      </c>
      <c r="D181" s="635" t="s">
        <v>3807</v>
      </c>
      <c r="E181" s="125">
        <v>30114</v>
      </c>
      <c r="F181" s="834">
        <v>42829</v>
      </c>
      <c r="G181" s="732" t="s">
        <v>1590</v>
      </c>
      <c r="H181" s="732" t="s">
        <v>3801</v>
      </c>
      <c r="I181" s="740" t="s">
        <v>2257</v>
      </c>
      <c r="J181" s="637" t="s">
        <v>3746</v>
      </c>
      <c r="K181" s="406">
        <v>121</v>
      </c>
      <c r="L181" s="793">
        <v>441031</v>
      </c>
      <c r="M181" s="637" t="s">
        <v>3740</v>
      </c>
      <c r="N181" s="870">
        <v>747825</v>
      </c>
      <c r="O181" s="795" t="s">
        <v>3741</v>
      </c>
      <c r="P181" s="865" t="s">
        <v>2610</v>
      </c>
      <c r="Q181" s="901" t="s">
        <v>1480</v>
      </c>
      <c r="R181" s="804" t="s">
        <v>3742</v>
      </c>
      <c r="S181" s="776">
        <v>16674</v>
      </c>
      <c r="T181" s="708">
        <v>42852</v>
      </c>
      <c r="U181" s="30" t="s">
        <v>3801</v>
      </c>
      <c r="V181" s="30" t="s">
        <v>3272</v>
      </c>
      <c r="W181" s="30" t="s">
        <v>3272</v>
      </c>
      <c r="X181" s="30" t="s">
        <v>4055</v>
      </c>
      <c r="Y181" s="610" t="s">
        <v>4056</v>
      </c>
      <c r="Z181" s="866"/>
      <c r="AA181" s="799">
        <v>98417</v>
      </c>
      <c r="AB181" s="708">
        <v>42852</v>
      </c>
      <c r="AC181" s="800"/>
      <c r="AD181" s="801">
        <v>747825</v>
      </c>
      <c r="AE181" s="800"/>
      <c r="AF181" s="800"/>
      <c r="AG181" s="800">
        <v>747825</v>
      </c>
      <c r="AH181" s="790"/>
      <c r="AI181" s="157"/>
      <c r="AJ181" s="157"/>
      <c r="AK181" s="157"/>
      <c r="AL181" s="422"/>
      <c r="AM181" s="725">
        <v>42852</v>
      </c>
      <c r="AN181" s="725">
        <v>43100</v>
      </c>
      <c r="AO181" s="585">
        <f t="shared" si="53"/>
        <v>248</v>
      </c>
      <c r="AP181" s="737" t="s">
        <v>3685</v>
      </c>
      <c r="AQ181" s="629">
        <v>64551804</v>
      </c>
      <c r="AR181" s="95"/>
      <c r="AS181" s="47"/>
      <c r="AT181" s="29"/>
      <c r="AU181" s="29"/>
      <c r="AV181" s="47"/>
      <c r="AW181" s="29"/>
      <c r="AX181" s="46"/>
      <c r="AY181" s="420"/>
      <c r="AZ181" s="29"/>
      <c r="BA181" s="29"/>
      <c r="BB181" s="47"/>
      <c r="BC181" s="29"/>
      <c r="BD181" s="96"/>
      <c r="BE181" s="96"/>
      <c r="BG181" s="29"/>
      <c r="BH181" s="47"/>
      <c r="BI181" s="29"/>
      <c r="BM181" s="420"/>
      <c r="BN181" s="420"/>
      <c r="BO181" s="420"/>
      <c r="BP181" s="420"/>
      <c r="BQ181" s="29"/>
      <c r="BR181" s="420"/>
      <c r="BS181" s="420"/>
      <c r="BT181" s="420"/>
      <c r="BU181" s="420"/>
      <c r="BV181" s="29"/>
      <c r="BY181" s="420"/>
      <c r="BZ181" s="420"/>
      <c r="CA181" s="420"/>
      <c r="CB181" s="73"/>
    </row>
    <row r="182" spans="1:98" ht="51" x14ac:dyDescent="0.25">
      <c r="A182" s="218" t="s">
        <v>3045</v>
      </c>
      <c r="B182" s="646">
        <f t="shared" si="51"/>
        <v>87</v>
      </c>
      <c r="C182" s="218" t="s">
        <v>1610</v>
      </c>
      <c r="D182" s="635" t="s">
        <v>3808</v>
      </c>
      <c r="E182" s="501" t="s">
        <v>3809</v>
      </c>
      <c r="F182" s="422">
        <v>42867</v>
      </c>
      <c r="G182" s="732" t="s">
        <v>1499</v>
      </c>
      <c r="H182" s="732" t="s">
        <v>3810</v>
      </c>
      <c r="I182" s="740" t="s">
        <v>2257</v>
      </c>
      <c r="J182" s="637" t="s">
        <v>3811</v>
      </c>
      <c r="K182" s="406">
        <v>217</v>
      </c>
      <c r="L182" s="793">
        <v>801615</v>
      </c>
      <c r="M182" s="637" t="s">
        <v>3129</v>
      </c>
      <c r="N182" s="870">
        <v>22500000</v>
      </c>
      <c r="O182" s="795" t="s">
        <v>3812</v>
      </c>
      <c r="P182" s="824" t="s">
        <v>1487</v>
      </c>
      <c r="Q182" s="901" t="s">
        <v>1480</v>
      </c>
      <c r="R182" s="804" t="s">
        <v>3742</v>
      </c>
      <c r="S182" s="776">
        <v>87</v>
      </c>
      <c r="T182" s="708">
        <v>42870</v>
      </c>
      <c r="U182" s="30" t="s">
        <v>3221</v>
      </c>
      <c r="V182" s="740" t="s">
        <v>1484</v>
      </c>
      <c r="W182" s="740" t="s">
        <v>1484</v>
      </c>
      <c r="X182" s="30" t="s">
        <v>3813</v>
      </c>
      <c r="Y182" s="156">
        <v>1094898931</v>
      </c>
      <c r="Z182" s="866"/>
      <c r="AA182" s="799">
        <v>109817</v>
      </c>
      <c r="AB182" s="708">
        <v>42870</v>
      </c>
      <c r="AC182" s="800"/>
      <c r="AD182" s="801">
        <v>22500000</v>
      </c>
      <c r="AE182" s="800"/>
      <c r="AF182" s="800"/>
      <c r="AG182" s="800">
        <f t="shared" ref="AG182:AG208" si="56">+AD182+AE182</f>
        <v>22500000</v>
      </c>
      <c r="AH182" s="790" t="s">
        <v>1464</v>
      </c>
      <c r="AI182" s="157" t="s">
        <v>1464</v>
      </c>
      <c r="AJ182" s="157"/>
      <c r="AK182" s="157"/>
      <c r="AL182" s="422"/>
      <c r="AM182" s="422">
        <v>42870</v>
      </c>
      <c r="AN182" s="422">
        <v>43100</v>
      </c>
      <c r="AO182" s="7">
        <f t="shared" ref="AO182:AO209" si="57">AN182-AM182</f>
        <v>230</v>
      </c>
      <c r="AP182" s="737" t="s">
        <v>41</v>
      </c>
      <c r="AQ182" s="629">
        <v>24339734</v>
      </c>
      <c r="AR182" s="95"/>
      <c r="AS182" s="47"/>
      <c r="AT182" s="29"/>
      <c r="AU182" s="29"/>
      <c r="AV182" s="47"/>
      <c r="AW182" s="29"/>
      <c r="AX182" s="46"/>
      <c r="AY182" s="420"/>
      <c r="AZ182" s="29"/>
      <c r="BA182" s="29"/>
      <c r="BB182" s="47"/>
      <c r="BC182" s="29"/>
      <c r="BD182" s="96"/>
      <c r="BE182" s="96"/>
      <c r="BG182" s="29"/>
      <c r="BH182" s="47"/>
      <c r="BI182" s="29"/>
      <c r="BM182" s="420"/>
      <c r="BN182" s="420"/>
      <c r="BO182" s="420"/>
      <c r="BP182" s="420"/>
      <c r="BQ182" s="29"/>
      <c r="BR182" s="420"/>
      <c r="BS182" s="420"/>
      <c r="BT182" s="420"/>
      <c r="BU182" s="420"/>
      <c r="BV182" s="29"/>
      <c r="BY182" s="420"/>
      <c r="BZ182" s="420"/>
      <c r="CA182" s="420"/>
      <c r="CB182" s="73"/>
    </row>
    <row r="183" spans="1:98" ht="63.75" x14ac:dyDescent="0.25">
      <c r="A183" s="218" t="s">
        <v>3045</v>
      </c>
      <c r="B183" s="646">
        <f t="shared" si="51"/>
        <v>88</v>
      </c>
      <c r="C183" s="218" t="s">
        <v>1610</v>
      </c>
      <c r="D183" s="635" t="s">
        <v>3814</v>
      </c>
      <c r="E183" s="501" t="s">
        <v>3815</v>
      </c>
      <c r="F183" s="422">
        <v>42863</v>
      </c>
      <c r="G183" s="732" t="s">
        <v>1499</v>
      </c>
      <c r="H183" s="732" t="s">
        <v>3810</v>
      </c>
      <c r="I183" s="740" t="s">
        <v>2257</v>
      </c>
      <c r="J183" s="637" t="s">
        <v>3816</v>
      </c>
      <c r="K183" s="406">
        <v>131</v>
      </c>
      <c r="L183" s="793">
        <v>801015</v>
      </c>
      <c r="M183" s="637" t="s">
        <v>3129</v>
      </c>
      <c r="N183" s="870">
        <v>25900000</v>
      </c>
      <c r="O183" s="795" t="s">
        <v>3817</v>
      </c>
      <c r="P183" s="824" t="s">
        <v>2991</v>
      </c>
      <c r="Q183" s="901" t="s">
        <v>1480</v>
      </c>
      <c r="R183" s="804" t="s">
        <v>3742</v>
      </c>
      <c r="S183" s="776">
        <v>88</v>
      </c>
      <c r="T183" s="708">
        <v>42870</v>
      </c>
      <c r="U183" s="30" t="s">
        <v>3221</v>
      </c>
      <c r="V183" s="740" t="s">
        <v>1484</v>
      </c>
      <c r="W183" s="740" t="s">
        <v>1484</v>
      </c>
      <c r="X183" s="30" t="s">
        <v>134</v>
      </c>
      <c r="Y183" s="156">
        <v>24586619</v>
      </c>
      <c r="Z183" s="866"/>
      <c r="AA183" s="799">
        <v>109917</v>
      </c>
      <c r="AB183" s="708">
        <v>42870</v>
      </c>
      <c r="AC183" s="800"/>
      <c r="AD183" s="801">
        <v>25900000</v>
      </c>
      <c r="AE183" s="800"/>
      <c r="AF183" s="800"/>
      <c r="AG183" s="800">
        <f t="shared" si="56"/>
        <v>25900000</v>
      </c>
      <c r="AH183" s="790"/>
      <c r="AI183" s="157"/>
      <c r="AJ183" s="157"/>
      <c r="AK183" s="157"/>
      <c r="AL183" s="422"/>
      <c r="AM183" s="706">
        <v>42870</v>
      </c>
      <c r="AN183" s="706">
        <v>43100</v>
      </c>
      <c r="AO183" s="7">
        <f t="shared" si="57"/>
        <v>230</v>
      </c>
      <c r="AP183" s="737" t="s">
        <v>3818</v>
      </c>
      <c r="AQ183" s="629">
        <v>11347499</v>
      </c>
      <c r="AR183" s="95"/>
      <c r="AS183" s="47"/>
      <c r="AT183" s="29"/>
      <c r="AU183" s="29"/>
      <c r="AV183" s="47"/>
      <c r="AW183" s="29"/>
      <c r="AX183" s="46"/>
      <c r="AY183" s="420"/>
      <c r="AZ183" s="29"/>
      <c r="BA183" s="29"/>
      <c r="BB183" s="47"/>
      <c r="BC183" s="29"/>
      <c r="BD183" s="96"/>
      <c r="BE183" s="96"/>
      <c r="BG183" s="29"/>
      <c r="BH183" s="47"/>
      <c r="BI183" s="29"/>
      <c r="BM183" s="420"/>
      <c r="BN183" s="420"/>
      <c r="BO183" s="420"/>
      <c r="BP183" s="420"/>
      <c r="BQ183" s="29"/>
      <c r="BR183" s="420"/>
      <c r="BS183" s="420"/>
      <c r="BT183" s="420"/>
      <c r="BU183" s="420"/>
      <c r="BV183" s="29"/>
      <c r="BY183" s="420"/>
      <c r="BZ183" s="420"/>
      <c r="CA183" s="420"/>
      <c r="CB183" s="73"/>
    </row>
    <row r="184" spans="1:98" ht="104.25" x14ac:dyDescent="0.25">
      <c r="A184" s="218" t="s">
        <v>3819</v>
      </c>
      <c r="B184" s="646">
        <f t="shared" si="51"/>
        <v>43</v>
      </c>
      <c r="C184" s="218" t="s">
        <v>1610</v>
      </c>
      <c r="D184" s="635" t="s">
        <v>3820</v>
      </c>
      <c r="E184" s="501" t="s">
        <v>3152</v>
      </c>
      <c r="F184" s="422">
        <v>42872</v>
      </c>
      <c r="G184" s="732" t="s">
        <v>3038</v>
      </c>
      <c r="H184" s="732" t="s">
        <v>3038</v>
      </c>
      <c r="I184" s="740" t="s">
        <v>2257</v>
      </c>
      <c r="J184" s="637" t="s">
        <v>3821</v>
      </c>
      <c r="K184" s="406">
        <v>178</v>
      </c>
      <c r="L184" s="793">
        <v>781815</v>
      </c>
      <c r="M184" s="637" t="s">
        <v>3226</v>
      </c>
      <c r="N184" s="870">
        <v>9000000</v>
      </c>
      <c r="O184" s="795" t="s">
        <v>3822</v>
      </c>
      <c r="P184" s="824" t="s">
        <v>1598</v>
      </c>
      <c r="Q184" s="901" t="s">
        <v>1480</v>
      </c>
      <c r="R184" s="804" t="s">
        <v>1481</v>
      </c>
      <c r="S184" s="776">
        <v>43</v>
      </c>
      <c r="T184" s="708">
        <v>42891</v>
      </c>
      <c r="U184" s="30" t="s">
        <v>2116</v>
      </c>
      <c r="V184" s="30" t="s">
        <v>3445</v>
      </c>
      <c r="W184" s="30" t="s">
        <v>3445</v>
      </c>
      <c r="X184" s="30" t="s">
        <v>4021</v>
      </c>
      <c r="Y184" s="156" t="s">
        <v>4022</v>
      </c>
      <c r="Z184" s="866"/>
      <c r="AA184" s="799">
        <v>121017</v>
      </c>
      <c r="AB184" s="708">
        <v>42891</v>
      </c>
      <c r="AC184" s="800"/>
      <c r="AD184" s="794">
        <v>9000000</v>
      </c>
      <c r="AE184" s="800"/>
      <c r="AF184" s="800"/>
      <c r="AG184" s="800">
        <f t="shared" si="56"/>
        <v>9000000</v>
      </c>
      <c r="AH184" s="790"/>
      <c r="AI184" s="157"/>
      <c r="AJ184" s="157"/>
      <c r="AK184" s="157"/>
      <c r="AL184" s="422"/>
      <c r="AM184" s="422">
        <v>42891</v>
      </c>
      <c r="AN184" s="422">
        <v>43100</v>
      </c>
      <c r="AO184" s="7">
        <f t="shared" si="57"/>
        <v>209</v>
      </c>
      <c r="AP184" s="737" t="s">
        <v>44</v>
      </c>
      <c r="AQ184" s="629">
        <v>40988421</v>
      </c>
      <c r="AR184" s="95"/>
      <c r="AS184" s="47"/>
      <c r="AT184" s="29"/>
      <c r="AU184" s="29"/>
      <c r="AV184" s="47"/>
      <c r="AW184" s="29"/>
      <c r="AX184" s="46"/>
      <c r="AY184" s="420"/>
      <c r="AZ184" s="29"/>
      <c r="BA184" s="29"/>
      <c r="BB184" s="47"/>
      <c r="BC184" s="29"/>
      <c r="BD184" s="96"/>
      <c r="BE184" s="96"/>
      <c r="BG184" s="29"/>
      <c r="BH184" s="47"/>
      <c r="BI184" s="29"/>
      <c r="BM184" s="420"/>
      <c r="BN184" s="420"/>
      <c r="BO184" s="420"/>
      <c r="BP184" s="420"/>
      <c r="BQ184" s="29"/>
      <c r="BR184" s="420"/>
      <c r="BS184" s="420"/>
      <c r="BT184" s="420"/>
      <c r="BU184" s="420"/>
      <c r="BV184" s="29"/>
      <c r="BY184" s="420"/>
      <c r="BZ184" s="420"/>
      <c r="CA184" s="420"/>
      <c r="CB184" s="73"/>
    </row>
    <row r="185" spans="1:98" ht="38.25" x14ac:dyDescent="0.25">
      <c r="A185" s="218" t="s">
        <v>3045</v>
      </c>
      <c r="B185" s="646">
        <f t="shared" si="51"/>
        <v>38</v>
      </c>
      <c r="C185" s="218" t="s">
        <v>3366</v>
      </c>
      <c r="D185" s="567" t="s">
        <v>3824</v>
      </c>
      <c r="E185" s="501" t="s">
        <v>3148</v>
      </c>
      <c r="F185" s="422">
        <v>42857</v>
      </c>
      <c r="G185" s="732" t="s">
        <v>3038</v>
      </c>
      <c r="H185" s="732" t="s">
        <v>3038</v>
      </c>
      <c r="I185" s="30" t="s">
        <v>3326</v>
      </c>
      <c r="J185" s="637" t="s">
        <v>3825</v>
      </c>
      <c r="K185" s="406">
        <v>142</v>
      </c>
      <c r="L185" s="793">
        <v>431915</v>
      </c>
      <c r="M185" s="863" t="s">
        <v>3027</v>
      </c>
      <c r="N185" s="870">
        <v>10411310</v>
      </c>
      <c r="O185" s="795" t="s">
        <v>3373</v>
      </c>
      <c r="P185" s="824" t="s">
        <v>3006</v>
      </c>
      <c r="Q185" s="901" t="s">
        <v>1480</v>
      </c>
      <c r="R185" s="804" t="s">
        <v>3502</v>
      </c>
      <c r="S185" s="776">
        <v>38</v>
      </c>
      <c r="T185" s="708">
        <v>42872</v>
      </c>
      <c r="U185" s="30" t="s">
        <v>3221</v>
      </c>
      <c r="V185" s="30" t="s">
        <v>3445</v>
      </c>
      <c r="W185" s="30" t="s">
        <v>3445</v>
      </c>
      <c r="X185" s="30" t="s">
        <v>2181</v>
      </c>
      <c r="Y185" s="156" t="s">
        <v>3401</v>
      </c>
      <c r="Z185" s="866"/>
      <c r="AA185" s="799">
        <v>111417</v>
      </c>
      <c r="AB185" s="708">
        <v>42873</v>
      </c>
      <c r="AC185" s="800"/>
      <c r="AD185" s="801">
        <v>10400000</v>
      </c>
      <c r="AE185" s="800"/>
      <c r="AF185" s="800"/>
      <c r="AG185" s="800">
        <f t="shared" si="56"/>
        <v>10400000</v>
      </c>
      <c r="AH185" s="790"/>
      <c r="AI185" s="157"/>
      <c r="AJ185" s="157"/>
      <c r="AK185" s="157"/>
      <c r="AL185" s="422"/>
      <c r="AM185" s="422">
        <v>42873</v>
      </c>
      <c r="AN185" s="422">
        <v>42933</v>
      </c>
      <c r="AO185" s="7">
        <f t="shared" si="57"/>
        <v>60</v>
      </c>
      <c r="AP185" s="737" t="s">
        <v>3826</v>
      </c>
      <c r="AQ185" s="629">
        <v>19477329</v>
      </c>
      <c r="AR185" s="95"/>
      <c r="AS185" s="47"/>
      <c r="AT185" s="29"/>
      <c r="AU185" s="29"/>
      <c r="AV185" s="47"/>
      <c r="AW185" s="29"/>
      <c r="AX185" s="46"/>
      <c r="AY185" s="420"/>
      <c r="AZ185" s="29"/>
      <c r="BA185" s="29"/>
      <c r="BB185" s="47"/>
      <c r="BC185" s="29"/>
      <c r="BD185" s="96"/>
      <c r="BE185" s="96"/>
      <c r="BG185" s="29"/>
      <c r="BH185" s="47"/>
      <c r="BI185" s="29"/>
      <c r="BM185" s="420"/>
      <c r="BN185" s="420"/>
      <c r="BO185" s="420"/>
      <c r="BP185" s="420"/>
      <c r="BQ185" s="29"/>
      <c r="BR185" s="420"/>
      <c r="BS185" s="420"/>
      <c r="BT185" s="420"/>
      <c r="BU185" s="420"/>
      <c r="BV185" s="29"/>
      <c r="BY185" s="420"/>
      <c r="BZ185" s="420"/>
      <c r="CA185" s="420"/>
      <c r="CB185" s="73"/>
    </row>
    <row r="186" spans="1:98" ht="102" x14ac:dyDescent="0.25">
      <c r="A186" s="218" t="s">
        <v>3045</v>
      </c>
      <c r="B186" s="646">
        <f t="shared" si="51"/>
        <v>41</v>
      </c>
      <c r="C186" s="398" t="s">
        <v>3366</v>
      </c>
      <c r="D186" s="567" t="s">
        <v>3827</v>
      </c>
      <c r="E186" s="501" t="s">
        <v>3219</v>
      </c>
      <c r="F186" s="422">
        <v>42866</v>
      </c>
      <c r="G186" s="732" t="s">
        <v>3038</v>
      </c>
      <c r="H186" s="732" t="s">
        <v>3038</v>
      </c>
      <c r="I186" s="740" t="s">
        <v>2257</v>
      </c>
      <c r="J186" s="637" t="s">
        <v>3828</v>
      </c>
      <c r="K186" s="799">
        <v>223</v>
      </c>
      <c r="L186" s="793">
        <v>301715</v>
      </c>
      <c r="M186" s="863" t="s">
        <v>3829</v>
      </c>
      <c r="N186" s="870">
        <v>26000000</v>
      </c>
      <c r="O186" s="795" t="s">
        <v>3830</v>
      </c>
      <c r="P186" s="865" t="s">
        <v>2290</v>
      </c>
      <c r="Q186" s="901" t="s">
        <v>1480</v>
      </c>
      <c r="R186" s="804" t="s">
        <v>3742</v>
      </c>
      <c r="S186" s="776">
        <v>41</v>
      </c>
      <c r="T186" s="708">
        <v>42886</v>
      </c>
      <c r="U186" s="30" t="s">
        <v>1804</v>
      </c>
      <c r="V186" s="30" t="s">
        <v>3892</v>
      </c>
      <c r="W186" s="30" t="s">
        <v>2513</v>
      </c>
      <c r="X186" s="30" t="s">
        <v>3893</v>
      </c>
      <c r="Y186" s="114" t="s">
        <v>3894</v>
      </c>
      <c r="Z186" s="866"/>
      <c r="AA186" s="799">
        <v>120117</v>
      </c>
      <c r="AB186" s="708">
        <v>42886</v>
      </c>
      <c r="AC186" s="800"/>
      <c r="AD186" s="794">
        <v>22200000</v>
      </c>
      <c r="AE186" s="800"/>
      <c r="AF186" s="800"/>
      <c r="AG186" s="800">
        <f t="shared" si="56"/>
        <v>22200000</v>
      </c>
      <c r="AH186" s="910"/>
      <c r="AJ186" s="422"/>
      <c r="AK186" s="422"/>
      <c r="AL186" s="422"/>
      <c r="AM186" s="422">
        <v>42887</v>
      </c>
      <c r="AN186" s="422">
        <v>42902</v>
      </c>
      <c r="AO186" s="7">
        <f t="shared" si="57"/>
        <v>15</v>
      </c>
      <c r="AP186" s="737" t="s">
        <v>3895</v>
      </c>
      <c r="AQ186" s="629">
        <v>88264550</v>
      </c>
      <c r="AR186" s="47"/>
      <c r="AS186" s="47"/>
      <c r="AT186" s="29"/>
      <c r="AU186" s="165"/>
      <c r="AV186" s="47"/>
      <c r="AW186" s="29"/>
      <c r="AX186" s="46"/>
      <c r="AY186" s="420"/>
      <c r="AZ186" s="29"/>
      <c r="BA186" s="29"/>
      <c r="BB186" s="47"/>
      <c r="BC186" s="29"/>
      <c r="BD186" s="96"/>
      <c r="BE186" s="96"/>
      <c r="BG186" s="29"/>
      <c r="BH186" s="47"/>
      <c r="BI186" s="29"/>
      <c r="BM186" s="420"/>
      <c r="BN186" s="420"/>
      <c r="BO186" s="419"/>
      <c r="BP186" s="420"/>
      <c r="BQ186" s="29"/>
      <c r="BR186" s="29"/>
      <c r="BS186" s="420"/>
      <c r="BT186" s="420"/>
      <c r="BU186" s="420"/>
      <c r="BV186" s="29"/>
      <c r="BY186" s="420"/>
      <c r="BZ186" s="420"/>
      <c r="CA186" s="420"/>
      <c r="CB186" s="73"/>
      <c r="CF186" s="73"/>
      <c r="CG186" s="73"/>
      <c r="CH186" s="49"/>
      <c r="CI186" s="79"/>
      <c r="CJ186" s="218"/>
      <c r="CM186" s="49"/>
      <c r="CN186" s="219"/>
      <c r="CQ186" s="218"/>
      <c r="CS186" s="218"/>
    </row>
    <row r="187" spans="1:98" ht="38.25" x14ac:dyDescent="0.25">
      <c r="A187" s="218" t="s">
        <v>3045</v>
      </c>
      <c r="B187" s="646">
        <f t="shared" si="51"/>
        <v>99</v>
      </c>
      <c r="C187" s="218" t="s">
        <v>3366</v>
      </c>
      <c r="D187" s="567" t="s">
        <v>3831</v>
      </c>
      <c r="E187" s="501" t="s">
        <v>3832</v>
      </c>
      <c r="F187" s="422">
        <v>42872</v>
      </c>
      <c r="G187" s="737" t="s">
        <v>1499</v>
      </c>
      <c r="H187" s="737" t="s">
        <v>1526</v>
      </c>
      <c r="I187" s="740" t="s">
        <v>2257</v>
      </c>
      <c r="J187" s="863" t="s">
        <v>3833</v>
      </c>
      <c r="K187" s="799">
        <v>181</v>
      </c>
      <c r="L187" s="793">
        <v>432332</v>
      </c>
      <c r="M187" s="863" t="s">
        <v>3027</v>
      </c>
      <c r="N187" s="864">
        <v>35380000</v>
      </c>
      <c r="O187" s="809" t="s">
        <v>3834</v>
      </c>
      <c r="P187" s="824" t="s">
        <v>3011</v>
      </c>
      <c r="Q187" s="791" t="s">
        <v>1480</v>
      </c>
      <c r="R187" s="804" t="s">
        <v>3742</v>
      </c>
      <c r="S187" s="776">
        <v>99</v>
      </c>
      <c r="T187" s="708">
        <v>42901</v>
      </c>
      <c r="U187" s="30" t="s">
        <v>1804</v>
      </c>
      <c r="V187" s="30" t="s">
        <v>3424</v>
      </c>
      <c r="W187" s="30" t="s">
        <v>3272</v>
      </c>
      <c r="X187" s="30" t="s">
        <v>3985</v>
      </c>
      <c r="Y187" s="114" t="s">
        <v>3986</v>
      </c>
      <c r="Z187" s="866"/>
      <c r="AA187" s="406">
        <v>129117</v>
      </c>
      <c r="AB187" s="708">
        <v>42901</v>
      </c>
      <c r="AC187" s="800"/>
      <c r="AD187" s="867">
        <v>35380000</v>
      </c>
      <c r="AE187" s="800"/>
      <c r="AF187" s="800"/>
      <c r="AG187" s="800">
        <f t="shared" si="56"/>
        <v>35380000</v>
      </c>
      <c r="AH187" s="790"/>
      <c r="AI187" s="157"/>
      <c r="AJ187" s="157"/>
      <c r="AK187" s="157"/>
      <c r="AL187" s="422"/>
      <c r="AM187" s="422">
        <v>42902</v>
      </c>
      <c r="AN187" s="422">
        <v>42993</v>
      </c>
      <c r="AO187" s="7">
        <f t="shared" si="57"/>
        <v>91</v>
      </c>
      <c r="AP187" s="737" t="s">
        <v>3530</v>
      </c>
      <c r="AQ187" s="629">
        <v>36551065</v>
      </c>
      <c r="CT187" s="220"/>
    </row>
    <row r="188" spans="1:98" ht="102.75" customHeight="1" x14ac:dyDescent="0.25">
      <c r="A188" s="218" t="s">
        <v>3045</v>
      </c>
      <c r="B188" s="646">
        <f t="shared" si="51"/>
        <v>42</v>
      </c>
      <c r="C188" s="218" t="s">
        <v>1609</v>
      </c>
      <c r="D188" s="567" t="s">
        <v>3835</v>
      </c>
      <c r="E188" s="501" t="s">
        <v>3102</v>
      </c>
      <c r="F188" s="422">
        <v>42871</v>
      </c>
      <c r="G188" s="737" t="s">
        <v>3038</v>
      </c>
      <c r="H188" s="737" t="s">
        <v>3038</v>
      </c>
      <c r="I188" s="740" t="s">
        <v>2257</v>
      </c>
      <c r="J188" s="863" t="s">
        <v>3836</v>
      </c>
      <c r="K188" s="799">
        <v>176</v>
      </c>
      <c r="L188" s="793">
        <v>781815</v>
      </c>
      <c r="M188" s="863" t="s">
        <v>3226</v>
      </c>
      <c r="N188" s="864">
        <v>10000000</v>
      </c>
      <c r="O188" s="809" t="s">
        <v>3837</v>
      </c>
      <c r="P188" s="865" t="s">
        <v>1598</v>
      </c>
      <c r="Q188" s="791" t="s">
        <v>1480</v>
      </c>
      <c r="R188" s="804" t="s">
        <v>3742</v>
      </c>
      <c r="S188" s="776">
        <v>42</v>
      </c>
      <c r="T188" s="708">
        <v>42888</v>
      </c>
      <c r="U188" s="30"/>
      <c r="V188" s="30"/>
      <c r="W188" s="30"/>
      <c r="X188" s="30" t="s">
        <v>4018</v>
      </c>
      <c r="Y188" s="400" t="s">
        <v>4019</v>
      </c>
      <c r="Z188" s="866"/>
      <c r="AA188" s="406">
        <v>120817</v>
      </c>
      <c r="AB188" s="708">
        <v>42888</v>
      </c>
      <c r="AC188" s="800"/>
      <c r="AD188" s="867">
        <v>10000000</v>
      </c>
      <c r="AE188" s="800"/>
      <c r="AF188" s="800"/>
      <c r="AG188" s="800">
        <f t="shared" si="56"/>
        <v>10000000</v>
      </c>
      <c r="AH188" s="790"/>
      <c r="AI188" s="157"/>
      <c r="AJ188" s="157"/>
      <c r="AK188" s="157"/>
      <c r="AL188" s="422"/>
      <c r="AM188" s="422">
        <v>42891</v>
      </c>
      <c r="AN188" s="422">
        <v>43100</v>
      </c>
      <c r="AO188" s="7">
        <f t="shared" si="57"/>
        <v>209</v>
      </c>
      <c r="AP188" s="737" t="s">
        <v>4020</v>
      </c>
      <c r="AQ188" s="629">
        <v>24338985</v>
      </c>
      <c r="AS188" s="49"/>
      <c r="AT188" s="75"/>
      <c r="AU188" s="52"/>
      <c r="AV188" s="49"/>
      <c r="AW188" s="90"/>
      <c r="AX188" s="52"/>
      <c r="AY188" s="49"/>
      <c r="BA188" s="52"/>
      <c r="BB188" s="49"/>
      <c r="BC188" s="90"/>
      <c r="BE188" s="49"/>
      <c r="BG188" s="52"/>
      <c r="BH188" s="49"/>
      <c r="BL188" s="91"/>
      <c r="BN188" s="398"/>
      <c r="BO188" s="91"/>
      <c r="BP188" s="49"/>
      <c r="BQ188" s="91"/>
      <c r="BS188" s="398"/>
      <c r="BT188" s="91"/>
      <c r="BU188" s="49"/>
      <c r="BV188" s="91"/>
      <c r="BX188" s="398"/>
      <c r="BY188" s="91"/>
      <c r="BZ188" s="49"/>
      <c r="CA188" s="92"/>
      <c r="CB188" s="52"/>
      <c r="CC188" s="75"/>
      <c r="CD188" s="49"/>
      <c r="CE188" s="92"/>
      <c r="CF188" s="93"/>
      <c r="CG188" s="94"/>
      <c r="CJ188" s="218"/>
      <c r="CO188" s="49"/>
      <c r="CP188" s="219"/>
      <c r="CQ188" s="218"/>
      <c r="CR188" s="49"/>
      <c r="CS188" s="220"/>
    </row>
    <row r="189" spans="1:98" ht="66" customHeight="1" x14ac:dyDescent="0.25">
      <c r="A189" s="218" t="s">
        <v>2404</v>
      </c>
      <c r="B189" s="646">
        <f t="shared" si="51"/>
        <v>108</v>
      </c>
      <c r="C189" s="218" t="s">
        <v>1609</v>
      </c>
      <c r="D189" s="567" t="s">
        <v>3896</v>
      </c>
      <c r="E189" s="501" t="s">
        <v>7</v>
      </c>
      <c r="F189" s="422">
        <v>42886</v>
      </c>
      <c r="G189" s="732" t="s">
        <v>1590</v>
      </c>
      <c r="H189" s="732" t="s">
        <v>1934</v>
      </c>
      <c r="I189" s="30" t="s">
        <v>1743</v>
      </c>
      <c r="J189" s="863" t="s">
        <v>3897</v>
      </c>
      <c r="K189" s="406">
        <v>147</v>
      </c>
      <c r="L189" s="793">
        <v>531030</v>
      </c>
      <c r="M189" s="637" t="s">
        <v>3898</v>
      </c>
      <c r="N189" s="870">
        <v>540835000</v>
      </c>
      <c r="O189" s="795" t="s">
        <v>3899</v>
      </c>
      <c r="P189" s="865" t="s">
        <v>1939</v>
      </c>
      <c r="Q189" s="791" t="s">
        <v>1480</v>
      </c>
      <c r="R189" s="804" t="s">
        <v>3742</v>
      </c>
      <c r="S189" s="776">
        <v>108</v>
      </c>
      <c r="T189" s="708">
        <v>42933</v>
      </c>
      <c r="U189" s="30" t="s">
        <v>4122</v>
      </c>
      <c r="V189" s="30" t="s">
        <v>3272</v>
      </c>
      <c r="W189" s="30" t="s">
        <v>3272</v>
      </c>
      <c r="X189" s="30" t="s">
        <v>4123</v>
      </c>
      <c r="Y189" s="156" t="s">
        <v>4124</v>
      </c>
      <c r="Z189" s="866"/>
      <c r="AA189" s="799">
        <v>27317</v>
      </c>
      <c r="AB189" s="708" t="s">
        <v>4125</v>
      </c>
      <c r="AC189" s="800"/>
      <c r="AD189" s="801">
        <v>540835000</v>
      </c>
      <c r="AE189" s="800"/>
      <c r="AF189" s="800"/>
      <c r="AG189" s="800">
        <f t="shared" si="56"/>
        <v>540835000</v>
      </c>
      <c r="AH189" s="790" t="s">
        <v>4128</v>
      </c>
      <c r="AI189" s="157"/>
      <c r="AJ189" s="157"/>
      <c r="AK189" s="157"/>
      <c r="AL189" s="422"/>
      <c r="AM189" s="731">
        <v>42933</v>
      </c>
      <c r="AN189" s="422">
        <v>43084</v>
      </c>
      <c r="AO189" s="7">
        <f t="shared" si="57"/>
        <v>151</v>
      </c>
      <c r="AP189" s="737" t="s">
        <v>3855</v>
      </c>
      <c r="AQ189" s="629">
        <v>79905768</v>
      </c>
      <c r="AR189" s="95"/>
      <c r="AS189" s="47"/>
      <c r="AT189" s="29"/>
      <c r="AU189" s="29"/>
      <c r="AV189" s="47"/>
      <c r="AW189" s="29"/>
      <c r="AX189" s="46"/>
      <c r="AY189" s="420"/>
      <c r="AZ189" s="29"/>
      <c r="BA189" s="29"/>
      <c r="BB189" s="47"/>
      <c r="BC189" s="29"/>
      <c r="BD189" s="96"/>
      <c r="BE189" s="96"/>
      <c r="BG189" s="29"/>
      <c r="BH189" s="47"/>
      <c r="BI189" s="29"/>
      <c r="BM189" s="420"/>
      <c r="BN189" s="420"/>
      <c r="BO189" s="420"/>
      <c r="BP189" s="420"/>
      <c r="BQ189" s="29"/>
      <c r="BR189" s="420"/>
      <c r="BS189" s="420"/>
      <c r="BT189" s="420"/>
      <c r="BU189" s="420"/>
      <c r="BV189" s="29"/>
      <c r="BY189" s="420"/>
      <c r="BZ189" s="420"/>
      <c r="CA189" s="420"/>
      <c r="CB189" s="73"/>
    </row>
    <row r="190" spans="1:98" ht="76.5" x14ac:dyDescent="0.25">
      <c r="A190" s="218" t="s">
        <v>3045</v>
      </c>
      <c r="B190" s="646">
        <f t="shared" si="51"/>
        <v>110</v>
      </c>
      <c r="C190" s="218" t="s">
        <v>3366</v>
      </c>
      <c r="D190" s="567" t="s">
        <v>3900</v>
      </c>
      <c r="E190" s="501" t="s">
        <v>2978</v>
      </c>
      <c r="F190" s="422">
        <v>42885</v>
      </c>
      <c r="G190" s="737" t="s">
        <v>1590</v>
      </c>
      <c r="H190" s="737" t="s">
        <v>1591</v>
      </c>
      <c r="I190" s="740" t="s">
        <v>2257</v>
      </c>
      <c r="J190" s="583" t="s">
        <v>3901</v>
      </c>
      <c r="K190" s="421">
        <v>162</v>
      </c>
      <c r="L190" s="46">
        <v>721515</v>
      </c>
      <c r="M190" s="28" t="s">
        <v>3902</v>
      </c>
      <c r="N190" s="759">
        <v>70467000</v>
      </c>
      <c r="O190" s="75" t="s">
        <v>3903</v>
      </c>
      <c r="P190" s="643" t="s">
        <v>1647</v>
      </c>
      <c r="Q190" s="288" t="s">
        <v>1480</v>
      </c>
      <c r="R190" s="736" t="s">
        <v>3742</v>
      </c>
      <c r="S190" s="776">
        <v>110</v>
      </c>
      <c r="T190" s="773">
        <v>42944</v>
      </c>
      <c r="U190" s="737" t="s">
        <v>3687</v>
      </c>
      <c r="V190" s="737" t="s">
        <v>1866</v>
      </c>
      <c r="W190" s="737" t="s">
        <v>1866</v>
      </c>
      <c r="X190" s="737" t="s">
        <v>4126</v>
      </c>
      <c r="Y190" s="156" t="s">
        <v>4127</v>
      </c>
      <c r="Z190" s="866"/>
      <c r="AA190" s="799">
        <v>154817</v>
      </c>
      <c r="AB190" s="708">
        <v>42944</v>
      </c>
      <c r="AC190" s="800"/>
      <c r="AD190" s="801">
        <v>70467000</v>
      </c>
      <c r="AE190" s="800"/>
      <c r="AF190" s="800"/>
      <c r="AG190" s="800">
        <f t="shared" si="56"/>
        <v>70467000</v>
      </c>
      <c r="AH190" s="790" t="s">
        <v>4128</v>
      </c>
      <c r="AI190" s="607" t="s">
        <v>3989</v>
      </c>
      <c r="AJ190" s="157" t="s">
        <v>4129</v>
      </c>
      <c r="AK190" s="731" t="s">
        <v>2071</v>
      </c>
      <c r="AL190" s="422">
        <v>42947</v>
      </c>
      <c r="AM190" s="422">
        <v>42944</v>
      </c>
      <c r="AN190" s="422">
        <v>43100</v>
      </c>
      <c r="AO190" s="7">
        <f t="shared" si="57"/>
        <v>156</v>
      </c>
      <c r="AP190" s="737" t="s">
        <v>4130</v>
      </c>
      <c r="AQ190" s="629">
        <v>79992963</v>
      </c>
      <c r="AR190" s="95"/>
      <c r="AS190" s="47"/>
      <c r="AT190" s="29"/>
      <c r="AU190" s="29"/>
      <c r="AV190" s="47"/>
      <c r="AW190" s="29"/>
      <c r="AX190" s="46"/>
      <c r="AY190" s="420"/>
      <c r="AZ190" s="29"/>
      <c r="BA190" s="29"/>
      <c r="BB190" s="47"/>
      <c r="BC190" s="29"/>
      <c r="BD190" s="96"/>
      <c r="BE190" s="96"/>
      <c r="BG190" s="29"/>
      <c r="BH190" s="47"/>
      <c r="BI190" s="29"/>
      <c r="BM190" s="420"/>
      <c r="BN190" s="420"/>
      <c r="BO190" s="420"/>
      <c r="BP190" s="420"/>
      <c r="BQ190" s="29"/>
      <c r="BR190" s="420"/>
      <c r="BS190" s="420"/>
      <c r="BT190" s="420"/>
      <c r="BU190" s="420"/>
      <c r="BV190" s="29"/>
      <c r="BY190" s="420"/>
      <c r="BZ190" s="420"/>
      <c r="CA190" s="420"/>
      <c r="CB190" s="73"/>
    </row>
    <row r="191" spans="1:98" ht="63.75" x14ac:dyDescent="0.25">
      <c r="A191" s="218" t="s">
        <v>2404</v>
      </c>
      <c r="B191" s="646">
        <f t="shared" si="51"/>
        <v>102</v>
      </c>
      <c r="C191" s="218" t="s">
        <v>3366</v>
      </c>
      <c r="D191" s="567" t="s">
        <v>3904</v>
      </c>
      <c r="E191" s="613" t="s">
        <v>3905</v>
      </c>
      <c r="F191" s="422">
        <v>42886</v>
      </c>
      <c r="G191" s="737" t="s">
        <v>1499</v>
      </c>
      <c r="H191" s="737" t="s">
        <v>1526</v>
      </c>
      <c r="I191" s="120" t="s">
        <v>3133</v>
      </c>
      <c r="J191" s="583" t="s">
        <v>3907</v>
      </c>
      <c r="K191" s="421">
        <v>182</v>
      </c>
      <c r="L191" s="46">
        <v>432323</v>
      </c>
      <c r="M191" s="583" t="s">
        <v>3027</v>
      </c>
      <c r="N191" s="759">
        <v>167108572</v>
      </c>
      <c r="O191" s="75" t="s">
        <v>3906</v>
      </c>
      <c r="P191" s="643" t="s">
        <v>3006</v>
      </c>
      <c r="Q191" s="288" t="s">
        <v>1480</v>
      </c>
      <c r="R191" s="736" t="s">
        <v>3742</v>
      </c>
      <c r="S191" s="192">
        <v>102</v>
      </c>
      <c r="T191" s="708">
        <v>42901</v>
      </c>
      <c r="U191" s="737" t="s">
        <v>1804</v>
      </c>
      <c r="V191" s="737" t="s">
        <v>3272</v>
      </c>
      <c r="W191" s="737" t="s">
        <v>3272</v>
      </c>
      <c r="X191" s="737" t="s">
        <v>2575</v>
      </c>
      <c r="Y191" s="114" t="s">
        <v>3987</v>
      </c>
      <c r="Z191" s="866"/>
      <c r="AA191" s="799">
        <v>129217</v>
      </c>
      <c r="AB191" s="708">
        <v>42901</v>
      </c>
      <c r="AC191" s="800"/>
      <c r="AD191" s="800">
        <v>167108572</v>
      </c>
      <c r="AE191" s="800"/>
      <c r="AF191" s="800"/>
      <c r="AG191" s="800">
        <f t="shared" si="56"/>
        <v>167108572</v>
      </c>
      <c r="AH191" s="790" t="s">
        <v>3988</v>
      </c>
      <c r="AI191" s="88" t="s">
        <v>3989</v>
      </c>
      <c r="AJ191" s="422" t="s">
        <v>3990</v>
      </c>
      <c r="AK191" s="422" t="s">
        <v>2071</v>
      </c>
      <c r="AL191" s="422">
        <v>42906</v>
      </c>
      <c r="AM191" s="422">
        <v>42901</v>
      </c>
      <c r="AN191" s="422">
        <v>43083</v>
      </c>
      <c r="AO191" s="7">
        <f t="shared" si="57"/>
        <v>182</v>
      </c>
      <c r="AP191" s="737" t="s">
        <v>3674</v>
      </c>
      <c r="AQ191" s="629">
        <v>52836662</v>
      </c>
      <c r="AR191" s="47"/>
      <c r="AS191" s="47"/>
      <c r="AT191" s="29"/>
      <c r="AU191" s="165"/>
      <c r="AV191" s="47"/>
      <c r="AW191" s="29"/>
      <c r="AX191" s="46"/>
      <c r="AY191" s="420"/>
      <c r="AZ191" s="29"/>
      <c r="BA191" s="29"/>
      <c r="BB191" s="47"/>
      <c r="BC191" s="29"/>
      <c r="BD191" s="96"/>
      <c r="BE191" s="96"/>
      <c r="BG191" s="29"/>
      <c r="BH191" s="47"/>
      <c r="BI191" s="29"/>
      <c r="BM191" s="420"/>
      <c r="BN191" s="420"/>
      <c r="BO191" s="419"/>
      <c r="BP191" s="420"/>
      <c r="BQ191" s="29"/>
      <c r="BR191" s="29"/>
      <c r="BS191" s="420"/>
      <c r="BT191" s="420"/>
      <c r="BU191" s="420"/>
      <c r="BV191" s="29"/>
      <c r="BY191" s="420"/>
      <c r="BZ191" s="420"/>
      <c r="CA191" s="420"/>
      <c r="CB191" s="73"/>
      <c r="CF191" s="73"/>
      <c r="CG191" s="73"/>
      <c r="CH191" s="49"/>
      <c r="CI191" s="79"/>
      <c r="CJ191" s="218"/>
      <c r="CM191" s="49"/>
      <c r="CN191" s="219"/>
      <c r="CQ191" s="218"/>
      <c r="CS191" s="218"/>
    </row>
    <row r="192" spans="1:98" ht="63.75" x14ac:dyDescent="0.25">
      <c r="A192" s="713" t="s">
        <v>2404</v>
      </c>
      <c r="B192" s="646">
        <f t="shared" si="51"/>
        <v>103</v>
      </c>
      <c r="C192" s="218" t="s">
        <v>3366</v>
      </c>
      <c r="D192" s="567" t="s">
        <v>3908</v>
      </c>
      <c r="E192" s="501" t="s">
        <v>3909</v>
      </c>
      <c r="F192" s="714">
        <v>42886</v>
      </c>
      <c r="G192" s="737" t="s">
        <v>1499</v>
      </c>
      <c r="H192" s="732" t="s">
        <v>3126</v>
      </c>
      <c r="I192" s="737" t="s">
        <v>3326</v>
      </c>
      <c r="J192" s="583" t="s">
        <v>3910</v>
      </c>
      <c r="K192" s="421">
        <v>184</v>
      </c>
      <c r="L192" s="46">
        <v>811118</v>
      </c>
      <c r="M192" s="28" t="s">
        <v>3911</v>
      </c>
      <c r="N192" s="759">
        <v>15000000</v>
      </c>
      <c r="O192" s="75" t="s">
        <v>3912</v>
      </c>
      <c r="P192" s="643" t="s">
        <v>3006</v>
      </c>
      <c r="Q192" s="734" t="s">
        <v>1480</v>
      </c>
      <c r="R192" s="736" t="s">
        <v>3742</v>
      </c>
      <c r="S192" s="192">
        <v>103</v>
      </c>
      <c r="T192" s="708">
        <v>42901</v>
      </c>
      <c r="U192" s="737" t="s">
        <v>3687</v>
      </c>
      <c r="V192" s="737" t="s">
        <v>3272</v>
      </c>
      <c r="W192" s="737" t="s">
        <v>3272</v>
      </c>
      <c r="X192" s="737" t="s">
        <v>3991</v>
      </c>
      <c r="Y192" s="114" t="s">
        <v>3992</v>
      </c>
      <c r="Z192" s="866"/>
      <c r="AA192" s="799">
        <v>129317</v>
      </c>
      <c r="AB192" s="708">
        <v>42901</v>
      </c>
      <c r="AC192" s="900"/>
      <c r="AD192" s="801">
        <v>2500000</v>
      </c>
      <c r="AE192" s="801"/>
      <c r="AF192" s="801"/>
      <c r="AG192" s="800">
        <f t="shared" si="56"/>
        <v>2500000</v>
      </c>
      <c r="AH192" s="790" t="s">
        <v>3988</v>
      </c>
      <c r="AI192" s="607" t="s">
        <v>3989</v>
      </c>
      <c r="AJ192" s="157" t="s">
        <v>4011</v>
      </c>
      <c r="AK192" s="157"/>
      <c r="AL192" s="422"/>
      <c r="AM192" s="422">
        <v>42901</v>
      </c>
      <c r="AN192" s="422">
        <v>43083</v>
      </c>
      <c r="AO192" s="7">
        <f t="shared" si="57"/>
        <v>182</v>
      </c>
      <c r="AP192" s="737" t="s">
        <v>1408</v>
      </c>
      <c r="AQ192" s="629">
        <v>1087989085</v>
      </c>
      <c r="AR192" s="47"/>
      <c r="AS192" s="47"/>
      <c r="AT192" s="29"/>
      <c r="AU192" s="48"/>
      <c r="AV192" s="47"/>
      <c r="AW192" s="29"/>
      <c r="AX192" s="46"/>
      <c r="AY192" s="420"/>
      <c r="AZ192" s="29"/>
      <c r="BA192" s="29"/>
      <c r="BB192" s="47"/>
      <c r="BC192" s="29"/>
      <c r="BD192" s="96"/>
      <c r="BE192" s="96"/>
      <c r="BG192" s="29"/>
      <c r="BH192" s="47"/>
      <c r="BI192" s="29"/>
    </row>
    <row r="193" spans="1:99" ht="63.75" x14ac:dyDescent="0.25">
      <c r="A193" s="218" t="s">
        <v>3045</v>
      </c>
      <c r="B193" s="646">
        <f t="shared" si="51"/>
        <v>109</v>
      </c>
      <c r="C193" s="419" t="s">
        <v>1610</v>
      </c>
      <c r="D193" s="635" t="s">
        <v>3913</v>
      </c>
      <c r="E193" s="501" t="s">
        <v>2981</v>
      </c>
      <c r="F193" s="422">
        <v>43100</v>
      </c>
      <c r="G193" s="737" t="s">
        <v>1590</v>
      </c>
      <c r="H193" s="737" t="s">
        <v>1591</v>
      </c>
      <c r="I193" s="737" t="s">
        <v>3914</v>
      </c>
      <c r="J193" s="598" t="s">
        <v>3915</v>
      </c>
      <c r="K193" s="421">
        <v>183</v>
      </c>
      <c r="L193" s="46">
        <v>321519</v>
      </c>
      <c r="M193" s="598" t="s">
        <v>3916</v>
      </c>
      <c r="N193" s="759">
        <v>122070000</v>
      </c>
      <c r="O193" s="75" t="s">
        <v>3917</v>
      </c>
      <c r="P193" s="643" t="s">
        <v>3006</v>
      </c>
      <c r="Q193" s="734" t="s">
        <v>1480</v>
      </c>
      <c r="R193" s="736" t="s">
        <v>3742</v>
      </c>
      <c r="S193" s="777">
        <v>109</v>
      </c>
      <c r="T193" s="773">
        <v>42942</v>
      </c>
      <c r="U193" s="737" t="s">
        <v>1804</v>
      </c>
      <c r="V193" s="737" t="s">
        <v>3272</v>
      </c>
      <c r="W193" s="737" t="s">
        <v>3272</v>
      </c>
      <c r="X193" s="737" t="s">
        <v>4013</v>
      </c>
      <c r="Y193" s="156" t="s">
        <v>4014</v>
      </c>
      <c r="Z193" s="866"/>
      <c r="AA193" s="799">
        <v>153417</v>
      </c>
      <c r="AB193" s="708">
        <v>42942</v>
      </c>
      <c r="AC193" s="800"/>
      <c r="AD193" s="800">
        <v>122069129</v>
      </c>
      <c r="AE193" s="800"/>
      <c r="AF193" s="800"/>
      <c r="AG193" s="800">
        <f t="shared" si="56"/>
        <v>122069129</v>
      </c>
      <c r="AH193" s="790" t="s">
        <v>3988</v>
      </c>
      <c r="AI193" s="607" t="s">
        <v>3989</v>
      </c>
      <c r="AJ193" s="618" t="s">
        <v>4011</v>
      </c>
      <c r="AK193" s="157"/>
      <c r="AL193" s="422"/>
      <c r="AM193" s="422">
        <v>42942</v>
      </c>
      <c r="AN193" s="422">
        <v>43003</v>
      </c>
      <c r="AO193" s="7">
        <f t="shared" si="57"/>
        <v>61</v>
      </c>
      <c r="AP193" s="737" t="s">
        <v>4017</v>
      </c>
      <c r="AQ193" s="629">
        <v>1013582696</v>
      </c>
      <c r="AR193" s="47"/>
      <c r="AS193" s="47"/>
      <c r="AT193" s="29"/>
      <c r="AU193" s="48"/>
      <c r="AV193" s="47"/>
      <c r="AW193" s="29"/>
      <c r="AX193" s="46"/>
      <c r="AY193" s="420"/>
      <c r="AZ193" s="29"/>
      <c r="BA193" s="29"/>
      <c r="BB193" s="47"/>
      <c r="BC193" s="29"/>
      <c r="BD193" s="96"/>
      <c r="BE193" s="96"/>
      <c r="BG193" s="29"/>
      <c r="BH193" s="47"/>
      <c r="BI193" s="29"/>
    </row>
    <row r="194" spans="1:99" ht="38.25" x14ac:dyDescent="0.25">
      <c r="A194" s="218" t="s">
        <v>2404</v>
      </c>
      <c r="B194" s="712">
        <f t="shared" ref="B194:B213" si="58">(S194)</f>
        <v>16805</v>
      </c>
      <c r="C194" s="782" t="s">
        <v>3956</v>
      </c>
      <c r="D194" s="329" t="s">
        <v>3919</v>
      </c>
      <c r="E194" s="125">
        <v>30327</v>
      </c>
      <c r="F194" s="834">
        <v>42829</v>
      </c>
      <c r="G194" s="732" t="s">
        <v>1590</v>
      </c>
      <c r="H194" s="732" t="s">
        <v>3801</v>
      </c>
      <c r="I194" s="740" t="s">
        <v>2257</v>
      </c>
      <c r="J194" s="598" t="s">
        <v>3746</v>
      </c>
      <c r="K194" s="712">
        <v>121</v>
      </c>
      <c r="L194" s="599">
        <v>441031</v>
      </c>
      <c r="M194" s="598" t="s">
        <v>3740</v>
      </c>
      <c r="N194" s="759">
        <v>775523</v>
      </c>
      <c r="O194" s="715" t="s">
        <v>3741</v>
      </c>
      <c r="P194" s="644" t="s">
        <v>2610</v>
      </c>
      <c r="Q194" s="775" t="s">
        <v>1480</v>
      </c>
      <c r="R194" s="736" t="s">
        <v>3742</v>
      </c>
      <c r="S194" s="192">
        <v>16805</v>
      </c>
      <c r="T194" s="725">
        <v>42857</v>
      </c>
      <c r="U194" s="30" t="s">
        <v>3801</v>
      </c>
      <c r="V194" s="30" t="s">
        <v>3272</v>
      </c>
      <c r="W194" s="30" t="s">
        <v>3272</v>
      </c>
      <c r="X194" s="737" t="s">
        <v>4055</v>
      </c>
      <c r="Y194" s="610" t="s">
        <v>4056</v>
      </c>
      <c r="Z194" s="866"/>
      <c r="AA194" s="406">
        <v>99717</v>
      </c>
      <c r="AB194" s="708">
        <v>42857</v>
      </c>
      <c r="AC194" s="800"/>
      <c r="AD194" s="873">
        <v>775523</v>
      </c>
      <c r="AE194" s="800"/>
      <c r="AF194" s="800"/>
      <c r="AG194" s="800">
        <f t="shared" si="56"/>
        <v>775523</v>
      </c>
      <c r="AH194" s="790"/>
      <c r="AI194" s="157"/>
      <c r="AJ194" s="157"/>
      <c r="AK194" s="157"/>
      <c r="AL194" s="422"/>
      <c r="AM194" s="422">
        <v>42857</v>
      </c>
      <c r="AN194" s="725">
        <v>43100</v>
      </c>
      <c r="AO194" s="7">
        <f t="shared" si="57"/>
        <v>243</v>
      </c>
      <c r="AP194" s="737" t="s">
        <v>3685</v>
      </c>
      <c r="AQ194" s="629">
        <v>64551804</v>
      </c>
      <c r="AR194" s="47"/>
      <c r="AS194" s="47"/>
      <c r="AT194" s="29"/>
      <c r="AU194" s="165"/>
      <c r="AV194" s="47"/>
      <c r="AW194" s="29"/>
      <c r="AX194" s="46"/>
      <c r="AY194" s="420"/>
      <c r="AZ194" s="29"/>
      <c r="BA194" s="29"/>
      <c r="BB194" s="47"/>
      <c r="BC194" s="29"/>
      <c r="BD194" s="96"/>
      <c r="BE194" s="96"/>
      <c r="BG194" s="29"/>
      <c r="BH194" s="47"/>
      <c r="BI194" s="29"/>
      <c r="BM194" s="420"/>
      <c r="BN194" s="420"/>
      <c r="BO194" s="419"/>
      <c r="BP194" s="420"/>
      <c r="BQ194" s="29"/>
      <c r="BR194" s="29"/>
      <c r="BS194" s="420"/>
      <c r="BT194" s="420"/>
      <c r="BU194" s="420"/>
      <c r="BV194" s="29"/>
      <c r="BY194" s="420"/>
      <c r="BZ194" s="420"/>
      <c r="CA194" s="420"/>
      <c r="CB194" s="73"/>
      <c r="CF194" s="73"/>
      <c r="CG194" s="73"/>
      <c r="CH194" s="49"/>
      <c r="CI194" s="79"/>
      <c r="CJ194" s="79"/>
      <c r="CK194" s="81"/>
      <c r="CL194" s="81"/>
      <c r="CM194" s="97"/>
      <c r="CN194" s="81"/>
      <c r="CO194" s="98"/>
      <c r="CP194" s="98"/>
      <c r="CQ194" s="99"/>
      <c r="CS194" s="98"/>
      <c r="CT194" s="161"/>
      <c r="CU194" s="49"/>
    </row>
    <row r="195" spans="1:99" ht="51.75" customHeight="1" x14ac:dyDescent="0.25">
      <c r="A195" s="218" t="s">
        <v>2404</v>
      </c>
      <c r="B195" s="425">
        <f t="shared" si="58"/>
        <v>16806</v>
      </c>
      <c r="C195" s="782" t="s">
        <v>3956</v>
      </c>
      <c r="D195" s="635" t="s">
        <v>3920</v>
      </c>
      <c r="E195" s="263">
        <v>30322</v>
      </c>
      <c r="F195" s="834">
        <v>42829</v>
      </c>
      <c r="G195" s="732" t="s">
        <v>1590</v>
      </c>
      <c r="H195" s="732" t="s">
        <v>3801</v>
      </c>
      <c r="I195" s="740" t="s">
        <v>2257</v>
      </c>
      <c r="J195" s="598" t="s">
        <v>3746</v>
      </c>
      <c r="K195" s="712">
        <v>121</v>
      </c>
      <c r="L195" s="599">
        <v>441031</v>
      </c>
      <c r="M195" s="598" t="s">
        <v>3740</v>
      </c>
      <c r="N195" s="759">
        <v>1392300</v>
      </c>
      <c r="O195" s="715" t="s">
        <v>3741</v>
      </c>
      <c r="P195" s="644" t="s">
        <v>2610</v>
      </c>
      <c r="Q195" s="775" t="s">
        <v>1480</v>
      </c>
      <c r="R195" s="736" t="s">
        <v>3742</v>
      </c>
      <c r="S195" s="192">
        <v>16806</v>
      </c>
      <c r="T195" s="725">
        <v>42857</v>
      </c>
      <c r="U195" s="30" t="s">
        <v>3801</v>
      </c>
      <c r="V195" s="30" t="s">
        <v>3272</v>
      </c>
      <c r="W195" s="30" t="s">
        <v>3272</v>
      </c>
      <c r="X195" s="737" t="s">
        <v>4058</v>
      </c>
      <c r="Y195" s="610" t="s">
        <v>4057</v>
      </c>
      <c r="Z195" s="866"/>
      <c r="AA195" s="406">
        <v>99617</v>
      </c>
      <c r="AB195" s="708">
        <v>42857</v>
      </c>
      <c r="AC195" s="800"/>
      <c r="AD195" s="800">
        <v>1392300</v>
      </c>
      <c r="AE195" s="800"/>
      <c r="AF195" s="800"/>
      <c r="AG195" s="800">
        <f t="shared" si="56"/>
        <v>1392300</v>
      </c>
      <c r="AH195" s="790"/>
      <c r="AI195" s="157"/>
      <c r="AJ195" s="157"/>
      <c r="AK195" s="157"/>
      <c r="AL195" s="422"/>
      <c r="AM195" s="725">
        <v>42857</v>
      </c>
      <c r="AN195" s="725">
        <v>43100</v>
      </c>
      <c r="AO195" s="7">
        <f t="shared" si="57"/>
        <v>243</v>
      </c>
      <c r="AP195" s="737" t="s">
        <v>3685</v>
      </c>
      <c r="AQ195" s="629">
        <v>64551804</v>
      </c>
      <c r="AS195" s="49"/>
      <c r="AT195" s="75"/>
      <c r="AU195" s="52"/>
      <c r="AV195" s="49"/>
      <c r="AW195" s="90"/>
      <c r="AX195" s="52"/>
      <c r="AY195" s="49"/>
      <c r="BA195" s="52"/>
      <c r="BB195" s="49"/>
      <c r="BC195" s="90"/>
      <c r="BE195" s="49"/>
      <c r="BG195" s="52"/>
      <c r="BH195" s="49"/>
      <c r="BL195" s="91"/>
      <c r="BN195" s="398"/>
      <c r="BO195" s="91"/>
      <c r="BP195" s="49"/>
      <c r="BQ195" s="91"/>
      <c r="BS195" s="398"/>
      <c r="BT195" s="91"/>
      <c r="BU195" s="49"/>
      <c r="BV195" s="91"/>
      <c r="BX195" s="398"/>
      <c r="BY195" s="91"/>
      <c r="BZ195" s="49"/>
      <c r="CA195" s="92"/>
      <c r="CB195" s="52"/>
      <c r="CC195" s="75"/>
      <c r="CD195" s="49"/>
      <c r="CE195" s="92"/>
      <c r="CF195" s="93"/>
      <c r="CG195" s="94"/>
      <c r="CJ195" s="218"/>
      <c r="CO195" s="49"/>
      <c r="CP195" s="219"/>
      <c r="CQ195" s="218"/>
      <c r="CR195" s="49"/>
      <c r="CS195" s="220"/>
    </row>
    <row r="196" spans="1:99" ht="25.5" customHeight="1" x14ac:dyDescent="0.25">
      <c r="A196" s="218" t="s">
        <v>2404</v>
      </c>
      <c r="B196" s="425">
        <f t="shared" si="58"/>
        <v>16831</v>
      </c>
      <c r="C196" s="782" t="s">
        <v>3956</v>
      </c>
      <c r="D196" s="635" t="s">
        <v>3921</v>
      </c>
      <c r="E196" s="263">
        <v>30362</v>
      </c>
      <c r="F196" s="834">
        <v>42829</v>
      </c>
      <c r="G196" s="732" t="s">
        <v>1590</v>
      </c>
      <c r="H196" s="732" t="s">
        <v>3801</v>
      </c>
      <c r="I196" s="740" t="s">
        <v>2257</v>
      </c>
      <c r="J196" s="598" t="s">
        <v>3746</v>
      </c>
      <c r="K196" s="712">
        <v>121</v>
      </c>
      <c r="L196" s="599">
        <v>441031</v>
      </c>
      <c r="M196" s="598" t="s">
        <v>3740</v>
      </c>
      <c r="N196" s="759">
        <v>742602</v>
      </c>
      <c r="O196" s="715" t="s">
        <v>3741</v>
      </c>
      <c r="P196" s="644" t="s">
        <v>2610</v>
      </c>
      <c r="Q196" s="775" t="s">
        <v>1480</v>
      </c>
      <c r="R196" s="736" t="s">
        <v>3742</v>
      </c>
      <c r="S196" s="194">
        <v>16831</v>
      </c>
      <c r="T196" s="725">
        <v>42857</v>
      </c>
      <c r="U196" s="30" t="s">
        <v>3801</v>
      </c>
      <c r="V196" s="30" t="s">
        <v>3272</v>
      </c>
      <c r="W196" s="30" t="s">
        <v>3272</v>
      </c>
      <c r="X196" s="737" t="s">
        <v>4059</v>
      </c>
      <c r="Y196" s="156" t="s">
        <v>3751</v>
      </c>
      <c r="Z196" s="866"/>
      <c r="AA196" s="406">
        <v>102517</v>
      </c>
      <c r="AB196" s="708">
        <v>42859</v>
      </c>
      <c r="AC196" s="800"/>
      <c r="AD196" s="800">
        <v>742602</v>
      </c>
      <c r="AE196" s="800"/>
      <c r="AF196" s="800"/>
      <c r="AG196" s="800">
        <f t="shared" si="56"/>
        <v>742602</v>
      </c>
      <c r="AH196" s="790"/>
      <c r="AI196" s="157"/>
      <c r="AJ196" s="157"/>
      <c r="AK196" s="157"/>
      <c r="AL196" s="422"/>
      <c r="AM196" s="422">
        <v>42859</v>
      </c>
      <c r="AN196" s="725">
        <v>43100</v>
      </c>
      <c r="AO196" s="7">
        <f t="shared" si="57"/>
        <v>241</v>
      </c>
      <c r="AP196" s="737" t="s">
        <v>3685</v>
      </c>
      <c r="AQ196" s="629">
        <v>64551804</v>
      </c>
    </row>
    <row r="197" spans="1:99" ht="69" customHeight="1" x14ac:dyDescent="0.25">
      <c r="A197" s="218" t="s">
        <v>2404</v>
      </c>
      <c r="B197" s="425">
        <f t="shared" si="58"/>
        <v>16832</v>
      </c>
      <c r="C197" s="782" t="s">
        <v>3956</v>
      </c>
      <c r="D197" s="635" t="s">
        <v>3922</v>
      </c>
      <c r="E197" s="263">
        <v>30359</v>
      </c>
      <c r="F197" s="834">
        <v>42829</v>
      </c>
      <c r="G197" s="732" t="s">
        <v>1590</v>
      </c>
      <c r="H197" s="732" t="s">
        <v>3801</v>
      </c>
      <c r="I197" s="740" t="s">
        <v>2257</v>
      </c>
      <c r="J197" s="598" t="s">
        <v>3746</v>
      </c>
      <c r="K197" s="712">
        <v>121</v>
      </c>
      <c r="L197" s="599">
        <v>441031</v>
      </c>
      <c r="M197" s="598" t="s">
        <v>3740</v>
      </c>
      <c r="N197" s="758">
        <v>760010</v>
      </c>
      <c r="O197" s="715" t="s">
        <v>3741</v>
      </c>
      <c r="P197" s="644" t="s">
        <v>2610</v>
      </c>
      <c r="Q197" s="775" t="s">
        <v>1480</v>
      </c>
      <c r="R197" s="736" t="s">
        <v>3742</v>
      </c>
      <c r="S197" s="192">
        <v>16832</v>
      </c>
      <c r="T197" s="725">
        <v>42857</v>
      </c>
      <c r="U197" s="30" t="s">
        <v>3801</v>
      </c>
      <c r="V197" s="30" t="s">
        <v>3272</v>
      </c>
      <c r="W197" s="30" t="s">
        <v>3272</v>
      </c>
      <c r="X197" s="737" t="s">
        <v>4059</v>
      </c>
      <c r="Y197" s="156" t="s">
        <v>3751</v>
      </c>
      <c r="Z197" s="866"/>
      <c r="AA197" s="799">
        <v>100317</v>
      </c>
      <c r="AB197" s="708">
        <v>42858</v>
      </c>
      <c r="AC197" s="800"/>
      <c r="AD197" s="801">
        <v>760010</v>
      </c>
      <c r="AE197" s="800"/>
      <c r="AF197" s="800"/>
      <c r="AG197" s="800">
        <f t="shared" si="56"/>
        <v>760010</v>
      </c>
      <c r="AH197" s="790"/>
      <c r="AI197" s="157"/>
      <c r="AJ197" s="157"/>
      <c r="AK197" s="157"/>
      <c r="AL197" s="422"/>
      <c r="AM197" s="422">
        <v>42858</v>
      </c>
      <c r="AN197" s="725">
        <v>43100</v>
      </c>
      <c r="AO197" s="7">
        <f t="shared" si="57"/>
        <v>242</v>
      </c>
      <c r="AP197" s="737" t="s">
        <v>3685</v>
      </c>
      <c r="AQ197" s="629">
        <v>64551804</v>
      </c>
      <c r="AR197" s="95"/>
      <c r="AS197" s="47"/>
      <c r="AT197" s="29"/>
      <c r="AU197" s="29"/>
      <c r="AV197" s="47"/>
      <c r="AW197" s="29"/>
      <c r="AX197" s="46"/>
      <c r="AY197" s="420"/>
      <c r="AZ197" s="29"/>
      <c r="BA197" s="29"/>
      <c r="BB197" s="47"/>
      <c r="BC197" s="29"/>
      <c r="BD197" s="96"/>
      <c r="BE197" s="96"/>
      <c r="BG197" s="29"/>
      <c r="BH197" s="47"/>
      <c r="BI197" s="29"/>
      <c r="BM197" s="420"/>
      <c r="BN197" s="420"/>
      <c r="BO197" s="420"/>
      <c r="BP197" s="420"/>
      <c r="BQ197" s="29"/>
      <c r="BR197" s="420"/>
      <c r="BS197" s="420"/>
      <c r="BT197" s="420"/>
      <c r="BU197" s="420"/>
      <c r="BV197" s="29"/>
      <c r="BY197" s="420"/>
      <c r="BZ197" s="420"/>
      <c r="CA197" s="420"/>
      <c r="CB197" s="73"/>
    </row>
    <row r="198" spans="1:99" ht="69" customHeight="1" x14ac:dyDescent="0.25">
      <c r="A198" s="713" t="s">
        <v>2404</v>
      </c>
      <c r="B198" s="425">
        <f t="shared" si="58"/>
        <v>16833</v>
      </c>
      <c r="C198" s="782" t="s">
        <v>3956</v>
      </c>
      <c r="D198" s="635" t="s">
        <v>3923</v>
      </c>
      <c r="E198" s="263">
        <v>30358</v>
      </c>
      <c r="F198" s="834">
        <v>42829</v>
      </c>
      <c r="G198" s="732" t="s">
        <v>1590</v>
      </c>
      <c r="H198" s="732" t="s">
        <v>3801</v>
      </c>
      <c r="I198" s="740" t="s">
        <v>2257</v>
      </c>
      <c r="J198" s="598" t="s">
        <v>3746</v>
      </c>
      <c r="K198" s="712">
        <v>121</v>
      </c>
      <c r="L198" s="599">
        <v>441031</v>
      </c>
      <c r="M198" s="598" t="s">
        <v>3740</v>
      </c>
      <c r="N198" s="758">
        <v>678611</v>
      </c>
      <c r="O198" s="715" t="s">
        <v>3741</v>
      </c>
      <c r="P198" s="644" t="s">
        <v>2610</v>
      </c>
      <c r="Q198" s="775" t="s">
        <v>1480</v>
      </c>
      <c r="R198" s="736" t="s">
        <v>3742</v>
      </c>
      <c r="S198" s="192">
        <v>16833</v>
      </c>
      <c r="T198" s="725">
        <v>42857</v>
      </c>
      <c r="U198" s="30" t="s">
        <v>3801</v>
      </c>
      <c r="V198" s="30" t="s">
        <v>3272</v>
      </c>
      <c r="W198" s="30" t="s">
        <v>3272</v>
      </c>
      <c r="X198" s="737" t="s">
        <v>4060</v>
      </c>
      <c r="Y198" s="156" t="s">
        <v>3751</v>
      </c>
      <c r="Z198" s="866"/>
      <c r="AA198" s="799">
        <v>100117</v>
      </c>
      <c r="AB198" s="708">
        <v>42858</v>
      </c>
      <c r="AC198" s="800"/>
      <c r="AD198" s="801">
        <v>678611</v>
      </c>
      <c r="AE198" s="800"/>
      <c r="AF198" s="800"/>
      <c r="AG198" s="800">
        <f t="shared" si="56"/>
        <v>678611</v>
      </c>
      <c r="AH198" s="790"/>
      <c r="AI198" s="157"/>
      <c r="AJ198" s="157"/>
      <c r="AK198" s="157"/>
      <c r="AL198" s="422"/>
      <c r="AM198" s="725">
        <v>42858</v>
      </c>
      <c r="AN198" s="725">
        <v>43100</v>
      </c>
      <c r="AO198" s="7">
        <f t="shared" si="57"/>
        <v>242</v>
      </c>
      <c r="AP198" s="737" t="s">
        <v>3685</v>
      </c>
      <c r="AQ198" s="629">
        <v>64551804</v>
      </c>
      <c r="AR198" s="95"/>
      <c r="AS198" s="47"/>
      <c r="AT198" s="29"/>
      <c r="AU198" s="29"/>
      <c r="AV198" s="47"/>
      <c r="AW198" s="29"/>
      <c r="AX198" s="46"/>
      <c r="AY198" s="420"/>
      <c r="AZ198" s="29"/>
      <c r="BA198" s="29"/>
      <c r="BB198" s="47"/>
      <c r="BC198" s="29"/>
      <c r="BD198" s="96"/>
      <c r="BE198" s="96"/>
      <c r="BG198" s="29"/>
      <c r="BH198" s="47"/>
      <c r="BI198" s="29"/>
      <c r="BM198" s="420"/>
      <c r="BN198" s="420"/>
      <c r="BO198" s="420"/>
      <c r="BP198" s="420"/>
      <c r="BQ198" s="29"/>
      <c r="BR198" s="420"/>
      <c r="BS198" s="420"/>
      <c r="BT198" s="420"/>
      <c r="BU198" s="420"/>
      <c r="BV198" s="29"/>
      <c r="BY198" s="420"/>
      <c r="BZ198" s="420"/>
      <c r="CA198" s="420"/>
      <c r="CB198" s="73"/>
    </row>
    <row r="199" spans="1:99" ht="63.75" customHeight="1" x14ac:dyDescent="0.25">
      <c r="A199" s="713" t="s">
        <v>2404</v>
      </c>
      <c r="B199" s="425">
        <f t="shared" si="58"/>
        <v>16834</v>
      </c>
      <c r="C199" s="782" t="s">
        <v>3956</v>
      </c>
      <c r="D199" s="635" t="s">
        <v>3924</v>
      </c>
      <c r="E199" s="125">
        <v>30356</v>
      </c>
      <c r="F199" s="834">
        <v>42829</v>
      </c>
      <c r="G199" s="732" t="s">
        <v>1590</v>
      </c>
      <c r="H199" s="732" t="s">
        <v>3801</v>
      </c>
      <c r="I199" s="740" t="s">
        <v>2257</v>
      </c>
      <c r="J199" s="598" t="s">
        <v>3746</v>
      </c>
      <c r="K199" s="712">
        <v>121</v>
      </c>
      <c r="L199" s="599">
        <v>441031</v>
      </c>
      <c r="M199" s="598" t="s">
        <v>3740</v>
      </c>
      <c r="N199" s="759">
        <v>691323</v>
      </c>
      <c r="O199" s="715" t="s">
        <v>3741</v>
      </c>
      <c r="P199" s="644" t="s">
        <v>2610</v>
      </c>
      <c r="Q199" s="775" t="s">
        <v>1480</v>
      </c>
      <c r="R199" s="736" t="s">
        <v>3742</v>
      </c>
      <c r="S199" s="194">
        <v>16834</v>
      </c>
      <c r="T199" s="725">
        <v>42857</v>
      </c>
      <c r="U199" s="30" t="s">
        <v>3801</v>
      </c>
      <c r="V199" s="30" t="s">
        <v>3272</v>
      </c>
      <c r="W199" s="30" t="s">
        <v>3272</v>
      </c>
      <c r="X199" s="737" t="s">
        <v>4055</v>
      </c>
      <c r="Y199" s="610" t="s">
        <v>4056</v>
      </c>
      <c r="Z199" s="866"/>
      <c r="AA199" s="406">
        <v>100017</v>
      </c>
      <c r="AB199" s="708">
        <v>42858</v>
      </c>
      <c r="AC199" s="800"/>
      <c r="AD199" s="867">
        <v>691323</v>
      </c>
      <c r="AE199" s="800"/>
      <c r="AF199" s="800"/>
      <c r="AG199" s="800">
        <f t="shared" si="56"/>
        <v>691323</v>
      </c>
      <c r="AH199" s="790"/>
      <c r="AI199" s="157"/>
      <c r="AJ199" s="157"/>
      <c r="AK199" s="157"/>
      <c r="AL199" s="422"/>
      <c r="AM199" s="725">
        <v>42858</v>
      </c>
      <c r="AN199" s="725">
        <v>43100</v>
      </c>
      <c r="AO199" s="7">
        <f t="shared" si="57"/>
        <v>242</v>
      </c>
      <c r="AP199" s="737" t="s">
        <v>3685</v>
      </c>
      <c r="AQ199" s="629">
        <v>64551804</v>
      </c>
    </row>
    <row r="200" spans="1:99" ht="38.25" x14ac:dyDescent="0.25">
      <c r="A200" s="713" t="s">
        <v>2404</v>
      </c>
      <c r="B200" s="425">
        <f t="shared" si="58"/>
        <v>16941</v>
      </c>
      <c r="C200" s="782" t="s">
        <v>3956</v>
      </c>
      <c r="D200" s="635" t="s">
        <v>3925</v>
      </c>
      <c r="E200" s="125">
        <v>30532</v>
      </c>
      <c r="F200" s="834">
        <v>42829</v>
      </c>
      <c r="G200" s="732" t="s">
        <v>1590</v>
      </c>
      <c r="H200" s="732" t="s">
        <v>3801</v>
      </c>
      <c r="I200" s="740" t="s">
        <v>2257</v>
      </c>
      <c r="J200" s="598" t="s">
        <v>3746</v>
      </c>
      <c r="K200" s="712">
        <v>121</v>
      </c>
      <c r="L200" s="599">
        <v>441031</v>
      </c>
      <c r="M200" s="598" t="s">
        <v>3740</v>
      </c>
      <c r="N200" s="759">
        <v>2771486</v>
      </c>
      <c r="O200" s="715" t="s">
        <v>3741</v>
      </c>
      <c r="P200" s="644" t="s">
        <v>2610</v>
      </c>
      <c r="Q200" s="775" t="s">
        <v>1480</v>
      </c>
      <c r="R200" s="736" t="s">
        <v>3742</v>
      </c>
      <c r="S200" s="192">
        <v>16941</v>
      </c>
      <c r="T200" s="725">
        <v>42860</v>
      </c>
      <c r="U200" s="30" t="s">
        <v>3801</v>
      </c>
      <c r="V200" s="30" t="s">
        <v>3272</v>
      </c>
      <c r="W200" s="30" t="s">
        <v>3272</v>
      </c>
      <c r="X200" s="737" t="s">
        <v>4059</v>
      </c>
      <c r="Y200" s="156" t="s">
        <v>3751</v>
      </c>
      <c r="Z200" s="866"/>
      <c r="AA200" s="406">
        <v>103117</v>
      </c>
      <c r="AB200" s="708">
        <v>42860</v>
      </c>
      <c r="AC200" s="800"/>
      <c r="AD200" s="873">
        <v>2771486</v>
      </c>
      <c r="AE200" s="800"/>
      <c r="AF200" s="800"/>
      <c r="AG200" s="800">
        <f t="shared" si="56"/>
        <v>2771486</v>
      </c>
      <c r="AH200" s="790"/>
      <c r="AI200" s="157"/>
      <c r="AJ200" s="157"/>
      <c r="AK200" s="157"/>
      <c r="AL200" s="422"/>
      <c r="AM200" s="422">
        <v>42860</v>
      </c>
      <c r="AN200" s="725">
        <v>43100</v>
      </c>
      <c r="AO200" s="7">
        <f t="shared" si="57"/>
        <v>240</v>
      </c>
      <c r="AP200" s="737" t="s">
        <v>3685</v>
      </c>
      <c r="AQ200" s="629">
        <v>64551804</v>
      </c>
      <c r="AR200" s="47"/>
      <c r="AS200" s="47"/>
      <c r="AT200" s="29"/>
      <c r="AU200" s="165"/>
      <c r="AV200" s="47"/>
      <c r="AW200" s="29"/>
      <c r="AX200" s="46"/>
      <c r="AY200" s="420"/>
      <c r="AZ200" s="29"/>
      <c r="BA200" s="29"/>
      <c r="BB200" s="47"/>
      <c r="BC200" s="29"/>
      <c r="BD200" s="96"/>
      <c r="BE200" s="96"/>
      <c r="BG200" s="29"/>
      <c r="BH200" s="47"/>
      <c r="BI200" s="29"/>
      <c r="BM200" s="420"/>
      <c r="BN200" s="420"/>
      <c r="BO200" s="419"/>
      <c r="BP200" s="420"/>
      <c r="BQ200" s="29"/>
      <c r="BR200" s="29"/>
      <c r="BS200" s="420"/>
      <c r="BT200" s="420"/>
      <c r="BU200" s="420"/>
      <c r="BV200" s="29"/>
      <c r="BY200" s="420"/>
      <c r="BZ200" s="420"/>
      <c r="CA200" s="420"/>
      <c r="CB200" s="73"/>
      <c r="CF200" s="73"/>
      <c r="CG200" s="73"/>
      <c r="CH200" s="49"/>
      <c r="CI200" s="79"/>
      <c r="CJ200" s="79"/>
      <c r="CK200" s="81"/>
      <c r="CL200" s="81"/>
      <c r="CM200" s="97"/>
      <c r="CN200" s="81"/>
      <c r="CO200" s="98"/>
      <c r="CP200" s="98"/>
      <c r="CQ200" s="99"/>
      <c r="CS200" s="98"/>
      <c r="CT200" s="161"/>
      <c r="CU200" s="49"/>
    </row>
    <row r="201" spans="1:99" ht="97.5" customHeight="1" x14ac:dyDescent="0.25">
      <c r="A201" s="713" t="s">
        <v>2404</v>
      </c>
      <c r="B201" s="425">
        <f t="shared" si="58"/>
        <v>16942</v>
      </c>
      <c r="C201" s="782" t="s">
        <v>3956</v>
      </c>
      <c r="D201" s="635" t="s">
        <v>3926</v>
      </c>
      <c r="E201" s="125">
        <v>30523</v>
      </c>
      <c r="F201" s="834">
        <v>42829</v>
      </c>
      <c r="G201" s="732" t="s">
        <v>1590</v>
      </c>
      <c r="H201" s="732" t="s">
        <v>3801</v>
      </c>
      <c r="I201" s="740" t="s">
        <v>2257</v>
      </c>
      <c r="J201" s="598" t="s">
        <v>3746</v>
      </c>
      <c r="K201" s="712">
        <v>121</v>
      </c>
      <c r="L201" s="599">
        <v>441031</v>
      </c>
      <c r="M201" s="598" t="s">
        <v>3740</v>
      </c>
      <c r="N201" s="758">
        <v>635121</v>
      </c>
      <c r="O201" s="715" t="s">
        <v>3741</v>
      </c>
      <c r="P201" s="644" t="s">
        <v>2610</v>
      </c>
      <c r="Q201" s="775" t="s">
        <v>1480</v>
      </c>
      <c r="R201" s="736" t="s">
        <v>3742</v>
      </c>
      <c r="S201" s="192">
        <v>16942</v>
      </c>
      <c r="T201" s="725">
        <v>42860</v>
      </c>
      <c r="U201" s="30" t="s">
        <v>3801</v>
      </c>
      <c r="V201" s="30" t="s">
        <v>3272</v>
      </c>
      <c r="W201" s="30" t="s">
        <v>3272</v>
      </c>
      <c r="X201" s="737" t="s">
        <v>4059</v>
      </c>
      <c r="Y201" s="156" t="s">
        <v>3751</v>
      </c>
      <c r="Z201" s="866"/>
      <c r="AA201" s="799">
        <v>103217</v>
      </c>
      <c r="AB201" s="708">
        <v>42860</v>
      </c>
      <c r="AC201" s="800"/>
      <c r="AD201" s="794">
        <v>635120</v>
      </c>
      <c r="AE201" s="800"/>
      <c r="AF201" s="800"/>
      <c r="AG201" s="800">
        <f t="shared" si="56"/>
        <v>635120</v>
      </c>
      <c r="AH201" s="790"/>
      <c r="AJ201" s="422"/>
      <c r="AK201" s="422"/>
      <c r="AL201" s="422"/>
      <c r="AM201" s="725">
        <v>42860</v>
      </c>
      <c r="AN201" s="725">
        <v>43100</v>
      </c>
      <c r="AO201" s="7">
        <f t="shared" si="57"/>
        <v>240</v>
      </c>
      <c r="AP201" s="737" t="s">
        <v>3685</v>
      </c>
      <c r="AQ201" s="629">
        <v>64551804</v>
      </c>
      <c r="AR201" s="47"/>
      <c r="AS201" s="47"/>
      <c r="AT201" s="29"/>
      <c r="AU201" s="165"/>
      <c r="AV201" s="47"/>
      <c r="AW201" s="29"/>
      <c r="AX201" s="46"/>
      <c r="AY201" s="420"/>
      <c r="AZ201" s="29"/>
      <c r="BA201" s="29"/>
      <c r="BB201" s="47"/>
      <c r="BC201" s="29"/>
      <c r="BD201" s="96"/>
      <c r="BE201" s="96"/>
      <c r="BG201" s="29"/>
      <c r="BH201" s="47"/>
      <c r="BI201" s="29"/>
      <c r="BM201" s="420"/>
      <c r="BN201" s="420"/>
      <c r="BO201" s="419"/>
      <c r="BP201" s="420"/>
      <c r="BQ201" s="29"/>
      <c r="BR201" s="29"/>
      <c r="BS201" s="420"/>
      <c r="BT201" s="420"/>
      <c r="BU201" s="420"/>
      <c r="BV201" s="29"/>
      <c r="BY201" s="420"/>
      <c r="BZ201" s="420"/>
      <c r="CA201" s="420"/>
      <c r="CB201" s="73"/>
      <c r="CF201" s="73"/>
      <c r="CG201" s="73"/>
      <c r="CH201" s="49"/>
      <c r="CI201" s="79"/>
      <c r="CJ201" s="218"/>
      <c r="CM201" s="49"/>
      <c r="CN201" s="219"/>
      <c r="CQ201" s="218"/>
      <c r="CS201" s="218"/>
    </row>
    <row r="202" spans="1:99" ht="69" customHeight="1" x14ac:dyDescent="0.25">
      <c r="A202" s="713" t="s">
        <v>2404</v>
      </c>
      <c r="B202" s="425">
        <f t="shared" si="58"/>
        <v>16544</v>
      </c>
      <c r="C202" s="782" t="s">
        <v>3956</v>
      </c>
      <c r="D202" s="635" t="s">
        <v>3927</v>
      </c>
      <c r="E202" s="499">
        <v>29929</v>
      </c>
      <c r="F202" s="834">
        <v>42829</v>
      </c>
      <c r="G202" s="732" t="s">
        <v>1590</v>
      </c>
      <c r="H202" s="732" t="s">
        <v>3801</v>
      </c>
      <c r="I202" s="740" t="s">
        <v>2257</v>
      </c>
      <c r="J202" s="598" t="s">
        <v>3746</v>
      </c>
      <c r="K202" s="712">
        <v>121</v>
      </c>
      <c r="L202" s="793">
        <v>441031</v>
      </c>
      <c r="M202" s="637" t="s">
        <v>3740</v>
      </c>
      <c r="N202" s="870">
        <v>620939</v>
      </c>
      <c r="O202" s="795" t="s">
        <v>3741</v>
      </c>
      <c r="P202" s="865" t="s">
        <v>2610</v>
      </c>
      <c r="Q202" s="791" t="s">
        <v>1480</v>
      </c>
      <c r="R202" s="804" t="s">
        <v>3742</v>
      </c>
      <c r="S202" s="776">
        <v>16544</v>
      </c>
      <c r="T202" s="708">
        <v>42850</v>
      </c>
      <c r="U202" s="30" t="s">
        <v>3801</v>
      </c>
      <c r="V202" s="30" t="s">
        <v>3272</v>
      </c>
      <c r="W202" s="30" t="s">
        <v>3272</v>
      </c>
      <c r="X202" s="737" t="s">
        <v>4061</v>
      </c>
      <c r="Y202" s="156" t="s">
        <v>4062</v>
      </c>
      <c r="Z202" s="866"/>
      <c r="AA202" s="799">
        <v>109317</v>
      </c>
      <c r="AB202" s="708">
        <v>42867</v>
      </c>
      <c r="AC202" s="800"/>
      <c r="AD202" s="801">
        <v>620938</v>
      </c>
      <c r="AE202" s="800"/>
      <c r="AF202" s="800"/>
      <c r="AG202" s="800">
        <f t="shared" si="56"/>
        <v>620938</v>
      </c>
      <c r="AH202" s="790"/>
      <c r="AI202" s="157"/>
      <c r="AJ202" s="157"/>
      <c r="AK202" s="157"/>
      <c r="AL202" s="422"/>
      <c r="AM202" s="422">
        <v>42867</v>
      </c>
      <c r="AN202" s="725">
        <v>43100</v>
      </c>
      <c r="AO202" s="7">
        <f t="shared" si="57"/>
        <v>233</v>
      </c>
      <c r="AP202" s="737" t="s">
        <v>3685</v>
      </c>
      <c r="AQ202" s="629">
        <v>64551804</v>
      </c>
      <c r="AR202" s="95"/>
      <c r="AS202" s="47"/>
      <c r="AT202" s="29"/>
      <c r="AU202" s="29"/>
      <c r="AV202" s="47"/>
      <c r="AW202" s="29"/>
      <c r="AX202" s="46"/>
      <c r="AY202" s="420"/>
      <c r="AZ202" s="29"/>
      <c r="BA202" s="29"/>
      <c r="BB202" s="47"/>
      <c r="BC202" s="29"/>
      <c r="BD202" s="96"/>
      <c r="BE202" s="96"/>
      <c r="BG202" s="29"/>
      <c r="BH202" s="47"/>
      <c r="BI202" s="29"/>
      <c r="BM202" s="420"/>
      <c r="BN202" s="420"/>
      <c r="BO202" s="420"/>
      <c r="BP202" s="420"/>
      <c r="BQ202" s="29"/>
      <c r="BR202" s="420"/>
      <c r="BS202" s="420"/>
      <c r="BT202" s="420"/>
      <c r="BU202" s="420"/>
      <c r="BV202" s="29"/>
      <c r="BY202" s="420"/>
      <c r="BZ202" s="420"/>
      <c r="CA202" s="420"/>
      <c r="CB202" s="73"/>
    </row>
    <row r="203" spans="1:99" ht="63.75" customHeight="1" x14ac:dyDescent="0.25">
      <c r="A203" s="713" t="s">
        <v>2404</v>
      </c>
      <c r="B203" s="425">
        <f t="shared" si="58"/>
        <v>17186</v>
      </c>
      <c r="C203" s="782" t="s">
        <v>3956</v>
      </c>
      <c r="D203" s="635" t="s">
        <v>3928</v>
      </c>
      <c r="E203" s="125">
        <v>30138</v>
      </c>
      <c r="F203" s="834">
        <v>42829</v>
      </c>
      <c r="G203" s="732" t="s">
        <v>1590</v>
      </c>
      <c r="H203" s="732" t="s">
        <v>3801</v>
      </c>
      <c r="I203" s="740" t="s">
        <v>2257</v>
      </c>
      <c r="J203" s="598" t="s">
        <v>3746</v>
      </c>
      <c r="K203" s="712">
        <v>121</v>
      </c>
      <c r="L203" s="793">
        <v>441031</v>
      </c>
      <c r="M203" s="637" t="s">
        <v>3740</v>
      </c>
      <c r="N203" s="864">
        <v>1218679</v>
      </c>
      <c r="O203" s="795" t="s">
        <v>3741</v>
      </c>
      <c r="P203" s="865" t="s">
        <v>2610</v>
      </c>
      <c r="Q203" s="791" t="s">
        <v>1480</v>
      </c>
      <c r="R203" s="804" t="s">
        <v>3742</v>
      </c>
      <c r="S203" s="777">
        <v>17186</v>
      </c>
      <c r="T203" s="708">
        <v>42867</v>
      </c>
      <c r="U203" s="30" t="s">
        <v>3801</v>
      </c>
      <c r="V203" s="30" t="s">
        <v>3272</v>
      </c>
      <c r="W203" s="30" t="s">
        <v>3272</v>
      </c>
      <c r="X203" s="737" t="s">
        <v>4055</v>
      </c>
      <c r="Y203" s="610" t="s">
        <v>4056</v>
      </c>
      <c r="Z203" s="866"/>
      <c r="AA203" s="406">
        <v>109117</v>
      </c>
      <c r="AB203" s="708">
        <v>42867</v>
      </c>
      <c r="AC203" s="800"/>
      <c r="AD203" s="867">
        <v>1218679</v>
      </c>
      <c r="AE203" s="800"/>
      <c r="AF203" s="800"/>
      <c r="AG203" s="800">
        <f t="shared" si="56"/>
        <v>1218679</v>
      </c>
      <c r="AH203" s="790"/>
      <c r="AI203" s="157"/>
      <c r="AJ203" s="157"/>
      <c r="AK203" s="157"/>
      <c r="AL203" s="422"/>
      <c r="AM203" s="725">
        <v>42867</v>
      </c>
      <c r="AN203" s="725">
        <v>43100</v>
      </c>
      <c r="AO203" s="7">
        <f t="shared" si="57"/>
        <v>233</v>
      </c>
      <c r="AP203" s="737" t="s">
        <v>3685</v>
      </c>
      <c r="AQ203" s="629">
        <v>64551804</v>
      </c>
    </row>
    <row r="204" spans="1:99" ht="63.75" customHeight="1" x14ac:dyDescent="0.25">
      <c r="A204" s="713" t="s">
        <v>2404</v>
      </c>
      <c r="B204" s="425">
        <f t="shared" si="58"/>
        <v>17571</v>
      </c>
      <c r="C204" s="782" t="s">
        <v>3956</v>
      </c>
      <c r="D204" s="635" t="s">
        <v>3929</v>
      </c>
      <c r="E204" s="125">
        <v>31663</v>
      </c>
      <c r="F204" s="834">
        <v>42853</v>
      </c>
      <c r="G204" s="732" t="s">
        <v>1590</v>
      </c>
      <c r="H204" s="732" t="s">
        <v>3801</v>
      </c>
      <c r="I204" s="740" t="s">
        <v>2257</v>
      </c>
      <c r="J204" s="598" t="s">
        <v>3930</v>
      </c>
      <c r="K204" s="712">
        <v>124</v>
      </c>
      <c r="L204" s="793">
        <v>441216</v>
      </c>
      <c r="M204" s="637" t="s">
        <v>3740</v>
      </c>
      <c r="N204" s="864">
        <v>53917415</v>
      </c>
      <c r="O204" s="795" t="s">
        <v>3931</v>
      </c>
      <c r="P204" s="865" t="s">
        <v>2610</v>
      </c>
      <c r="Q204" s="791" t="s">
        <v>1480</v>
      </c>
      <c r="R204" s="804" t="s">
        <v>3742</v>
      </c>
      <c r="S204" s="777">
        <v>17571</v>
      </c>
      <c r="T204" s="708">
        <v>42881</v>
      </c>
      <c r="U204" s="30" t="s">
        <v>3801</v>
      </c>
      <c r="V204" s="30" t="s">
        <v>3272</v>
      </c>
      <c r="W204" s="30" t="s">
        <v>3272</v>
      </c>
      <c r="X204" s="737" t="s">
        <v>4063</v>
      </c>
      <c r="Y204" s="610" t="s">
        <v>4064</v>
      </c>
      <c r="Z204" s="866"/>
      <c r="AA204" s="406">
        <v>119917</v>
      </c>
      <c r="AB204" s="708">
        <v>42881</v>
      </c>
      <c r="AC204" s="800"/>
      <c r="AD204" s="867">
        <v>53917415</v>
      </c>
      <c r="AE204" s="800"/>
      <c r="AF204" s="800"/>
      <c r="AG204" s="800">
        <f t="shared" si="56"/>
        <v>53917415</v>
      </c>
      <c r="AH204" s="790"/>
      <c r="AI204" s="157"/>
      <c r="AJ204" s="157"/>
      <c r="AK204" s="157"/>
      <c r="AL204" s="422"/>
      <c r="AM204" s="422">
        <v>42881</v>
      </c>
      <c r="AN204" s="725">
        <v>43100</v>
      </c>
      <c r="AO204" s="7">
        <f t="shared" si="57"/>
        <v>219</v>
      </c>
      <c r="AP204" s="737" t="s">
        <v>4065</v>
      </c>
      <c r="AQ204" s="629">
        <v>1020712442</v>
      </c>
    </row>
    <row r="205" spans="1:99" ht="63.75" customHeight="1" x14ac:dyDescent="0.25">
      <c r="A205" s="713" t="s">
        <v>3045</v>
      </c>
      <c r="B205" s="646" t="str">
        <f t="shared" si="58"/>
        <v>OPAV 21708P</v>
      </c>
      <c r="C205" s="713" t="s">
        <v>1610</v>
      </c>
      <c r="D205" s="635" t="s">
        <v>3934</v>
      </c>
      <c r="E205" s="501" t="s">
        <v>3935</v>
      </c>
      <c r="F205" s="834">
        <v>42894</v>
      </c>
      <c r="G205" s="836" t="s">
        <v>1464</v>
      </c>
      <c r="H205" s="30" t="s">
        <v>3940</v>
      </c>
      <c r="I205" s="737" t="s">
        <v>4032</v>
      </c>
      <c r="J205" s="598" t="s">
        <v>3936</v>
      </c>
      <c r="K205" s="421">
        <v>227</v>
      </c>
      <c r="L205" s="793" t="s">
        <v>1464</v>
      </c>
      <c r="M205" s="793" t="s">
        <v>1464</v>
      </c>
      <c r="N205" s="864">
        <v>14070682</v>
      </c>
      <c r="O205" s="809" t="s">
        <v>3937</v>
      </c>
      <c r="P205" s="824" t="s">
        <v>3938</v>
      </c>
      <c r="Q205" s="901" t="s">
        <v>1480</v>
      </c>
      <c r="R205" s="804" t="s">
        <v>3742</v>
      </c>
      <c r="S205" s="777" t="s">
        <v>3939</v>
      </c>
      <c r="T205" s="708">
        <v>42900</v>
      </c>
      <c r="U205" s="30" t="s">
        <v>3940</v>
      </c>
      <c r="V205" s="30" t="s">
        <v>1551</v>
      </c>
      <c r="W205" s="30" t="s">
        <v>1547</v>
      </c>
      <c r="X205" s="737" t="s">
        <v>3941</v>
      </c>
      <c r="Y205" s="114" t="s">
        <v>3942</v>
      </c>
      <c r="Z205" s="866"/>
      <c r="AA205" s="406"/>
      <c r="AB205" s="708"/>
      <c r="AC205" s="800"/>
      <c r="AD205" s="867"/>
      <c r="AE205" s="800"/>
      <c r="AF205" s="800"/>
      <c r="AG205" s="800">
        <f t="shared" si="56"/>
        <v>0</v>
      </c>
      <c r="AH205" s="790"/>
      <c r="AI205" s="157"/>
      <c r="AJ205" s="157"/>
      <c r="AK205" s="157"/>
      <c r="AL205" s="422"/>
      <c r="AM205" s="422"/>
      <c r="AN205" s="422"/>
      <c r="AO205" s="7">
        <f t="shared" si="57"/>
        <v>0</v>
      </c>
      <c r="AP205" s="737" t="s">
        <v>3943</v>
      </c>
      <c r="AQ205" s="629">
        <v>7314404</v>
      </c>
    </row>
    <row r="206" spans="1:99" ht="63.75" customHeight="1" x14ac:dyDescent="0.25">
      <c r="A206" s="218" t="s">
        <v>2404</v>
      </c>
      <c r="B206" s="646">
        <f t="shared" si="58"/>
        <v>104</v>
      </c>
      <c r="C206" s="218" t="s">
        <v>1610</v>
      </c>
      <c r="D206" s="635" t="s">
        <v>3944</v>
      </c>
      <c r="E206" s="501" t="s">
        <v>3945</v>
      </c>
      <c r="F206" s="422">
        <v>42908</v>
      </c>
      <c r="G206" s="737" t="s">
        <v>1499</v>
      </c>
      <c r="H206" s="737" t="s">
        <v>3810</v>
      </c>
      <c r="I206" s="737" t="s">
        <v>3074</v>
      </c>
      <c r="J206" s="598" t="s">
        <v>3946</v>
      </c>
      <c r="K206" s="717">
        <v>229</v>
      </c>
      <c r="L206" s="46">
        <v>801615</v>
      </c>
      <c r="M206" s="28" t="s">
        <v>3947</v>
      </c>
      <c r="N206" s="759">
        <v>19100000</v>
      </c>
      <c r="O206" s="75" t="s">
        <v>3948</v>
      </c>
      <c r="P206" s="399" t="s">
        <v>1487</v>
      </c>
      <c r="Q206" s="288" t="s">
        <v>1480</v>
      </c>
      <c r="R206" s="736" t="s">
        <v>3742</v>
      </c>
      <c r="S206" s="192">
        <v>104</v>
      </c>
      <c r="T206" s="708">
        <v>42908</v>
      </c>
      <c r="U206" s="737" t="s">
        <v>3687</v>
      </c>
      <c r="V206" s="737" t="s">
        <v>3949</v>
      </c>
      <c r="W206" s="737" t="s">
        <v>3949</v>
      </c>
      <c r="X206" s="737" t="s">
        <v>1512</v>
      </c>
      <c r="Y206" s="114">
        <v>1022097423</v>
      </c>
      <c r="Z206" s="866"/>
      <c r="AA206" s="406">
        <v>131017</v>
      </c>
      <c r="AB206" s="708">
        <v>42908</v>
      </c>
      <c r="AC206" s="800"/>
      <c r="AD206" s="867">
        <v>19100000</v>
      </c>
      <c r="AE206" s="800"/>
      <c r="AF206" s="800"/>
      <c r="AG206" s="800">
        <f t="shared" si="56"/>
        <v>19100000</v>
      </c>
      <c r="AH206" s="790"/>
      <c r="AI206" s="157"/>
      <c r="AJ206" s="157"/>
      <c r="AK206" s="157"/>
      <c r="AL206" s="422"/>
      <c r="AM206" s="422">
        <v>42908</v>
      </c>
      <c r="AN206" s="422">
        <v>43100</v>
      </c>
      <c r="AO206" s="7">
        <f t="shared" si="57"/>
        <v>192</v>
      </c>
      <c r="AP206" s="737" t="s">
        <v>3115</v>
      </c>
      <c r="AQ206" s="629">
        <v>39774921</v>
      </c>
    </row>
    <row r="207" spans="1:99" ht="64.5" x14ac:dyDescent="0.25">
      <c r="A207" s="218" t="s">
        <v>2404</v>
      </c>
      <c r="B207" s="646">
        <f t="shared" si="58"/>
        <v>105</v>
      </c>
      <c r="C207" s="218" t="s">
        <v>1610</v>
      </c>
      <c r="D207" s="635" t="s">
        <v>3950</v>
      </c>
      <c r="E207" s="501" t="s">
        <v>3951</v>
      </c>
      <c r="F207" s="422">
        <v>42909</v>
      </c>
      <c r="G207" s="732" t="s">
        <v>1499</v>
      </c>
      <c r="H207" s="732" t="s">
        <v>3687</v>
      </c>
      <c r="I207" s="737" t="s">
        <v>4032</v>
      </c>
      <c r="J207" s="598" t="s">
        <v>3952</v>
      </c>
      <c r="K207" s="425">
        <v>225</v>
      </c>
      <c r="L207" s="46">
        <v>811017</v>
      </c>
      <c r="M207" s="400" t="s">
        <v>3953</v>
      </c>
      <c r="N207" s="758">
        <v>18000000</v>
      </c>
      <c r="O207" s="419" t="s">
        <v>3954</v>
      </c>
      <c r="P207" s="399" t="s">
        <v>3955</v>
      </c>
      <c r="Q207" s="288" t="s">
        <v>1480</v>
      </c>
      <c r="R207" s="736" t="s">
        <v>3742</v>
      </c>
      <c r="S207" s="192">
        <v>105</v>
      </c>
      <c r="T207" s="708">
        <v>42915</v>
      </c>
      <c r="U207" s="737" t="s">
        <v>3687</v>
      </c>
      <c r="V207" s="737" t="s">
        <v>3949</v>
      </c>
      <c r="W207" s="737" t="s">
        <v>3949</v>
      </c>
      <c r="X207" s="737" t="s">
        <v>4036</v>
      </c>
      <c r="Y207" s="156">
        <v>80257091</v>
      </c>
      <c r="Z207" s="866"/>
      <c r="AA207" s="799">
        <v>139817</v>
      </c>
      <c r="AB207" s="708">
        <v>42915</v>
      </c>
      <c r="AC207" s="800"/>
      <c r="AD207" s="801">
        <v>18000000</v>
      </c>
      <c r="AE207" s="800"/>
      <c r="AF207" s="800"/>
      <c r="AG207" s="800">
        <f t="shared" si="56"/>
        <v>18000000</v>
      </c>
      <c r="AH207" s="790"/>
      <c r="AI207" s="157"/>
      <c r="AJ207" s="157"/>
      <c r="AK207" s="157"/>
      <c r="AL207" s="422"/>
      <c r="AM207" s="422">
        <v>42915</v>
      </c>
      <c r="AN207" s="422">
        <v>43036</v>
      </c>
      <c r="AO207" s="7">
        <f t="shared" si="57"/>
        <v>121</v>
      </c>
      <c r="AP207" s="737" t="s">
        <v>26</v>
      </c>
      <c r="AQ207" s="629">
        <v>5825755</v>
      </c>
      <c r="AR207" s="95"/>
      <c r="AS207" s="47"/>
      <c r="AT207" s="29"/>
      <c r="AU207" s="29"/>
      <c r="AV207" s="47"/>
      <c r="AW207" s="29"/>
      <c r="AX207" s="46"/>
      <c r="AY207" s="420"/>
      <c r="AZ207" s="29"/>
      <c r="BA207" s="29"/>
      <c r="BB207" s="47"/>
      <c r="BC207" s="29"/>
      <c r="BD207" s="96"/>
      <c r="BE207" s="96"/>
      <c r="BG207" s="29"/>
      <c r="BH207" s="47"/>
      <c r="BI207" s="29"/>
      <c r="BM207" s="420"/>
      <c r="BN207" s="420"/>
      <c r="BO207" s="420"/>
      <c r="BP207" s="420"/>
      <c r="BQ207" s="29"/>
      <c r="BR207" s="420"/>
      <c r="BS207" s="420"/>
      <c r="BT207" s="420"/>
      <c r="BU207" s="420"/>
      <c r="BV207" s="29"/>
      <c r="BY207" s="420"/>
      <c r="BZ207" s="420"/>
      <c r="CA207" s="420"/>
      <c r="CB207" s="73"/>
    </row>
    <row r="208" spans="1:99" ht="51" x14ac:dyDescent="0.25">
      <c r="A208" s="218" t="s">
        <v>3045</v>
      </c>
      <c r="B208" s="646">
        <f t="shared" si="58"/>
        <v>107</v>
      </c>
      <c r="C208" s="218" t="s">
        <v>3956</v>
      </c>
      <c r="D208" s="635" t="s">
        <v>3957</v>
      </c>
      <c r="E208" s="501" t="s">
        <v>3958</v>
      </c>
      <c r="F208" s="422">
        <v>42899</v>
      </c>
      <c r="G208" s="732" t="s">
        <v>1499</v>
      </c>
      <c r="H208" s="732" t="s">
        <v>3687</v>
      </c>
      <c r="I208" s="737" t="s">
        <v>1743</v>
      </c>
      <c r="J208" s="598" t="s">
        <v>3959</v>
      </c>
      <c r="K208" s="425">
        <v>112</v>
      </c>
      <c r="L208" s="46">
        <v>861017</v>
      </c>
      <c r="M208" s="400" t="s">
        <v>3960</v>
      </c>
      <c r="N208" s="758">
        <v>25000000</v>
      </c>
      <c r="O208" s="419" t="s">
        <v>3961</v>
      </c>
      <c r="P208" s="399" t="s">
        <v>2038</v>
      </c>
      <c r="Q208" s="288" t="s">
        <v>1480</v>
      </c>
      <c r="R208" s="288" t="s">
        <v>3742</v>
      </c>
      <c r="S208" s="774">
        <v>107</v>
      </c>
      <c r="T208" s="773">
        <v>42927</v>
      </c>
      <c r="U208" s="737" t="s">
        <v>3687</v>
      </c>
      <c r="V208" s="737" t="s">
        <v>4119</v>
      </c>
      <c r="W208" s="737" t="s">
        <v>4119</v>
      </c>
      <c r="X208" s="737" t="s">
        <v>4120</v>
      </c>
      <c r="Y208" s="156" t="s">
        <v>4121</v>
      </c>
      <c r="Z208" s="866"/>
      <c r="AA208" s="799">
        <v>142317</v>
      </c>
      <c r="AB208" s="708">
        <v>42927</v>
      </c>
      <c r="AC208" s="800"/>
      <c r="AD208" s="801">
        <v>25000000</v>
      </c>
      <c r="AE208" s="800"/>
      <c r="AF208" s="800"/>
      <c r="AG208" s="800">
        <f t="shared" si="56"/>
        <v>25000000</v>
      </c>
      <c r="AH208" s="790"/>
      <c r="AI208" s="157"/>
      <c r="AJ208" s="157"/>
      <c r="AK208" s="157"/>
      <c r="AL208" s="422"/>
      <c r="AM208" s="422">
        <v>42934</v>
      </c>
      <c r="AN208" s="422">
        <v>43069</v>
      </c>
      <c r="AO208" s="7">
        <f t="shared" si="57"/>
        <v>135</v>
      </c>
      <c r="AP208" s="585" t="s">
        <v>101</v>
      </c>
      <c r="AQ208" s="629">
        <v>52206863</v>
      </c>
      <c r="AR208" s="95"/>
      <c r="AS208" s="47"/>
      <c r="AT208" s="29"/>
      <c r="AU208" s="29"/>
      <c r="AV208" s="47"/>
      <c r="AW208" s="29"/>
      <c r="AX208" s="46"/>
      <c r="AY208" s="420"/>
      <c r="AZ208" s="29"/>
      <c r="BA208" s="29"/>
      <c r="BB208" s="47"/>
      <c r="BC208" s="29"/>
      <c r="BD208" s="96"/>
      <c r="BE208" s="96"/>
      <c r="BG208" s="29"/>
      <c r="BH208" s="47"/>
      <c r="BI208" s="29"/>
      <c r="BM208" s="420"/>
      <c r="BN208" s="420"/>
      <c r="BO208" s="420"/>
      <c r="BP208" s="420"/>
      <c r="BQ208" s="29"/>
      <c r="BR208" s="420"/>
      <c r="BS208" s="420"/>
      <c r="BT208" s="420"/>
      <c r="BU208" s="420"/>
      <c r="BV208" s="29"/>
      <c r="BY208" s="420"/>
      <c r="BZ208" s="420"/>
      <c r="CA208" s="420"/>
      <c r="CB208" s="73"/>
    </row>
    <row r="209" spans="1:98" ht="63.75" x14ac:dyDescent="0.25">
      <c r="A209" s="218" t="s">
        <v>2404</v>
      </c>
      <c r="B209" s="646">
        <f t="shared" si="58"/>
        <v>108</v>
      </c>
      <c r="C209" s="218" t="s">
        <v>3956</v>
      </c>
      <c r="D209" s="635" t="s">
        <v>3896</v>
      </c>
      <c r="E209" s="501" t="s">
        <v>7</v>
      </c>
      <c r="F209" s="422">
        <v>42886</v>
      </c>
      <c r="G209" s="732" t="s">
        <v>1590</v>
      </c>
      <c r="H209" s="732" t="s">
        <v>1934</v>
      </c>
      <c r="I209" s="737" t="s">
        <v>1743</v>
      </c>
      <c r="J209" s="598" t="s">
        <v>3897</v>
      </c>
      <c r="K209" s="425">
        <v>147</v>
      </c>
      <c r="L209" s="46">
        <v>531030</v>
      </c>
      <c r="M209" s="400" t="s">
        <v>3962</v>
      </c>
      <c r="N209" s="758">
        <v>540835000</v>
      </c>
      <c r="O209" s="419" t="s">
        <v>3899</v>
      </c>
      <c r="P209" s="399" t="s">
        <v>1939</v>
      </c>
      <c r="Q209" s="288" t="s">
        <v>1480</v>
      </c>
      <c r="R209" s="288" t="s">
        <v>3742</v>
      </c>
      <c r="S209" s="776">
        <v>108</v>
      </c>
      <c r="T209" s="708">
        <v>42933</v>
      </c>
      <c r="U209" s="30" t="s">
        <v>4474</v>
      </c>
      <c r="V209" s="30" t="s">
        <v>3272</v>
      </c>
      <c r="W209" s="30" t="s">
        <v>3272</v>
      </c>
      <c r="X209" s="30" t="s">
        <v>4123</v>
      </c>
      <c r="Y209" s="873" t="s">
        <v>4124</v>
      </c>
      <c r="Z209" s="866"/>
      <c r="AA209" s="799">
        <v>14917</v>
      </c>
      <c r="AB209" s="708">
        <v>42933</v>
      </c>
      <c r="AC209" s="800"/>
      <c r="AD209" s="801">
        <v>540835000</v>
      </c>
      <c r="AE209" s="800"/>
      <c r="AF209" s="800"/>
      <c r="AG209" s="801">
        <v>540835000</v>
      </c>
      <c r="AH209" s="790"/>
      <c r="AI209" s="157"/>
      <c r="AJ209" s="157"/>
      <c r="AK209" s="157"/>
      <c r="AL209" s="422"/>
      <c r="AM209" s="422">
        <v>42933</v>
      </c>
      <c r="AN209" s="422">
        <v>43084</v>
      </c>
      <c r="AO209" s="171">
        <f t="shared" si="57"/>
        <v>151</v>
      </c>
      <c r="AP209" s="737" t="s">
        <v>3855</v>
      </c>
      <c r="AQ209" s="629">
        <v>79905768</v>
      </c>
      <c r="AR209" s="95"/>
      <c r="AS209" s="47"/>
      <c r="AT209" s="29"/>
      <c r="AU209" s="29"/>
      <c r="AV209" s="47"/>
      <c r="AW209" s="29"/>
      <c r="AX209" s="46"/>
      <c r="AY209" s="420"/>
      <c r="AZ209" s="29"/>
      <c r="BA209" s="29"/>
      <c r="BB209" s="47"/>
      <c r="BC209" s="29"/>
      <c r="BD209" s="96"/>
      <c r="BE209" s="96"/>
      <c r="BG209" s="29"/>
      <c r="BH209" s="47"/>
      <c r="BI209" s="29"/>
      <c r="BM209" s="420"/>
      <c r="BN209" s="420"/>
      <c r="BO209" s="420"/>
      <c r="BP209" s="420"/>
      <c r="BQ209" s="29"/>
      <c r="BR209" s="420"/>
      <c r="BS209" s="420"/>
      <c r="BT209" s="420"/>
      <c r="BU209" s="420"/>
      <c r="BV209" s="29"/>
      <c r="BY209" s="420"/>
      <c r="BZ209" s="420"/>
      <c r="CA209" s="420"/>
      <c r="CB209" s="73"/>
    </row>
    <row r="210" spans="1:98" s="230" customFormat="1" ht="63.75" x14ac:dyDescent="0.25">
      <c r="A210" s="230" t="s">
        <v>2404</v>
      </c>
      <c r="B210" s="771" t="str">
        <f t="shared" si="58"/>
        <v>N/A</v>
      </c>
      <c r="C210" s="230" t="s">
        <v>3956</v>
      </c>
      <c r="D210" s="698" t="s">
        <v>3964</v>
      </c>
      <c r="E210" s="546" t="s">
        <v>3131</v>
      </c>
      <c r="F210" s="617">
        <v>42907</v>
      </c>
      <c r="G210" s="283" t="s">
        <v>3965</v>
      </c>
      <c r="H210" s="283" t="s">
        <v>3038</v>
      </c>
      <c r="I210" s="208" t="s">
        <v>4032</v>
      </c>
      <c r="J210" s="139" t="s">
        <v>3963</v>
      </c>
      <c r="K210" s="137">
        <v>59</v>
      </c>
      <c r="L210" s="141">
        <v>761118</v>
      </c>
      <c r="M210" s="139" t="s">
        <v>3966</v>
      </c>
      <c r="N210" s="772">
        <v>9000000</v>
      </c>
      <c r="O210" s="142" t="s">
        <v>3657</v>
      </c>
      <c r="P210" s="145" t="s">
        <v>1598</v>
      </c>
      <c r="Q210" s="901" t="s">
        <v>1464</v>
      </c>
      <c r="R210" s="901" t="s">
        <v>1464</v>
      </c>
      <c r="S210" s="901" t="s">
        <v>1464</v>
      </c>
      <c r="T210" s="901" t="s">
        <v>1464</v>
      </c>
      <c r="U210" s="901" t="s">
        <v>1464</v>
      </c>
      <c r="V210" s="901" t="s">
        <v>1464</v>
      </c>
      <c r="W210" s="901" t="s">
        <v>1464</v>
      </c>
      <c r="X210" s="901" t="s">
        <v>1464</v>
      </c>
      <c r="Y210" s="901" t="s">
        <v>1464</v>
      </c>
      <c r="Z210" s="901" t="s">
        <v>1464</v>
      </c>
      <c r="AA210" s="901" t="s">
        <v>1464</v>
      </c>
      <c r="AB210" s="901" t="s">
        <v>1464</v>
      </c>
      <c r="AC210" s="901" t="s">
        <v>1464</v>
      </c>
      <c r="AD210" s="901" t="s">
        <v>1464</v>
      </c>
      <c r="AE210" s="901" t="s">
        <v>1464</v>
      </c>
      <c r="AF210" s="901" t="s">
        <v>1464</v>
      </c>
      <c r="AG210" s="901" t="s">
        <v>1464</v>
      </c>
      <c r="AH210" s="901" t="s">
        <v>1464</v>
      </c>
      <c r="AI210" s="158"/>
      <c r="AJ210" s="158"/>
      <c r="AK210" s="158"/>
      <c r="AL210" s="617"/>
      <c r="AM210" s="844" t="s">
        <v>1464</v>
      </c>
      <c r="AN210" s="844" t="s">
        <v>1464</v>
      </c>
      <c r="AO210" s="146"/>
      <c r="AP210" s="208"/>
      <c r="AQ210" s="292"/>
      <c r="AR210" s="259"/>
      <c r="AS210" s="147"/>
      <c r="AT210" s="146"/>
      <c r="AU210" s="146"/>
      <c r="AV210" s="147"/>
      <c r="AW210" s="146"/>
      <c r="AX210" s="141"/>
      <c r="AY210" s="144"/>
      <c r="AZ210" s="146"/>
      <c r="BA210" s="146"/>
      <c r="BB210" s="147"/>
      <c r="BC210" s="146"/>
      <c r="BD210" s="149"/>
      <c r="BE210" s="149"/>
      <c r="BF210" s="127"/>
      <c r="BG210" s="146"/>
      <c r="BH210" s="147"/>
      <c r="BI210" s="146"/>
      <c r="BJ210" s="127"/>
      <c r="BK210" s="127"/>
      <c r="BL210" s="127"/>
      <c r="BM210" s="144"/>
      <c r="BN210" s="144"/>
      <c r="BO210" s="144"/>
      <c r="BP210" s="144"/>
      <c r="BQ210" s="146"/>
      <c r="BR210" s="144"/>
      <c r="BS210" s="144"/>
      <c r="BT210" s="144"/>
      <c r="BU210" s="144"/>
      <c r="BV210" s="146"/>
      <c r="BW210" s="130"/>
      <c r="BX210" s="130"/>
      <c r="BY210" s="144"/>
      <c r="BZ210" s="144"/>
      <c r="CA210" s="144"/>
      <c r="CB210" s="154"/>
      <c r="CC210" s="126"/>
      <c r="CD210" s="128"/>
      <c r="CE210" s="127"/>
      <c r="CF210" s="132"/>
      <c r="CG210" s="133"/>
      <c r="CH210" s="134"/>
      <c r="CI210" s="134"/>
      <c r="CJ210" s="134"/>
      <c r="CP210" s="127"/>
      <c r="CQ210" s="231"/>
      <c r="CS210" s="127"/>
    </row>
    <row r="211" spans="1:98" ht="63.75" x14ac:dyDescent="0.25">
      <c r="A211" s="218" t="s">
        <v>3045</v>
      </c>
      <c r="B211" s="646">
        <f t="shared" si="58"/>
        <v>44</v>
      </c>
      <c r="C211" s="218" t="s">
        <v>2164</v>
      </c>
      <c r="D211" s="635" t="s">
        <v>3967</v>
      </c>
      <c r="E211" s="501" t="s">
        <v>3174</v>
      </c>
      <c r="F211" s="422">
        <v>42900</v>
      </c>
      <c r="G211" s="732" t="s">
        <v>3965</v>
      </c>
      <c r="H211" s="732" t="s">
        <v>3038</v>
      </c>
      <c r="I211" s="737" t="s">
        <v>4032</v>
      </c>
      <c r="J211" s="598" t="s">
        <v>3968</v>
      </c>
      <c r="K211" s="425">
        <v>116</v>
      </c>
      <c r="L211" s="46">
        <v>151015</v>
      </c>
      <c r="M211" s="400" t="s">
        <v>3969</v>
      </c>
      <c r="N211" s="758">
        <v>5500000</v>
      </c>
      <c r="O211" s="419" t="s">
        <v>3386</v>
      </c>
      <c r="P211" s="643" t="s">
        <v>1786</v>
      </c>
      <c r="Q211" s="288" t="s">
        <v>1480</v>
      </c>
      <c r="R211" s="736" t="s">
        <v>3742</v>
      </c>
      <c r="S211" s="776">
        <v>44</v>
      </c>
      <c r="T211" s="708">
        <v>42920</v>
      </c>
      <c r="U211" s="737" t="s">
        <v>3423</v>
      </c>
      <c r="V211" s="737" t="s">
        <v>4254</v>
      </c>
      <c r="W211" s="737" t="s">
        <v>4255</v>
      </c>
      <c r="X211" s="737" t="s">
        <v>4256</v>
      </c>
      <c r="Y211" s="873">
        <v>32299535</v>
      </c>
      <c r="Z211" s="866"/>
      <c r="AA211" s="799">
        <v>140417</v>
      </c>
      <c r="AB211" s="708">
        <v>42920</v>
      </c>
      <c r="AC211" s="800"/>
      <c r="AD211" s="801">
        <v>5500000</v>
      </c>
      <c r="AE211" s="800"/>
      <c r="AF211" s="800"/>
      <c r="AG211" s="800">
        <f t="shared" ref="AG211" si="59">+AD211+AE211</f>
        <v>5500000</v>
      </c>
      <c r="AH211" s="790" t="s">
        <v>22</v>
      </c>
      <c r="AI211" s="618" t="s">
        <v>67</v>
      </c>
      <c r="AJ211" s="618" t="s">
        <v>67</v>
      </c>
      <c r="AK211" s="618" t="s">
        <v>67</v>
      </c>
      <c r="AL211" s="773" t="s">
        <v>67</v>
      </c>
      <c r="AM211" s="422">
        <v>42923</v>
      </c>
      <c r="AN211" s="422">
        <v>43100</v>
      </c>
      <c r="AO211" s="7">
        <f t="shared" ref="AO211" si="60">AN211-AM211</f>
        <v>177</v>
      </c>
      <c r="AP211" s="737" t="s">
        <v>4257</v>
      </c>
      <c r="AQ211" s="629">
        <v>74188181</v>
      </c>
      <c r="AR211" s="95"/>
      <c r="AS211" s="47"/>
      <c r="AT211" s="29"/>
      <c r="AU211" s="29"/>
      <c r="AV211" s="47"/>
      <c r="AW211" s="29"/>
      <c r="AX211" s="46"/>
      <c r="AY211" s="420"/>
      <c r="AZ211" s="29"/>
      <c r="BA211" s="29"/>
      <c r="BB211" s="47"/>
      <c r="BC211" s="29"/>
      <c r="BD211" s="96"/>
      <c r="BE211" s="96"/>
      <c r="BG211" s="29"/>
      <c r="BH211" s="47"/>
      <c r="BI211" s="29"/>
      <c r="BM211" s="420"/>
      <c r="BN211" s="420"/>
      <c r="BO211" s="420"/>
      <c r="BP211" s="420"/>
      <c r="BQ211" s="29"/>
      <c r="BR211" s="420"/>
      <c r="BS211" s="420"/>
      <c r="BT211" s="420"/>
      <c r="BU211" s="420"/>
      <c r="BV211" s="29"/>
      <c r="BY211" s="420"/>
      <c r="BZ211" s="420"/>
      <c r="CA211" s="420"/>
      <c r="CB211" s="73"/>
    </row>
    <row r="212" spans="1:98" s="718" customFormat="1" ht="76.5" x14ac:dyDescent="0.25">
      <c r="A212" s="718" t="s">
        <v>3045</v>
      </c>
      <c r="B212" s="646">
        <f t="shared" si="58"/>
        <v>94</v>
      </c>
      <c r="C212" s="720" t="s">
        <v>1609</v>
      </c>
      <c r="D212" s="640" t="s">
        <v>4012</v>
      </c>
      <c r="E212" s="501" t="s">
        <v>1497</v>
      </c>
      <c r="F212" s="719">
        <v>42822</v>
      </c>
      <c r="G212" s="737" t="s">
        <v>1590</v>
      </c>
      <c r="H212" s="732" t="s">
        <v>3003</v>
      </c>
      <c r="I212" s="737" t="s">
        <v>3326</v>
      </c>
      <c r="J212" s="598" t="s">
        <v>3634</v>
      </c>
      <c r="K212" s="721">
        <v>132</v>
      </c>
      <c r="L212" s="599">
        <v>432115</v>
      </c>
      <c r="M212" s="583" t="s">
        <v>3027</v>
      </c>
      <c r="N212" s="759">
        <v>1461405228</v>
      </c>
      <c r="O212" s="605" t="s">
        <v>3635</v>
      </c>
      <c r="P212" s="643" t="s">
        <v>3006</v>
      </c>
      <c r="Q212" s="288" t="s">
        <v>1480</v>
      </c>
      <c r="R212" s="736" t="s">
        <v>1481</v>
      </c>
      <c r="S212" s="621">
        <v>94</v>
      </c>
      <c r="T212" s="708">
        <v>42892</v>
      </c>
      <c r="U212" s="737" t="s">
        <v>1804</v>
      </c>
      <c r="V212" s="737" t="s">
        <v>1484</v>
      </c>
      <c r="W212" s="737" t="s">
        <v>1484</v>
      </c>
      <c r="X212" s="737" t="s">
        <v>4006</v>
      </c>
      <c r="Y212" s="798" t="s">
        <v>4007</v>
      </c>
      <c r="Z212" s="866"/>
      <c r="AA212" s="406">
        <v>123217</v>
      </c>
      <c r="AB212" s="708">
        <v>42894</v>
      </c>
      <c r="AC212" s="800"/>
      <c r="AD212" s="867">
        <v>170000000</v>
      </c>
      <c r="AE212" s="800"/>
      <c r="AF212" s="800"/>
      <c r="AG212" s="800">
        <f t="shared" ref="AG212:AG216" si="61">+AD212+AE212</f>
        <v>170000000</v>
      </c>
      <c r="AH212" s="790" t="s">
        <v>4009</v>
      </c>
      <c r="AI212" s="618" t="s">
        <v>4010</v>
      </c>
      <c r="AJ212" s="618" t="s">
        <v>4011</v>
      </c>
      <c r="AK212" s="618" t="s">
        <v>2071</v>
      </c>
      <c r="AL212" s="719">
        <v>42895</v>
      </c>
      <c r="AM212" s="719">
        <v>42898</v>
      </c>
      <c r="AN212" s="719">
        <v>42989</v>
      </c>
      <c r="AO212" s="7">
        <f t="shared" ref="AO212:AO216" si="62">AN212-AM212</f>
        <v>91</v>
      </c>
      <c r="AP212" s="737" t="s">
        <v>4008</v>
      </c>
      <c r="AQ212" s="629">
        <v>80227517</v>
      </c>
      <c r="AR212" s="52"/>
      <c r="AS212" s="52"/>
      <c r="AT212" s="600"/>
      <c r="AU212" s="605"/>
      <c r="AV212" s="52"/>
      <c r="AW212" s="600"/>
      <c r="AX212" s="90"/>
      <c r="AY212" s="52"/>
      <c r="AZ212" s="600"/>
      <c r="BA212" s="600"/>
      <c r="BB212" s="52"/>
      <c r="BC212" s="600"/>
      <c r="BD212" s="90"/>
      <c r="BE212" s="90"/>
      <c r="BF212" s="600"/>
      <c r="BG212" s="600"/>
      <c r="BH212" s="52"/>
      <c r="BI212" s="600"/>
      <c r="BJ212" s="600"/>
      <c r="BK212" s="600"/>
      <c r="BL212" s="600"/>
      <c r="BM212" s="91"/>
      <c r="BN212" s="91"/>
      <c r="BO212" s="601"/>
      <c r="BP212" s="91"/>
      <c r="BQ212" s="600"/>
      <c r="BR212" s="91"/>
      <c r="BS212" s="91"/>
      <c r="BT212" s="601"/>
      <c r="BU212" s="91"/>
      <c r="BV212" s="600"/>
      <c r="BW212" s="91"/>
      <c r="BX212" s="91"/>
      <c r="BY212" s="601"/>
      <c r="BZ212" s="91"/>
      <c r="CA212" s="600"/>
      <c r="CB212" s="92"/>
      <c r="CC212" s="52"/>
      <c r="CD212" s="605"/>
      <c r="CE212" s="600"/>
      <c r="CF212" s="92"/>
      <c r="CG212" s="93"/>
      <c r="CH212" s="94"/>
      <c r="CI212" s="94"/>
      <c r="CJ212" s="94"/>
      <c r="CP212" s="600"/>
      <c r="CQ212" s="219"/>
      <c r="CS212" s="600"/>
      <c r="CT212" s="220"/>
    </row>
    <row r="213" spans="1:98" ht="89.25" x14ac:dyDescent="0.25">
      <c r="A213" s="218" t="s">
        <v>2404</v>
      </c>
      <c r="B213" s="646">
        <f t="shared" si="58"/>
        <v>117</v>
      </c>
      <c r="C213" s="218" t="s">
        <v>2164</v>
      </c>
      <c r="D213" s="640" t="s">
        <v>4023</v>
      </c>
      <c r="E213" s="501" t="s">
        <v>7</v>
      </c>
      <c r="F213" s="422">
        <v>42909</v>
      </c>
      <c r="G213" s="732" t="s">
        <v>4024</v>
      </c>
      <c r="H213" s="732" t="s">
        <v>4024</v>
      </c>
      <c r="I213" s="737" t="s">
        <v>3326</v>
      </c>
      <c r="J213" s="598" t="s">
        <v>4025</v>
      </c>
      <c r="K213" s="425">
        <v>228</v>
      </c>
      <c r="L213" s="793">
        <v>321518</v>
      </c>
      <c r="M213" s="637" t="s">
        <v>4026</v>
      </c>
      <c r="N213" s="870">
        <v>2130230000</v>
      </c>
      <c r="O213" s="795" t="s">
        <v>4217</v>
      </c>
      <c r="P213" s="824" t="s">
        <v>3006</v>
      </c>
      <c r="Q213" s="901" t="s">
        <v>1480</v>
      </c>
      <c r="R213" s="804" t="s">
        <v>3742</v>
      </c>
      <c r="S213" s="776">
        <v>117</v>
      </c>
      <c r="T213" s="708">
        <v>42989</v>
      </c>
      <c r="U213" s="30" t="s">
        <v>1804</v>
      </c>
      <c r="V213" s="30" t="s">
        <v>1484</v>
      </c>
      <c r="W213" s="30" t="s">
        <v>1484</v>
      </c>
      <c r="X213" s="30" t="s">
        <v>4218</v>
      </c>
      <c r="Y213" s="873" t="s">
        <v>3322</v>
      </c>
      <c r="Z213" s="866"/>
      <c r="AA213" s="799">
        <v>187117</v>
      </c>
      <c r="AB213" s="708">
        <v>42989</v>
      </c>
      <c r="AC213" s="800"/>
      <c r="AD213" s="801">
        <v>2103773685</v>
      </c>
      <c r="AE213" s="800"/>
      <c r="AF213" s="800"/>
      <c r="AG213" s="800">
        <f t="shared" si="61"/>
        <v>2103773685</v>
      </c>
      <c r="AH213" s="790" t="s">
        <v>4219</v>
      </c>
      <c r="AI213" s="157" t="s">
        <v>4220</v>
      </c>
      <c r="AJ213" s="157" t="s">
        <v>4221</v>
      </c>
      <c r="AK213" s="157" t="s">
        <v>2071</v>
      </c>
      <c r="AL213" s="422">
        <v>42998</v>
      </c>
      <c r="AM213" s="762">
        <v>42998</v>
      </c>
      <c r="AN213" s="422">
        <v>43084</v>
      </c>
      <c r="AO213" s="7">
        <f t="shared" si="62"/>
        <v>86</v>
      </c>
      <c r="AP213" s="737" t="s">
        <v>2176</v>
      </c>
      <c r="AQ213" s="629">
        <v>79787263</v>
      </c>
      <c r="AR213" s="95"/>
      <c r="AS213" s="47"/>
      <c r="AT213" s="29"/>
      <c r="AU213" s="29"/>
      <c r="AV213" s="47"/>
      <c r="AW213" s="29"/>
      <c r="AX213" s="46"/>
      <c r="AY213" s="420"/>
      <c r="AZ213" s="29"/>
      <c r="BA213" s="29"/>
      <c r="BB213" s="47"/>
      <c r="BC213" s="29"/>
      <c r="BD213" s="96"/>
      <c r="BE213" s="96"/>
      <c r="BG213" s="29"/>
      <c r="BH213" s="47"/>
      <c r="BI213" s="29"/>
      <c r="BM213" s="420"/>
      <c r="BN213" s="420"/>
      <c r="BO213" s="420"/>
      <c r="BP213" s="420"/>
      <c r="BQ213" s="29"/>
      <c r="BR213" s="420"/>
      <c r="BS213" s="420"/>
      <c r="BT213" s="420"/>
      <c r="BU213" s="420"/>
      <c r="BV213" s="29"/>
      <c r="BY213" s="420"/>
      <c r="BZ213" s="420"/>
      <c r="CA213" s="420"/>
      <c r="CB213" s="73"/>
    </row>
    <row r="214" spans="1:98" ht="38.25" x14ac:dyDescent="0.25">
      <c r="A214" s="218" t="s">
        <v>4027</v>
      </c>
      <c r="B214" s="727">
        <f t="shared" ref="B214:B216" si="63">(S214)</f>
        <v>17594</v>
      </c>
      <c r="C214" s="782" t="s">
        <v>3956</v>
      </c>
      <c r="D214" s="635" t="s">
        <v>4028</v>
      </c>
      <c r="E214" s="500">
        <v>31376</v>
      </c>
      <c r="F214" s="855"/>
      <c r="G214" s="732" t="s">
        <v>1590</v>
      </c>
      <c r="H214" s="732" t="s">
        <v>3801</v>
      </c>
      <c r="I214" s="854" t="s">
        <v>3326</v>
      </c>
      <c r="J214" s="28" t="s">
        <v>4029</v>
      </c>
      <c r="K214" s="421">
        <v>119</v>
      </c>
      <c r="L214" s="799" t="s">
        <v>1464</v>
      </c>
      <c r="M214" s="799" t="s">
        <v>1464</v>
      </c>
      <c r="N214" s="870">
        <v>1022883313</v>
      </c>
      <c r="O214" s="809" t="s">
        <v>4030</v>
      </c>
      <c r="P214" s="865" t="s">
        <v>3006</v>
      </c>
      <c r="Q214" s="791" t="s">
        <v>1480</v>
      </c>
      <c r="R214" s="791" t="s">
        <v>3742</v>
      </c>
      <c r="S214" s="777">
        <v>17594</v>
      </c>
      <c r="T214" s="708">
        <v>42885</v>
      </c>
      <c r="U214" s="30" t="s">
        <v>3801</v>
      </c>
      <c r="V214" s="30" t="s">
        <v>3272</v>
      </c>
      <c r="W214" s="30" t="s">
        <v>3272</v>
      </c>
      <c r="X214" s="30" t="s">
        <v>4066</v>
      </c>
      <c r="Y214" s="873" t="s">
        <v>3562</v>
      </c>
      <c r="Z214" s="866"/>
      <c r="AA214" s="406">
        <v>120917</v>
      </c>
      <c r="AB214" s="708">
        <v>42891</v>
      </c>
      <c r="AC214" s="800"/>
      <c r="AD214" s="867">
        <v>426201380</v>
      </c>
      <c r="AE214" s="800"/>
      <c r="AF214" s="800"/>
      <c r="AG214" s="800">
        <f t="shared" si="61"/>
        <v>426201380</v>
      </c>
      <c r="AH214" s="790"/>
      <c r="AI214" s="157"/>
      <c r="AJ214" s="157"/>
      <c r="AK214" s="157"/>
      <c r="AL214" s="422"/>
      <c r="AM214" s="422">
        <v>42885</v>
      </c>
      <c r="AN214" s="725">
        <v>43100</v>
      </c>
      <c r="AO214" s="7">
        <f t="shared" si="62"/>
        <v>215</v>
      </c>
      <c r="AP214" s="737" t="s">
        <v>4067</v>
      </c>
      <c r="AQ214" s="629">
        <v>79335420</v>
      </c>
      <c r="AR214" s="95"/>
      <c r="AS214" s="47"/>
      <c r="AT214" s="29"/>
      <c r="AU214" s="29"/>
      <c r="AV214" s="47"/>
      <c r="AW214" s="29"/>
      <c r="AX214" s="46"/>
      <c r="AY214" s="420"/>
      <c r="AZ214" s="29"/>
      <c r="BA214" s="29"/>
      <c r="BB214" s="47"/>
      <c r="BC214" s="29"/>
      <c r="BD214" s="96"/>
      <c r="BE214" s="96"/>
      <c r="BG214" s="29"/>
      <c r="BH214" s="47"/>
      <c r="BI214" s="29"/>
      <c r="BM214" s="420"/>
      <c r="BN214" s="420"/>
      <c r="BO214" s="420"/>
      <c r="BP214" s="420"/>
      <c r="BQ214" s="29"/>
      <c r="BR214" s="420"/>
      <c r="BS214" s="420"/>
      <c r="BT214" s="420"/>
      <c r="BU214" s="420"/>
      <c r="BV214" s="29"/>
      <c r="BY214" s="420"/>
      <c r="BZ214" s="420"/>
      <c r="CA214" s="420"/>
      <c r="CB214" s="73"/>
    </row>
    <row r="215" spans="1:98" ht="63.75" x14ac:dyDescent="0.25">
      <c r="A215" s="218" t="s">
        <v>3045</v>
      </c>
      <c r="B215" s="646">
        <f t="shared" si="63"/>
        <v>114</v>
      </c>
      <c r="C215" s="218" t="s">
        <v>1610</v>
      </c>
      <c r="D215" s="635" t="s">
        <v>4031</v>
      </c>
      <c r="E215" s="501" t="s">
        <v>2972</v>
      </c>
      <c r="F215" s="722">
        <v>42915</v>
      </c>
      <c r="G215" s="737" t="s">
        <v>1590</v>
      </c>
      <c r="H215" s="737" t="s">
        <v>1591</v>
      </c>
      <c r="I215" s="737" t="s">
        <v>4032</v>
      </c>
      <c r="J215" s="583" t="s">
        <v>4033</v>
      </c>
      <c r="K215" s="421">
        <v>226</v>
      </c>
      <c r="L215" s="793">
        <v>261116</v>
      </c>
      <c r="M215" s="637" t="s">
        <v>4034</v>
      </c>
      <c r="N215" s="864">
        <v>296871579</v>
      </c>
      <c r="O215" s="809" t="s">
        <v>4035</v>
      </c>
      <c r="P215" s="865" t="s">
        <v>3955</v>
      </c>
      <c r="Q215" s="901" t="s">
        <v>1480</v>
      </c>
      <c r="R215" s="804" t="s">
        <v>1481</v>
      </c>
      <c r="S215" s="777">
        <v>114</v>
      </c>
      <c r="T215" s="708">
        <v>42963</v>
      </c>
      <c r="U215" s="30" t="s">
        <v>4041</v>
      </c>
      <c r="V215" s="30" t="s">
        <v>3223</v>
      </c>
      <c r="W215" s="30" t="s">
        <v>1579</v>
      </c>
      <c r="X215" s="30" t="s">
        <v>4166</v>
      </c>
      <c r="Y215" s="873" t="s">
        <v>4167</v>
      </c>
      <c r="Z215" s="866"/>
      <c r="AA215" s="406">
        <v>163717</v>
      </c>
      <c r="AB215" s="708">
        <v>42963</v>
      </c>
      <c r="AC215" s="800"/>
      <c r="AD215" s="867">
        <v>289200000</v>
      </c>
      <c r="AE215" s="800"/>
      <c r="AF215" s="800"/>
      <c r="AG215" s="800">
        <f t="shared" si="61"/>
        <v>289200000</v>
      </c>
      <c r="AH215" s="790" t="s">
        <v>4168</v>
      </c>
      <c r="AI215" s="157" t="s">
        <v>4169</v>
      </c>
      <c r="AJ215" s="157" t="s">
        <v>3476</v>
      </c>
      <c r="AK215" s="422" t="s">
        <v>4170</v>
      </c>
      <c r="AL215" s="750">
        <v>42965</v>
      </c>
      <c r="AM215" s="750">
        <v>42965</v>
      </c>
      <c r="AN215" s="422">
        <v>43057</v>
      </c>
      <c r="AO215" s="7">
        <f t="shared" si="62"/>
        <v>92</v>
      </c>
      <c r="AP215" s="737" t="s">
        <v>4171</v>
      </c>
      <c r="AQ215" s="629">
        <v>80257091</v>
      </c>
      <c r="AR215" s="95"/>
      <c r="AS215" s="47"/>
      <c r="AT215" s="29"/>
      <c r="AU215" s="29"/>
      <c r="AV215" s="47"/>
      <c r="AW215" s="29"/>
      <c r="AX215" s="46"/>
      <c r="AY215" s="420"/>
      <c r="AZ215" s="29"/>
      <c r="BA215" s="29"/>
      <c r="BB215" s="47"/>
      <c r="BC215" s="29"/>
      <c r="BD215" s="96"/>
      <c r="BE215" s="96"/>
      <c r="BG215" s="29"/>
      <c r="BH215" s="47"/>
      <c r="BI215" s="29"/>
      <c r="BM215" s="420"/>
      <c r="BN215" s="420"/>
      <c r="BO215" s="420"/>
      <c r="BP215" s="420"/>
      <c r="BQ215" s="29"/>
      <c r="BR215" s="420"/>
      <c r="BS215" s="420"/>
      <c r="BT215" s="420"/>
      <c r="BU215" s="420"/>
      <c r="BV215" s="29"/>
      <c r="BY215" s="420"/>
      <c r="BZ215" s="420"/>
      <c r="CA215" s="420"/>
      <c r="CB215" s="73"/>
    </row>
    <row r="216" spans="1:98" ht="80.25" x14ac:dyDescent="0.25">
      <c r="A216" s="218" t="s">
        <v>2404</v>
      </c>
      <c r="B216" s="646">
        <f t="shared" si="63"/>
        <v>106</v>
      </c>
      <c r="C216" s="218" t="s">
        <v>2164</v>
      </c>
      <c r="D216" s="635" t="s">
        <v>4037</v>
      </c>
      <c r="E216" s="501" t="s">
        <v>4038</v>
      </c>
      <c r="F216" s="722">
        <v>42886</v>
      </c>
      <c r="G216" s="737" t="s">
        <v>1499</v>
      </c>
      <c r="H216" s="737" t="s">
        <v>1526</v>
      </c>
      <c r="I216" s="737" t="s">
        <v>3914</v>
      </c>
      <c r="J216" s="583" t="s">
        <v>4039</v>
      </c>
      <c r="K216" s="421">
        <v>224</v>
      </c>
      <c r="L216" s="793">
        <v>811118</v>
      </c>
      <c r="M216" s="863" t="s">
        <v>3911</v>
      </c>
      <c r="N216" s="864">
        <v>584290000</v>
      </c>
      <c r="O216" s="809" t="s">
        <v>4040</v>
      </c>
      <c r="P216" s="865" t="s">
        <v>3006</v>
      </c>
      <c r="Q216" s="791" t="s">
        <v>1480</v>
      </c>
      <c r="R216" s="791" t="s">
        <v>3742</v>
      </c>
      <c r="S216" s="777">
        <v>106</v>
      </c>
      <c r="T216" s="708">
        <v>42915</v>
      </c>
      <c r="U216" s="30" t="s">
        <v>4041</v>
      </c>
      <c r="V216" s="30" t="s">
        <v>4042</v>
      </c>
      <c r="W216" s="30" t="s">
        <v>4043</v>
      </c>
      <c r="X216" s="30" t="s">
        <v>4044</v>
      </c>
      <c r="Y216" s="873" t="s">
        <v>4045</v>
      </c>
      <c r="Z216" s="866"/>
      <c r="AA216" s="406">
        <v>139917</v>
      </c>
      <c r="AB216" s="708">
        <v>42915</v>
      </c>
      <c r="AC216" s="800"/>
      <c r="AD216" s="867">
        <v>584290000</v>
      </c>
      <c r="AE216" s="800"/>
      <c r="AF216" s="800"/>
      <c r="AG216" s="800">
        <f t="shared" si="61"/>
        <v>584290000</v>
      </c>
      <c r="AH216" s="790"/>
      <c r="AI216" s="157"/>
      <c r="AJ216" s="157"/>
      <c r="AK216" s="157"/>
      <c r="AL216" s="422">
        <v>42920</v>
      </c>
      <c r="AM216" s="422">
        <v>42915</v>
      </c>
      <c r="AN216" s="422">
        <v>42945</v>
      </c>
      <c r="AO216" s="7">
        <f t="shared" si="62"/>
        <v>30</v>
      </c>
      <c r="AP216" s="737" t="s">
        <v>68</v>
      </c>
      <c r="AQ216" s="629">
        <v>79399984</v>
      </c>
      <c r="AR216" s="95"/>
      <c r="AS216" s="47"/>
      <c r="AT216" s="29"/>
      <c r="AU216" s="29"/>
      <c r="AV216" s="47"/>
      <c r="AW216" s="29"/>
      <c r="AX216" s="46"/>
      <c r="AY216" s="420"/>
      <c r="AZ216" s="29"/>
      <c r="BA216" s="29"/>
      <c r="BB216" s="47"/>
      <c r="BC216" s="29"/>
      <c r="BD216" s="96"/>
      <c r="BE216" s="96"/>
      <c r="BG216" s="29"/>
      <c r="BH216" s="47"/>
      <c r="BI216" s="29"/>
      <c r="BM216" s="420"/>
      <c r="BN216" s="420"/>
      <c r="BO216" s="420"/>
      <c r="BP216" s="420"/>
      <c r="BQ216" s="29"/>
      <c r="BR216" s="420"/>
      <c r="BS216" s="420"/>
      <c r="BT216" s="420"/>
      <c r="BU216" s="420"/>
      <c r="BV216" s="29"/>
      <c r="BY216" s="420"/>
      <c r="BZ216" s="420"/>
      <c r="CA216" s="420"/>
      <c r="CB216" s="73"/>
    </row>
    <row r="217" spans="1:98" ht="38.25" x14ac:dyDescent="0.25">
      <c r="A217" s="218" t="s">
        <v>2404</v>
      </c>
      <c r="B217" s="727">
        <f t="shared" ref="B217:B240" si="64">(S217)</f>
        <v>16576</v>
      </c>
      <c r="C217" s="782" t="s">
        <v>3956</v>
      </c>
      <c r="D217" s="329" t="s">
        <v>4071</v>
      </c>
      <c r="E217" s="125">
        <v>29980</v>
      </c>
      <c r="F217" s="834">
        <v>42835</v>
      </c>
      <c r="G217" s="732" t="s">
        <v>1590</v>
      </c>
      <c r="H217" s="732" t="s">
        <v>3801</v>
      </c>
      <c r="I217" s="737" t="s">
        <v>4032</v>
      </c>
      <c r="J217" s="583" t="s">
        <v>4068</v>
      </c>
      <c r="K217" s="421">
        <v>153</v>
      </c>
      <c r="L217" s="793">
        <v>761115</v>
      </c>
      <c r="M217" s="863" t="s">
        <v>4072</v>
      </c>
      <c r="N217" s="870" t="s">
        <v>4073</v>
      </c>
      <c r="O217" s="809" t="s">
        <v>3774</v>
      </c>
      <c r="P217" s="865" t="s">
        <v>3775</v>
      </c>
      <c r="Q217" s="791" t="s">
        <v>1480</v>
      </c>
      <c r="R217" s="791" t="s">
        <v>3742</v>
      </c>
      <c r="S217" s="777">
        <v>16576</v>
      </c>
      <c r="T217" s="708">
        <v>42850</v>
      </c>
      <c r="U217" s="30" t="s">
        <v>3801</v>
      </c>
      <c r="V217" s="30" t="s">
        <v>3272</v>
      </c>
      <c r="W217" s="30" t="s">
        <v>3272</v>
      </c>
      <c r="X217" s="30" t="s">
        <v>4074</v>
      </c>
      <c r="Y217" s="873" t="s">
        <v>4075</v>
      </c>
      <c r="Z217" s="866"/>
      <c r="AA217" s="406">
        <v>95217</v>
      </c>
      <c r="AB217" s="708">
        <v>42850</v>
      </c>
      <c r="AC217" s="800"/>
      <c r="AD217" s="867">
        <v>79087981</v>
      </c>
      <c r="AE217" s="800"/>
      <c r="AF217" s="800"/>
      <c r="AG217" s="800">
        <v>79087981</v>
      </c>
      <c r="AH217" s="790"/>
      <c r="AI217" s="157"/>
      <c r="AJ217" s="157"/>
      <c r="AK217" s="157"/>
      <c r="AL217" s="422"/>
      <c r="AM217" s="422">
        <v>42856</v>
      </c>
      <c r="AN217" s="726">
        <v>43100</v>
      </c>
      <c r="AO217" s="7">
        <f t="shared" ref="AO217:AO220" si="65">AN217-AM217</f>
        <v>244</v>
      </c>
      <c r="AP217" s="737" t="s">
        <v>4076</v>
      </c>
      <c r="AQ217" s="629">
        <v>94428532</v>
      </c>
      <c r="AR217" s="95"/>
      <c r="AS217" s="47"/>
      <c r="AT217" s="29"/>
      <c r="AU217" s="29"/>
      <c r="AV217" s="47"/>
      <c r="AW217" s="29"/>
      <c r="AX217" s="46"/>
      <c r="AY217" s="420"/>
      <c r="AZ217" s="29"/>
      <c r="BA217" s="29"/>
      <c r="BB217" s="47"/>
      <c r="BC217" s="29"/>
      <c r="BD217" s="96"/>
      <c r="BE217" s="96"/>
      <c r="BG217" s="29"/>
      <c r="BH217" s="47"/>
      <c r="BI217" s="29"/>
      <c r="BM217" s="420"/>
      <c r="BN217" s="420"/>
      <c r="BO217" s="420"/>
      <c r="BP217" s="420"/>
      <c r="BQ217" s="29"/>
      <c r="BR217" s="420"/>
      <c r="BS217" s="420"/>
      <c r="BT217" s="420"/>
      <c r="BU217" s="420"/>
      <c r="BV217" s="29"/>
      <c r="BY217" s="420"/>
      <c r="BZ217" s="420"/>
      <c r="CA217" s="420"/>
      <c r="CB217" s="73"/>
    </row>
    <row r="218" spans="1:98" ht="51" x14ac:dyDescent="0.25">
      <c r="A218" s="218" t="s">
        <v>2404</v>
      </c>
      <c r="B218" s="727">
        <f t="shared" si="64"/>
        <v>18850</v>
      </c>
      <c r="C218" s="782" t="s">
        <v>3956</v>
      </c>
      <c r="D218" s="635" t="s">
        <v>4077</v>
      </c>
      <c r="E218" s="263">
        <v>33742</v>
      </c>
      <c r="F218" s="834">
        <v>42915</v>
      </c>
      <c r="G218" s="732" t="s">
        <v>1590</v>
      </c>
      <c r="H218" s="732" t="s">
        <v>3801</v>
      </c>
      <c r="I218" s="737" t="s">
        <v>1743</v>
      </c>
      <c r="J218" s="598" t="s">
        <v>4078</v>
      </c>
      <c r="K218" s="421" t="s">
        <v>4079</v>
      </c>
      <c r="L218" s="793">
        <v>91111703</v>
      </c>
      <c r="M218" s="863" t="s">
        <v>4080</v>
      </c>
      <c r="N218" s="864">
        <v>1220940</v>
      </c>
      <c r="O218" s="809" t="s">
        <v>4049</v>
      </c>
      <c r="P218" s="824" t="s">
        <v>1939</v>
      </c>
      <c r="Q218" s="791" t="s">
        <v>1480</v>
      </c>
      <c r="R218" s="791" t="s">
        <v>3742</v>
      </c>
      <c r="S218" s="777">
        <v>18850</v>
      </c>
      <c r="T218" s="708">
        <v>42934</v>
      </c>
      <c r="U218" s="30" t="s">
        <v>3801</v>
      </c>
      <c r="V218" s="30" t="s">
        <v>3272</v>
      </c>
      <c r="W218" s="30" t="s">
        <v>3272</v>
      </c>
      <c r="X218" s="30" t="s">
        <v>4081</v>
      </c>
      <c r="Y218" s="798" t="s">
        <v>4082</v>
      </c>
      <c r="Z218" s="866"/>
      <c r="AA218" s="406">
        <v>145117</v>
      </c>
      <c r="AB218" s="708">
        <v>42934</v>
      </c>
      <c r="AC218" s="800"/>
      <c r="AD218" s="867">
        <v>1220940</v>
      </c>
      <c r="AE218" s="800"/>
      <c r="AF218" s="800"/>
      <c r="AG218" s="867">
        <v>1220940</v>
      </c>
      <c r="AH218" s="790"/>
      <c r="AI218" s="157"/>
      <c r="AJ218" s="157"/>
      <c r="AK218" s="157"/>
      <c r="AL218" s="422"/>
      <c r="AM218" s="422">
        <v>42934</v>
      </c>
      <c r="AN218" s="422">
        <v>43039</v>
      </c>
      <c r="AO218" s="7">
        <f t="shared" si="65"/>
        <v>105</v>
      </c>
      <c r="AP218" s="737" t="s">
        <v>4083</v>
      </c>
      <c r="AQ218" s="629">
        <v>11225870</v>
      </c>
    </row>
    <row r="219" spans="1:98" ht="51" x14ac:dyDescent="0.25">
      <c r="A219" s="218" t="s">
        <v>4084</v>
      </c>
      <c r="B219" s="727">
        <f t="shared" si="64"/>
        <v>18851</v>
      </c>
      <c r="C219" s="782" t="s">
        <v>3956</v>
      </c>
      <c r="D219" s="329" t="s">
        <v>4085</v>
      </c>
      <c r="E219" s="125">
        <v>33745</v>
      </c>
      <c r="F219" s="834">
        <v>42915</v>
      </c>
      <c r="G219" s="732" t="s">
        <v>1590</v>
      </c>
      <c r="H219" s="732" t="s">
        <v>3801</v>
      </c>
      <c r="I219" s="737" t="s">
        <v>1743</v>
      </c>
      <c r="J219" s="598" t="s">
        <v>4078</v>
      </c>
      <c r="K219" s="729" t="s">
        <v>4079</v>
      </c>
      <c r="L219" s="793">
        <v>91111703</v>
      </c>
      <c r="M219" s="863" t="s">
        <v>4080</v>
      </c>
      <c r="N219" s="864">
        <v>2090830</v>
      </c>
      <c r="O219" s="809" t="s">
        <v>4048</v>
      </c>
      <c r="P219" s="824" t="s">
        <v>1939</v>
      </c>
      <c r="Q219" s="791" t="s">
        <v>1480</v>
      </c>
      <c r="R219" s="791" t="s">
        <v>3742</v>
      </c>
      <c r="S219" s="777">
        <v>18851</v>
      </c>
      <c r="T219" s="708">
        <v>42934</v>
      </c>
      <c r="U219" s="30" t="s">
        <v>3801</v>
      </c>
      <c r="V219" s="30" t="s">
        <v>3272</v>
      </c>
      <c r="W219" s="30" t="s">
        <v>3272</v>
      </c>
      <c r="X219" s="30" t="s">
        <v>4081</v>
      </c>
      <c r="Y219" s="798" t="s">
        <v>4082</v>
      </c>
      <c r="Z219" s="866"/>
      <c r="AA219" s="406">
        <v>145317</v>
      </c>
      <c r="AB219" s="708">
        <v>42934</v>
      </c>
      <c r="AC219" s="800"/>
      <c r="AD219" s="867">
        <v>2090830</v>
      </c>
      <c r="AE219" s="800"/>
      <c r="AF219" s="800"/>
      <c r="AG219" s="867">
        <v>2090830</v>
      </c>
      <c r="AH219" s="790"/>
      <c r="AI219" s="157"/>
      <c r="AJ219" s="157"/>
      <c r="AK219" s="157"/>
      <c r="AL219" s="422"/>
      <c r="AM219" s="728">
        <v>42934</v>
      </c>
      <c r="AN219" s="728">
        <v>43039</v>
      </c>
      <c r="AO219" s="7">
        <f t="shared" si="65"/>
        <v>105</v>
      </c>
      <c r="AP219" s="737" t="s">
        <v>4083</v>
      </c>
      <c r="AQ219" s="629">
        <v>11225870</v>
      </c>
    </row>
    <row r="220" spans="1:98" ht="51" x14ac:dyDescent="0.25">
      <c r="A220" s="218" t="s">
        <v>2404</v>
      </c>
      <c r="B220" s="425">
        <f t="shared" si="64"/>
        <v>18852</v>
      </c>
      <c r="C220" s="782" t="s">
        <v>3956</v>
      </c>
      <c r="D220" s="329" t="s">
        <v>4086</v>
      </c>
      <c r="E220" s="263">
        <v>33746</v>
      </c>
      <c r="F220" s="834">
        <v>42915</v>
      </c>
      <c r="G220" s="732" t="s">
        <v>1590</v>
      </c>
      <c r="H220" s="732" t="s">
        <v>3801</v>
      </c>
      <c r="I220" s="737" t="s">
        <v>1743</v>
      </c>
      <c r="J220" s="598" t="s">
        <v>4078</v>
      </c>
      <c r="K220" s="729" t="s">
        <v>4079</v>
      </c>
      <c r="L220" s="793">
        <v>91111703</v>
      </c>
      <c r="M220" s="863" t="s">
        <v>4080</v>
      </c>
      <c r="N220" s="864">
        <v>3594990</v>
      </c>
      <c r="O220" s="809" t="s">
        <v>4047</v>
      </c>
      <c r="P220" s="824" t="s">
        <v>1939</v>
      </c>
      <c r="Q220" s="791" t="s">
        <v>1480</v>
      </c>
      <c r="R220" s="791" t="s">
        <v>3742</v>
      </c>
      <c r="S220" s="777">
        <v>18852</v>
      </c>
      <c r="T220" s="708">
        <v>42934</v>
      </c>
      <c r="U220" s="30" t="s">
        <v>3801</v>
      </c>
      <c r="V220" s="30" t="s">
        <v>3272</v>
      </c>
      <c r="W220" s="30" t="s">
        <v>3272</v>
      </c>
      <c r="X220" s="30" t="s">
        <v>4081</v>
      </c>
      <c r="Y220" s="798" t="s">
        <v>4082</v>
      </c>
      <c r="Z220" s="866"/>
      <c r="AA220" s="406">
        <v>145217</v>
      </c>
      <c r="AB220" s="708">
        <v>42934</v>
      </c>
      <c r="AC220" s="800"/>
      <c r="AD220" s="867">
        <v>3594990</v>
      </c>
      <c r="AE220" s="800"/>
      <c r="AF220" s="800"/>
      <c r="AG220" s="800">
        <v>3594990</v>
      </c>
      <c r="AH220" s="790"/>
      <c r="AI220" s="157"/>
      <c r="AJ220" s="157"/>
      <c r="AK220" s="157"/>
      <c r="AL220" s="422"/>
      <c r="AM220" s="728">
        <v>42934</v>
      </c>
      <c r="AN220" s="728">
        <v>43039</v>
      </c>
      <c r="AO220" s="7">
        <f t="shared" si="65"/>
        <v>105</v>
      </c>
      <c r="AP220" s="737" t="s">
        <v>4083</v>
      </c>
      <c r="AQ220" s="629">
        <v>11225870</v>
      </c>
    </row>
    <row r="221" spans="1:98" ht="51" x14ac:dyDescent="0.25">
      <c r="A221" s="218" t="s">
        <v>2404</v>
      </c>
      <c r="B221" s="425">
        <f t="shared" si="64"/>
        <v>18853</v>
      </c>
      <c r="C221" s="782" t="s">
        <v>3956</v>
      </c>
      <c r="D221" s="635" t="s">
        <v>4087</v>
      </c>
      <c r="E221" s="263">
        <v>33747</v>
      </c>
      <c r="F221" s="834">
        <v>42915</v>
      </c>
      <c r="G221" s="732" t="s">
        <v>1590</v>
      </c>
      <c r="H221" s="732" t="s">
        <v>3801</v>
      </c>
      <c r="I221" s="737" t="s">
        <v>1743</v>
      </c>
      <c r="J221" s="598" t="s">
        <v>4078</v>
      </c>
      <c r="K221" s="729" t="s">
        <v>4079</v>
      </c>
      <c r="L221" s="793">
        <v>91111703</v>
      </c>
      <c r="M221" s="863" t="s">
        <v>4080</v>
      </c>
      <c r="N221" s="864">
        <v>7289921</v>
      </c>
      <c r="O221" s="809" t="s">
        <v>4046</v>
      </c>
      <c r="P221" s="824" t="s">
        <v>1939</v>
      </c>
      <c r="Q221" s="791" t="s">
        <v>1480</v>
      </c>
      <c r="R221" s="901" t="s">
        <v>3742</v>
      </c>
      <c r="S221" s="777">
        <v>18853</v>
      </c>
      <c r="T221" s="708">
        <v>42934</v>
      </c>
      <c r="U221" s="30" t="s">
        <v>3801</v>
      </c>
      <c r="V221" s="30" t="s">
        <v>3272</v>
      </c>
      <c r="W221" s="30" t="s">
        <v>3272</v>
      </c>
      <c r="X221" s="30" t="s">
        <v>4088</v>
      </c>
      <c r="Y221" s="798" t="s">
        <v>4089</v>
      </c>
      <c r="Z221" s="866"/>
      <c r="AA221" s="406">
        <v>145417</v>
      </c>
      <c r="AB221" s="708">
        <v>42934</v>
      </c>
      <c r="AC221" s="800"/>
      <c r="AD221" s="867">
        <v>7289921</v>
      </c>
      <c r="AE221" s="800"/>
      <c r="AF221" s="800"/>
      <c r="AG221" s="800">
        <v>7289921</v>
      </c>
      <c r="AH221" s="790"/>
      <c r="AI221" s="157"/>
      <c r="AJ221" s="157"/>
      <c r="AK221" s="157"/>
      <c r="AL221" s="422"/>
      <c r="AM221" s="728">
        <v>42934</v>
      </c>
      <c r="AN221" s="728">
        <v>43039</v>
      </c>
      <c r="AO221" s="7">
        <f t="shared" ref="AO221:AO285" si="66">AN221-AM221</f>
        <v>105</v>
      </c>
      <c r="AP221" s="737" t="s">
        <v>4083</v>
      </c>
      <c r="AQ221" s="629">
        <v>11225870</v>
      </c>
    </row>
    <row r="222" spans="1:98" ht="51" x14ac:dyDescent="0.25">
      <c r="A222" s="218" t="s">
        <v>3045</v>
      </c>
      <c r="B222" s="646">
        <f t="shared" si="64"/>
        <v>45</v>
      </c>
      <c r="C222" s="398" t="s">
        <v>1610</v>
      </c>
      <c r="D222" s="635" t="s">
        <v>4181</v>
      </c>
      <c r="E222" s="501" t="s">
        <v>3209</v>
      </c>
      <c r="F222" s="422">
        <v>42941</v>
      </c>
      <c r="G222" s="732" t="s">
        <v>3038</v>
      </c>
      <c r="H222" s="732" t="s">
        <v>3038</v>
      </c>
      <c r="I222" s="733" t="s">
        <v>1743</v>
      </c>
      <c r="J222" s="598" t="s">
        <v>4090</v>
      </c>
      <c r="K222" s="421">
        <v>108</v>
      </c>
      <c r="L222" s="46">
        <v>80141607</v>
      </c>
      <c r="M222" s="28" t="s">
        <v>3947</v>
      </c>
      <c r="N222" s="758">
        <v>2400000</v>
      </c>
      <c r="O222" s="419" t="s">
        <v>4091</v>
      </c>
      <c r="P222" s="391" t="s">
        <v>1871</v>
      </c>
      <c r="Q222" s="288" t="s">
        <v>1480</v>
      </c>
      <c r="R222" s="288" t="s">
        <v>3742</v>
      </c>
      <c r="S222" s="776">
        <v>45</v>
      </c>
      <c r="T222" s="725">
        <v>42962</v>
      </c>
      <c r="U222" s="751" t="s">
        <v>3687</v>
      </c>
      <c r="V222" s="737" t="s">
        <v>3223</v>
      </c>
      <c r="W222" s="737" t="s">
        <v>1579</v>
      </c>
      <c r="X222" s="737" t="s">
        <v>4180</v>
      </c>
      <c r="Y222" s="798">
        <v>41058207</v>
      </c>
      <c r="Z222" s="866"/>
      <c r="AA222" s="799">
        <v>162917</v>
      </c>
      <c r="AB222" s="708">
        <v>42962</v>
      </c>
      <c r="AC222" s="800"/>
      <c r="AD222" s="794">
        <v>2400000</v>
      </c>
      <c r="AE222" s="800"/>
      <c r="AF222" s="800"/>
      <c r="AG222" s="800">
        <f t="shared" ref="AG222:AG261" si="67">+AD222+AE222</f>
        <v>2400000</v>
      </c>
      <c r="AH222" s="790"/>
      <c r="AJ222" s="422"/>
      <c r="AK222" s="422"/>
      <c r="AL222" s="422"/>
      <c r="AM222" s="422">
        <v>42962</v>
      </c>
      <c r="AN222" s="422">
        <v>43084</v>
      </c>
      <c r="AO222" s="7">
        <f t="shared" si="66"/>
        <v>122</v>
      </c>
      <c r="AP222" s="400" t="s">
        <v>3408</v>
      </c>
      <c r="AQ222" s="629">
        <v>40179426</v>
      </c>
      <c r="AR222" s="47"/>
      <c r="AS222" s="47"/>
      <c r="AT222" s="29"/>
      <c r="AU222" s="165"/>
      <c r="AV222" s="47"/>
      <c r="AW222" s="29"/>
      <c r="AX222" s="46"/>
      <c r="AY222" s="420"/>
      <c r="AZ222" s="29"/>
      <c r="BA222" s="29"/>
      <c r="BB222" s="47"/>
      <c r="BC222" s="29"/>
      <c r="BD222" s="96"/>
      <c r="BE222" s="96"/>
      <c r="BG222" s="29"/>
      <c r="BH222" s="47"/>
      <c r="BI222" s="29"/>
      <c r="BM222" s="420"/>
      <c r="BN222" s="420"/>
      <c r="BO222" s="419"/>
      <c r="BP222" s="420"/>
      <c r="BQ222" s="29"/>
      <c r="BR222" s="29"/>
      <c r="BS222" s="420"/>
      <c r="BT222" s="420"/>
      <c r="BU222" s="420"/>
      <c r="BV222" s="29"/>
      <c r="BY222" s="420"/>
      <c r="BZ222" s="420"/>
      <c r="CA222" s="420"/>
      <c r="CB222" s="73"/>
      <c r="CF222" s="73"/>
      <c r="CG222" s="73"/>
      <c r="CH222" s="49"/>
      <c r="CI222" s="79"/>
      <c r="CJ222" s="218"/>
      <c r="CM222" s="49"/>
      <c r="CN222" s="219"/>
      <c r="CQ222" s="218"/>
      <c r="CS222" s="218"/>
    </row>
    <row r="223" spans="1:98" ht="51" x14ac:dyDescent="0.25">
      <c r="A223" s="218" t="s">
        <v>2404</v>
      </c>
      <c r="B223" s="646">
        <f t="shared" si="64"/>
        <v>48</v>
      </c>
      <c r="C223" s="398" t="s">
        <v>1610</v>
      </c>
      <c r="D223" s="635" t="s">
        <v>4092</v>
      </c>
      <c r="E223" s="501" t="s">
        <v>3183</v>
      </c>
      <c r="F223" s="422">
        <v>42944</v>
      </c>
      <c r="G223" s="732" t="s">
        <v>3038</v>
      </c>
      <c r="H223" s="732" t="s">
        <v>3038</v>
      </c>
      <c r="I223" s="733" t="s">
        <v>1743</v>
      </c>
      <c r="J223" s="598" t="s">
        <v>4093</v>
      </c>
      <c r="K223" s="421">
        <v>187</v>
      </c>
      <c r="L223" s="46">
        <v>84121804</v>
      </c>
      <c r="M223" s="28" t="s">
        <v>3553</v>
      </c>
      <c r="N223" s="758">
        <v>17724000</v>
      </c>
      <c r="O223" s="419" t="s">
        <v>4094</v>
      </c>
      <c r="P223" s="644" t="s">
        <v>4095</v>
      </c>
      <c r="Q223" s="288" t="s">
        <v>1480</v>
      </c>
      <c r="R223" s="288" t="s">
        <v>3742</v>
      </c>
      <c r="S223" s="776">
        <v>48</v>
      </c>
      <c r="T223" s="725">
        <v>42970</v>
      </c>
      <c r="U223" s="737" t="s">
        <v>4041</v>
      </c>
      <c r="V223" s="737" t="s">
        <v>1866</v>
      </c>
      <c r="W223" s="737" t="s">
        <v>1866</v>
      </c>
      <c r="X223" s="737" t="s">
        <v>4182</v>
      </c>
      <c r="Y223" s="798" t="s">
        <v>4258</v>
      </c>
      <c r="Z223" s="866"/>
      <c r="AA223" s="799">
        <v>166317</v>
      </c>
      <c r="AB223" s="708">
        <v>42970</v>
      </c>
      <c r="AC223" s="800"/>
      <c r="AD223" s="794">
        <v>17724000</v>
      </c>
      <c r="AE223" s="800"/>
      <c r="AF223" s="800"/>
      <c r="AG223" s="800">
        <f t="shared" si="67"/>
        <v>17724000</v>
      </c>
      <c r="AH223" s="790"/>
      <c r="AJ223" s="422"/>
      <c r="AK223" s="422"/>
      <c r="AL223" s="422"/>
      <c r="AM223" s="422">
        <v>42970</v>
      </c>
      <c r="AN223" s="422">
        <v>43054</v>
      </c>
      <c r="AO223" s="7">
        <f t="shared" si="66"/>
        <v>84</v>
      </c>
      <c r="AP223" s="737" t="s">
        <v>4083</v>
      </c>
      <c r="AQ223" s="604">
        <v>11225870</v>
      </c>
      <c r="AR223" s="47"/>
      <c r="AS223" s="47"/>
      <c r="AT223" s="29"/>
      <c r="AU223" s="165"/>
      <c r="AV223" s="47"/>
      <c r="AW223" s="29"/>
      <c r="AX223" s="46"/>
      <c r="AY223" s="420"/>
      <c r="AZ223" s="29"/>
      <c r="BA223" s="29"/>
      <c r="BB223" s="47"/>
      <c r="BC223" s="29"/>
      <c r="BD223" s="96"/>
      <c r="BE223" s="96"/>
      <c r="BG223" s="29"/>
      <c r="BH223" s="47"/>
      <c r="BI223" s="29"/>
      <c r="BM223" s="420"/>
      <c r="BN223" s="420"/>
      <c r="BO223" s="419"/>
      <c r="BP223" s="420"/>
      <c r="BQ223" s="29"/>
      <c r="BR223" s="29"/>
      <c r="BS223" s="420"/>
      <c r="BT223" s="420"/>
      <c r="BU223" s="420"/>
      <c r="BV223" s="29"/>
      <c r="BY223" s="420"/>
      <c r="BZ223" s="420"/>
      <c r="CA223" s="420"/>
      <c r="CB223" s="73"/>
      <c r="CF223" s="73"/>
      <c r="CG223" s="73"/>
      <c r="CH223" s="49"/>
      <c r="CI223" s="79"/>
      <c r="CJ223" s="218"/>
      <c r="CM223" s="49"/>
      <c r="CN223" s="219"/>
      <c r="CQ223" s="218"/>
      <c r="CS223" s="218"/>
    </row>
    <row r="224" spans="1:98" ht="89.25" x14ac:dyDescent="0.25">
      <c r="A224" s="218" t="s">
        <v>2404</v>
      </c>
      <c r="B224" s="646">
        <f t="shared" si="64"/>
        <v>124</v>
      </c>
      <c r="C224" s="398" t="s">
        <v>1610</v>
      </c>
      <c r="D224" s="635" t="s">
        <v>4096</v>
      </c>
      <c r="E224" s="501" t="s">
        <v>1488</v>
      </c>
      <c r="F224" s="422">
        <v>42933</v>
      </c>
      <c r="G224" s="732" t="s">
        <v>4024</v>
      </c>
      <c r="H224" s="732" t="s">
        <v>4024</v>
      </c>
      <c r="I224" s="737" t="s">
        <v>4032</v>
      </c>
      <c r="J224" s="637" t="s">
        <v>4097</v>
      </c>
      <c r="K224" s="799" t="s">
        <v>1464</v>
      </c>
      <c r="L224" s="793">
        <v>721015</v>
      </c>
      <c r="M224" s="863" t="s">
        <v>3902</v>
      </c>
      <c r="N224" s="758">
        <v>517272727</v>
      </c>
      <c r="O224" s="419" t="s">
        <v>4098</v>
      </c>
      <c r="P224" s="391" t="s">
        <v>3955</v>
      </c>
      <c r="Q224" s="288" t="s">
        <v>1480</v>
      </c>
      <c r="R224" s="288" t="s">
        <v>3742</v>
      </c>
      <c r="S224" s="776">
        <v>124</v>
      </c>
      <c r="T224" s="725">
        <v>43005</v>
      </c>
      <c r="U224" s="737" t="s">
        <v>4233</v>
      </c>
      <c r="V224" s="737" t="s">
        <v>2513</v>
      </c>
      <c r="W224" s="737" t="s">
        <v>2764</v>
      </c>
      <c r="X224" s="737" t="s">
        <v>4234</v>
      </c>
      <c r="Y224" s="798" t="s">
        <v>4235</v>
      </c>
      <c r="Z224" s="866"/>
      <c r="AA224" s="799">
        <v>201417</v>
      </c>
      <c r="AB224" s="708">
        <v>43005</v>
      </c>
      <c r="AC224" s="800"/>
      <c r="AD224" s="794">
        <v>501134013</v>
      </c>
      <c r="AE224" s="800"/>
      <c r="AF224" s="800"/>
      <c r="AG224" s="800">
        <f t="shared" si="67"/>
        <v>501134013</v>
      </c>
      <c r="AH224" s="790" t="s">
        <v>4236</v>
      </c>
      <c r="AI224" s="88" t="s">
        <v>4237</v>
      </c>
      <c r="AJ224" s="422" t="s">
        <v>4238</v>
      </c>
      <c r="AK224" s="422"/>
      <c r="AL224" s="422"/>
      <c r="AM224" s="422">
        <v>43005</v>
      </c>
      <c r="AN224" s="422">
        <v>43065</v>
      </c>
      <c r="AO224" s="7">
        <f t="shared" si="66"/>
        <v>60</v>
      </c>
      <c r="AP224" s="737" t="s">
        <v>4239</v>
      </c>
      <c r="AQ224" s="604">
        <v>5825755</v>
      </c>
      <c r="AR224" s="47"/>
      <c r="AS224" s="47"/>
      <c r="AT224" s="29"/>
      <c r="AU224" s="165"/>
      <c r="AV224" s="47"/>
      <c r="AW224" s="29"/>
      <c r="AX224" s="46"/>
      <c r="AY224" s="420"/>
      <c r="AZ224" s="29"/>
      <c r="BA224" s="29"/>
      <c r="BB224" s="47"/>
      <c r="BC224" s="29"/>
      <c r="BD224" s="96"/>
      <c r="BE224" s="96"/>
      <c r="BG224" s="29"/>
      <c r="BH224" s="47"/>
      <c r="BI224" s="29"/>
      <c r="BM224" s="420"/>
      <c r="BN224" s="420"/>
      <c r="BO224" s="419"/>
      <c r="BP224" s="420"/>
      <c r="BQ224" s="29"/>
      <c r="BR224" s="29"/>
      <c r="BS224" s="420"/>
      <c r="BT224" s="420"/>
      <c r="BU224" s="420"/>
      <c r="BV224" s="29"/>
      <c r="BY224" s="420"/>
      <c r="BZ224" s="420"/>
      <c r="CA224" s="420"/>
      <c r="CB224" s="73"/>
      <c r="CF224" s="73"/>
      <c r="CG224" s="73"/>
      <c r="CH224" s="49"/>
      <c r="CI224" s="79"/>
      <c r="CJ224" s="218"/>
      <c r="CM224" s="49"/>
      <c r="CN224" s="219"/>
      <c r="CQ224" s="218"/>
      <c r="CS224" s="218"/>
    </row>
    <row r="225" spans="1:97" ht="76.5" x14ac:dyDescent="0.25">
      <c r="A225" s="218" t="s">
        <v>3045</v>
      </c>
      <c r="B225" s="646">
        <f t="shared" si="64"/>
        <v>111</v>
      </c>
      <c r="C225" s="398" t="s">
        <v>2164</v>
      </c>
      <c r="D225" s="635" t="s">
        <v>4099</v>
      </c>
      <c r="E225" s="501" t="s">
        <v>4100</v>
      </c>
      <c r="F225" s="835">
        <v>42947</v>
      </c>
      <c r="G225" s="732" t="s">
        <v>1499</v>
      </c>
      <c r="H225" s="732" t="s">
        <v>3810</v>
      </c>
      <c r="I225" s="733" t="s">
        <v>1743</v>
      </c>
      <c r="J225" s="598" t="s">
        <v>4101</v>
      </c>
      <c r="K225" s="421">
        <v>215</v>
      </c>
      <c r="L225" s="46">
        <v>801116</v>
      </c>
      <c r="M225" s="28" t="s">
        <v>3129</v>
      </c>
      <c r="N225" s="758">
        <v>12000000</v>
      </c>
      <c r="O225" s="419" t="s">
        <v>4102</v>
      </c>
      <c r="P225" s="391" t="s">
        <v>1487</v>
      </c>
      <c r="Q225" s="288" t="s">
        <v>1480</v>
      </c>
      <c r="R225" s="288" t="s">
        <v>3742</v>
      </c>
      <c r="S225" s="776">
        <v>111</v>
      </c>
      <c r="T225" s="725">
        <v>42950</v>
      </c>
      <c r="U225" s="737" t="s">
        <v>3687</v>
      </c>
      <c r="V225" s="737" t="s">
        <v>3272</v>
      </c>
      <c r="W225" s="737" t="s">
        <v>3272</v>
      </c>
      <c r="X225" s="737" t="s">
        <v>4165</v>
      </c>
      <c r="Y225" s="911">
        <v>52350202</v>
      </c>
      <c r="Z225" s="866"/>
      <c r="AA225" s="799">
        <v>157917</v>
      </c>
      <c r="AB225" s="708">
        <v>42950</v>
      </c>
      <c r="AC225" s="800"/>
      <c r="AD225" s="794">
        <v>12000000</v>
      </c>
      <c r="AE225" s="800"/>
      <c r="AF225" s="800"/>
      <c r="AG225" s="800">
        <f t="shared" si="67"/>
        <v>12000000</v>
      </c>
      <c r="AH225" s="790"/>
      <c r="AJ225" s="422"/>
      <c r="AK225" s="422"/>
      <c r="AL225" s="422"/>
      <c r="AM225" s="422">
        <v>42950</v>
      </c>
      <c r="AN225" s="422">
        <v>43100</v>
      </c>
      <c r="AO225" s="7">
        <f t="shared" si="66"/>
        <v>150</v>
      </c>
      <c r="AP225" s="737" t="s">
        <v>733</v>
      </c>
      <c r="AQ225" s="629">
        <v>52544180</v>
      </c>
      <c r="AR225" s="47"/>
      <c r="AS225" s="47"/>
      <c r="AT225" s="29"/>
      <c r="AU225" s="165"/>
      <c r="AV225" s="47"/>
      <c r="AW225" s="29"/>
      <c r="AX225" s="46"/>
      <c r="AY225" s="420"/>
      <c r="AZ225" s="29"/>
      <c r="BA225" s="29"/>
      <c r="BB225" s="47"/>
      <c r="BC225" s="29"/>
      <c r="BD225" s="96"/>
      <c r="BE225" s="96"/>
      <c r="BG225" s="29"/>
      <c r="BH225" s="47"/>
      <c r="BI225" s="29"/>
      <c r="BM225" s="420"/>
      <c r="BN225" s="420"/>
      <c r="BO225" s="419"/>
      <c r="BP225" s="420"/>
      <c r="BQ225" s="29"/>
      <c r="BR225" s="29"/>
      <c r="BS225" s="420"/>
      <c r="BT225" s="420"/>
      <c r="BU225" s="420"/>
      <c r="BV225" s="29"/>
      <c r="BY225" s="420"/>
      <c r="BZ225" s="420"/>
      <c r="CA225" s="420"/>
      <c r="CB225" s="73"/>
      <c r="CF225" s="73"/>
      <c r="CG225" s="73"/>
      <c r="CH225" s="49"/>
      <c r="CI225" s="79"/>
      <c r="CJ225" s="218"/>
      <c r="CM225" s="49"/>
      <c r="CN225" s="219"/>
      <c r="CQ225" s="218"/>
      <c r="CS225" s="218"/>
    </row>
    <row r="226" spans="1:97" s="749" customFormat="1" ht="38.25" x14ac:dyDescent="0.25">
      <c r="A226" s="749" t="s">
        <v>2404</v>
      </c>
      <c r="B226" s="646">
        <f t="shared" si="64"/>
        <v>47</v>
      </c>
      <c r="C226" s="601" t="s">
        <v>2164</v>
      </c>
      <c r="D226" s="843"/>
      <c r="E226" s="501" t="s">
        <v>3178</v>
      </c>
      <c r="F226" s="750">
        <v>42941</v>
      </c>
      <c r="G226" s="748" t="s">
        <v>3038</v>
      </c>
      <c r="H226" s="748" t="s">
        <v>3038</v>
      </c>
      <c r="I226" s="751" t="s">
        <v>3914</v>
      </c>
      <c r="J226" s="598" t="s">
        <v>4103</v>
      </c>
      <c r="K226" s="754">
        <v>193</v>
      </c>
      <c r="L226" s="599">
        <v>32131023</v>
      </c>
      <c r="M226" s="583" t="s">
        <v>4026</v>
      </c>
      <c r="N226" s="758">
        <v>31947000</v>
      </c>
      <c r="O226" s="752" t="s">
        <v>4104</v>
      </c>
      <c r="P226" s="644" t="s">
        <v>3006</v>
      </c>
      <c r="Q226" s="288" t="s">
        <v>1480</v>
      </c>
      <c r="R226" s="288" t="s">
        <v>3742</v>
      </c>
      <c r="S226" s="776">
        <v>47</v>
      </c>
      <c r="T226" s="750">
        <v>42964</v>
      </c>
      <c r="U226" s="751" t="s">
        <v>1804</v>
      </c>
      <c r="V226" s="751" t="s">
        <v>3272</v>
      </c>
      <c r="W226" s="751" t="s">
        <v>3272</v>
      </c>
      <c r="X226" s="751" t="s">
        <v>4175</v>
      </c>
      <c r="Y226" s="911" t="s">
        <v>4176</v>
      </c>
      <c r="Z226" s="866"/>
      <c r="AA226" s="799">
        <v>164417</v>
      </c>
      <c r="AB226" s="708">
        <v>42964</v>
      </c>
      <c r="AC226" s="800"/>
      <c r="AD226" s="794">
        <v>23011000</v>
      </c>
      <c r="AE226" s="800"/>
      <c r="AF226" s="800"/>
      <c r="AG226" s="800">
        <f t="shared" si="67"/>
        <v>23011000</v>
      </c>
      <c r="AH226" s="790"/>
      <c r="AI226" s="607"/>
      <c r="AJ226" s="750"/>
      <c r="AK226" s="750"/>
      <c r="AL226" s="750"/>
      <c r="AM226" s="750">
        <v>42964</v>
      </c>
      <c r="AN226" s="750">
        <v>42995</v>
      </c>
      <c r="AO226" s="7">
        <f t="shared" si="66"/>
        <v>31</v>
      </c>
      <c r="AP226" s="751" t="s">
        <v>64</v>
      </c>
      <c r="AQ226" s="629">
        <v>79379510</v>
      </c>
      <c r="AR226" s="47"/>
      <c r="AS226" s="47"/>
      <c r="AT226" s="585"/>
      <c r="AU226" s="165"/>
      <c r="AV226" s="47"/>
      <c r="AW226" s="585"/>
      <c r="AX226" s="599"/>
      <c r="AY226" s="753"/>
      <c r="AZ226" s="585"/>
      <c r="BA226" s="585"/>
      <c r="BB226" s="47"/>
      <c r="BC226" s="585"/>
      <c r="BD226" s="96"/>
      <c r="BE226" s="96"/>
      <c r="BF226" s="600"/>
      <c r="BG226" s="585"/>
      <c r="BH226" s="47"/>
      <c r="BI226" s="585"/>
      <c r="BJ226" s="600"/>
      <c r="BK226" s="600"/>
      <c r="BL226" s="600"/>
      <c r="BM226" s="753"/>
      <c r="BN226" s="753"/>
      <c r="BO226" s="752"/>
      <c r="BP226" s="753"/>
      <c r="BQ226" s="585"/>
      <c r="BR226" s="585"/>
      <c r="BS226" s="753"/>
      <c r="BT226" s="753"/>
      <c r="BU226" s="753"/>
      <c r="BV226" s="585"/>
      <c r="BW226" s="91"/>
      <c r="BX226" s="91"/>
      <c r="BY226" s="753"/>
      <c r="BZ226" s="753"/>
      <c r="CA226" s="753"/>
      <c r="CB226" s="73"/>
      <c r="CC226" s="52"/>
      <c r="CD226" s="605"/>
      <c r="CE226" s="600"/>
      <c r="CF226" s="73"/>
      <c r="CG226" s="73"/>
      <c r="CH226" s="600"/>
      <c r="CI226" s="79"/>
      <c r="CM226" s="600"/>
      <c r="CN226" s="219"/>
      <c r="CP226" s="600"/>
    </row>
    <row r="227" spans="1:97" ht="38.25" x14ac:dyDescent="0.25">
      <c r="A227" s="218" t="s">
        <v>2404</v>
      </c>
      <c r="B227" s="646">
        <f t="shared" si="64"/>
        <v>46</v>
      </c>
      <c r="C227" s="398" t="s">
        <v>2164</v>
      </c>
      <c r="D227" s="843"/>
      <c r="E227" s="501" t="s">
        <v>3178</v>
      </c>
      <c r="F227" s="422">
        <v>42941</v>
      </c>
      <c r="G227" s="732" t="s">
        <v>3038</v>
      </c>
      <c r="H227" s="732" t="s">
        <v>3038</v>
      </c>
      <c r="I227" s="737" t="s">
        <v>3914</v>
      </c>
      <c r="J227" s="598" t="s">
        <v>4103</v>
      </c>
      <c r="K227" s="421">
        <v>193</v>
      </c>
      <c r="L227" s="46">
        <v>32131023</v>
      </c>
      <c r="M227" s="28" t="s">
        <v>4026</v>
      </c>
      <c r="N227" s="758">
        <v>31947000</v>
      </c>
      <c r="O227" s="419" t="s">
        <v>4104</v>
      </c>
      <c r="P227" s="391" t="s">
        <v>3006</v>
      </c>
      <c r="Q227" s="288" t="s">
        <v>1480</v>
      </c>
      <c r="R227" s="288" t="s">
        <v>3742</v>
      </c>
      <c r="S227" s="776">
        <v>46</v>
      </c>
      <c r="T227" s="750">
        <v>42964</v>
      </c>
      <c r="U227" s="751" t="s">
        <v>1804</v>
      </c>
      <c r="V227" s="751" t="s">
        <v>3272</v>
      </c>
      <c r="W227" s="751" t="s">
        <v>3272</v>
      </c>
      <c r="X227" s="751" t="s">
        <v>4177</v>
      </c>
      <c r="Y227" s="798" t="s">
        <v>4178</v>
      </c>
      <c r="Z227" s="866"/>
      <c r="AA227" s="799">
        <v>164317</v>
      </c>
      <c r="AB227" s="708">
        <v>42964</v>
      </c>
      <c r="AC227" s="800"/>
      <c r="AD227" s="794">
        <v>8936000</v>
      </c>
      <c r="AE227" s="800"/>
      <c r="AF227" s="800"/>
      <c r="AG227" s="800">
        <f t="shared" si="67"/>
        <v>8936000</v>
      </c>
      <c r="AH227" s="790"/>
      <c r="AJ227" s="422"/>
      <c r="AK227" s="422"/>
      <c r="AL227" s="422"/>
      <c r="AM227" s="750">
        <v>42964</v>
      </c>
      <c r="AN227" s="750">
        <v>42995</v>
      </c>
      <c r="AO227" s="7">
        <f t="shared" si="66"/>
        <v>31</v>
      </c>
      <c r="AP227" s="751" t="s">
        <v>4179</v>
      </c>
      <c r="AQ227" s="629">
        <v>1013582696</v>
      </c>
      <c r="AR227" s="47"/>
      <c r="AS227" s="47"/>
      <c r="AT227" s="29"/>
      <c r="AU227" s="165"/>
      <c r="AV227" s="47"/>
      <c r="AW227" s="29"/>
      <c r="AX227" s="46"/>
      <c r="AY227" s="420"/>
      <c r="AZ227" s="29"/>
      <c r="BA227" s="29"/>
      <c r="BB227" s="47"/>
      <c r="BC227" s="29"/>
      <c r="BD227" s="96"/>
      <c r="BE227" s="96"/>
      <c r="BG227" s="29"/>
      <c r="BH227" s="47"/>
      <c r="BI227" s="29"/>
      <c r="BM227" s="420"/>
      <c r="BN227" s="420"/>
      <c r="BO227" s="419"/>
      <c r="BP227" s="420"/>
      <c r="BQ227" s="29"/>
      <c r="BR227" s="29"/>
      <c r="BS227" s="420"/>
      <c r="BT227" s="420"/>
      <c r="BU227" s="420"/>
      <c r="BV227" s="29"/>
      <c r="BY227" s="420"/>
      <c r="BZ227" s="420"/>
      <c r="CA227" s="420"/>
      <c r="CB227" s="73"/>
      <c r="CF227" s="73"/>
      <c r="CG227" s="73"/>
      <c r="CH227" s="49"/>
      <c r="CI227" s="79"/>
      <c r="CJ227" s="218"/>
      <c r="CM227" s="49"/>
      <c r="CN227" s="219"/>
      <c r="CQ227" s="218"/>
      <c r="CS227" s="218"/>
    </row>
    <row r="228" spans="1:97" ht="63.75" x14ac:dyDescent="0.25">
      <c r="A228" s="218" t="s">
        <v>2404</v>
      </c>
      <c r="B228" s="646">
        <f t="shared" si="64"/>
        <v>125</v>
      </c>
      <c r="C228" s="601" t="s">
        <v>3956</v>
      </c>
      <c r="D228" s="635" t="s">
        <v>4105</v>
      </c>
      <c r="E228" s="501" t="s">
        <v>7</v>
      </c>
      <c r="F228" s="835" t="s">
        <v>4107</v>
      </c>
      <c r="G228" s="732" t="s">
        <v>4106</v>
      </c>
      <c r="H228" s="732" t="s">
        <v>4106</v>
      </c>
      <c r="I228" s="737" t="s">
        <v>4032</v>
      </c>
      <c r="J228" s="598" t="s">
        <v>4108</v>
      </c>
      <c r="K228" s="425">
        <v>234</v>
      </c>
      <c r="L228" s="46">
        <v>721015</v>
      </c>
      <c r="M228" s="400" t="s">
        <v>4109</v>
      </c>
      <c r="N228" s="758">
        <v>51727273</v>
      </c>
      <c r="O228" s="419" t="s">
        <v>4110</v>
      </c>
      <c r="P228" s="399" t="s">
        <v>3955</v>
      </c>
      <c r="Q228" s="288" t="s">
        <v>1480</v>
      </c>
      <c r="R228" s="288" t="s">
        <v>3742</v>
      </c>
      <c r="S228" s="776">
        <v>125</v>
      </c>
      <c r="T228" s="725">
        <v>43007</v>
      </c>
      <c r="U228" s="737" t="s">
        <v>4240</v>
      </c>
      <c r="V228" s="737" t="s">
        <v>2513</v>
      </c>
      <c r="W228" s="737" t="s">
        <v>2764</v>
      </c>
      <c r="X228" s="737" t="s">
        <v>4241</v>
      </c>
      <c r="Y228" s="798" t="s">
        <v>4242</v>
      </c>
      <c r="Z228" s="866"/>
      <c r="AA228" s="799">
        <v>202217</v>
      </c>
      <c r="AB228" s="708">
        <v>43007</v>
      </c>
      <c r="AC228" s="800"/>
      <c r="AD228" s="800">
        <v>51726944</v>
      </c>
      <c r="AE228" s="797"/>
      <c r="AF228" s="800"/>
      <c r="AG228" s="800">
        <v>51726944</v>
      </c>
      <c r="AH228" s="790" t="s">
        <v>4243</v>
      </c>
      <c r="AI228" s="157" t="s">
        <v>3487</v>
      </c>
      <c r="AJ228" s="157" t="s">
        <v>4244</v>
      </c>
      <c r="AK228" s="157"/>
      <c r="AL228" s="422"/>
      <c r="AM228" s="422">
        <v>43007</v>
      </c>
      <c r="AN228" s="422">
        <v>43097</v>
      </c>
      <c r="AO228" s="7">
        <f t="shared" si="66"/>
        <v>90</v>
      </c>
      <c r="AP228" s="737" t="s">
        <v>4239</v>
      </c>
      <c r="AQ228" s="629">
        <v>5825755</v>
      </c>
      <c r="AR228" s="95"/>
      <c r="AS228" s="47"/>
      <c r="AT228" s="29"/>
      <c r="AU228" s="29"/>
      <c r="AV228" s="47"/>
      <c r="AW228" s="29"/>
      <c r="AX228" s="46"/>
      <c r="AY228" s="420"/>
      <c r="AZ228" s="29"/>
      <c r="BA228" s="29"/>
      <c r="BB228" s="47"/>
      <c r="BC228" s="29"/>
      <c r="BD228" s="96"/>
      <c r="BE228" s="96"/>
      <c r="BG228" s="29"/>
      <c r="BH228" s="47"/>
      <c r="BI228" s="29"/>
      <c r="BM228" s="420"/>
      <c r="BN228" s="420"/>
      <c r="BO228" s="420"/>
      <c r="BP228" s="420"/>
      <c r="BQ228" s="29"/>
      <c r="BR228" s="420"/>
      <c r="BS228" s="420"/>
      <c r="BT228" s="420"/>
      <c r="BU228" s="420"/>
      <c r="BV228" s="29"/>
      <c r="BY228" s="420"/>
      <c r="BZ228" s="420"/>
      <c r="CA228" s="420"/>
      <c r="CB228" s="73"/>
    </row>
    <row r="229" spans="1:97" s="230" customFormat="1" ht="38.25" x14ac:dyDescent="0.25">
      <c r="A229" s="230" t="s">
        <v>2404</v>
      </c>
      <c r="B229" s="771">
        <f t="shared" si="64"/>
        <v>0</v>
      </c>
      <c r="C229" s="230" t="s">
        <v>3366</v>
      </c>
      <c r="D229" s="545" t="s">
        <v>4111</v>
      </c>
      <c r="E229" s="546" t="s">
        <v>3156</v>
      </c>
      <c r="F229" s="617">
        <v>42930</v>
      </c>
      <c r="G229" s="283" t="s">
        <v>3038</v>
      </c>
      <c r="H229" s="283" t="s">
        <v>3038</v>
      </c>
      <c r="I229" s="208" t="s">
        <v>212</v>
      </c>
      <c r="J229" s="139" t="s">
        <v>4112</v>
      </c>
      <c r="K229" s="152">
        <v>230</v>
      </c>
      <c r="L229" s="141">
        <v>551217</v>
      </c>
      <c r="M229" s="227" t="s">
        <v>3040</v>
      </c>
      <c r="N229" s="760">
        <v>8000000</v>
      </c>
      <c r="O229" s="128" t="s">
        <v>4113</v>
      </c>
      <c r="P229" s="145" t="s">
        <v>1563</v>
      </c>
      <c r="Q229" s="289"/>
      <c r="R229" s="289"/>
      <c r="S229" s="858"/>
      <c r="T229" s="617"/>
      <c r="U229" s="208"/>
      <c r="V229" s="208"/>
      <c r="W229" s="208"/>
      <c r="X229" s="208"/>
      <c r="Y229" s="151"/>
      <c r="Z229" s="131"/>
      <c r="AA229" s="137"/>
      <c r="AB229" s="617"/>
      <c r="AC229" s="550"/>
      <c r="AD229" s="228"/>
      <c r="AE229" s="550"/>
      <c r="AF229" s="550"/>
      <c r="AG229" s="550">
        <f t="shared" si="67"/>
        <v>0</v>
      </c>
      <c r="AH229" s="158"/>
      <c r="AI229" s="158"/>
      <c r="AJ229" s="158"/>
      <c r="AK229" s="158"/>
      <c r="AL229" s="617"/>
      <c r="AM229" s="617"/>
      <c r="AN229" s="617"/>
      <c r="AO229" s="696">
        <f t="shared" si="66"/>
        <v>0</v>
      </c>
      <c r="AP229" s="208"/>
      <c r="AQ229" s="292"/>
      <c r="AR229" s="126"/>
      <c r="AS229" s="126"/>
      <c r="AT229" s="127"/>
      <c r="AU229" s="128"/>
      <c r="AV229" s="126"/>
      <c r="AW229" s="127"/>
      <c r="AX229" s="129"/>
      <c r="AY229" s="126"/>
      <c r="AZ229" s="127"/>
      <c r="BA229" s="127"/>
      <c r="BB229" s="126"/>
      <c r="BC229" s="127"/>
      <c r="BD229" s="129"/>
      <c r="BE229" s="129"/>
      <c r="BF229" s="127"/>
      <c r="BG229" s="127"/>
      <c r="BH229" s="126"/>
      <c r="BI229" s="127"/>
      <c r="BJ229" s="127"/>
      <c r="BK229" s="127"/>
      <c r="BL229" s="127"/>
      <c r="BM229" s="130"/>
      <c r="BN229" s="130"/>
      <c r="BO229" s="131"/>
      <c r="BP229" s="130"/>
      <c r="BQ229" s="127"/>
      <c r="BR229" s="130"/>
      <c r="BS229" s="130"/>
      <c r="BT229" s="131"/>
      <c r="BU229" s="130"/>
      <c r="BV229" s="127"/>
      <c r="BW229" s="130"/>
      <c r="BX229" s="130"/>
      <c r="BY229" s="131"/>
      <c r="BZ229" s="130"/>
      <c r="CA229" s="127"/>
      <c r="CB229" s="132"/>
      <c r="CC229" s="126"/>
      <c r="CD229" s="128"/>
      <c r="CE229" s="127"/>
      <c r="CF229" s="132"/>
      <c r="CG229" s="133"/>
      <c r="CH229" s="134"/>
      <c r="CI229" s="134"/>
      <c r="CJ229" s="134"/>
      <c r="CP229" s="127"/>
      <c r="CQ229" s="231"/>
      <c r="CS229" s="127"/>
    </row>
    <row r="230" spans="1:97" ht="51" x14ac:dyDescent="0.25">
      <c r="A230" s="218" t="s">
        <v>2404</v>
      </c>
      <c r="B230" s="646">
        <f t="shared" si="64"/>
        <v>119</v>
      </c>
      <c r="C230" s="730" t="s">
        <v>3366</v>
      </c>
      <c r="D230" s="567" t="s">
        <v>4114</v>
      </c>
      <c r="E230" s="501" t="s">
        <v>1493</v>
      </c>
      <c r="F230" s="731">
        <v>42942</v>
      </c>
      <c r="G230" s="737" t="s">
        <v>1590</v>
      </c>
      <c r="H230" s="737" t="s">
        <v>1771</v>
      </c>
      <c r="I230" s="737" t="s">
        <v>3914</v>
      </c>
      <c r="J230" s="598" t="s">
        <v>4115</v>
      </c>
      <c r="K230" s="421">
        <v>233</v>
      </c>
      <c r="L230" s="46">
        <v>432315</v>
      </c>
      <c r="M230" s="583" t="s">
        <v>3027</v>
      </c>
      <c r="N230" s="759">
        <v>54601043</v>
      </c>
      <c r="O230" s="75" t="s">
        <v>4116</v>
      </c>
      <c r="P230" s="644" t="s">
        <v>3006</v>
      </c>
      <c r="Q230" s="288" t="s">
        <v>1480</v>
      </c>
      <c r="R230" s="288" t="s">
        <v>3742</v>
      </c>
      <c r="S230" s="777">
        <v>119</v>
      </c>
      <c r="T230" s="725">
        <v>42989</v>
      </c>
      <c r="U230" s="737" t="s">
        <v>3423</v>
      </c>
      <c r="V230" s="737" t="s">
        <v>3272</v>
      </c>
      <c r="W230" s="737" t="s">
        <v>3272</v>
      </c>
      <c r="X230" s="400" t="s">
        <v>4227</v>
      </c>
      <c r="Y230" s="737" t="s">
        <v>4226</v>
      </c>
      <c r="Z230" s="866"/>
      <c r="AA230" s="406">
        <v>187317</v>
      </c>
      <c r="AB230" s="708">
        <v>42989</v>
      </c>
      <c r="AC230" s="800"/>
      <c r="AD230" s="867">
        <v>54431290</v>
      </c>
      <c r="AE230" s="800"/>
      <c r="AF230" s="800"/>
      <c r="AG230" s="800">
        <f t="shared" si="67"/>
        <v>54431290</v>
      </c>
      <c r="AH230" s="790" t="s">
        <v>3483</v>
      </c>
      <c r="AI230" s="157" t="s">
        <v>1898</v>
      </c>
      <c r="AJ230" s="157" t="s">
        <v>3484</v>
      </c>
      <c r="AK230" s="157" t="s">
        <v>2071</v>
      </c>
      <c r="AL230" s="422">
        <v>42990</v>
      </c>
      <c r="AM230" s="766">
        <v>42990</v>
      </c>
      <c r="AN230" s="422">
        <v>43050</v>
      </c>
      <c r="AO230" s="7">
        <f t="shared" si="66"/>
        <v>60</v>
      </c>
      <c r="AP230" s="737" t="s">
        <v>4228</v>
      </c>
      <c r="AQ230" s="629">
        <v>66924629</v>
      </c>
    </row>
    <row r="231" spans="1:97" ht="51" x14ac:dyDescent="0.25">
      <c r="A231" s="218" t="s">
        <v>2404</v>
      </c>
      <c r="B231" s="646">
        <f t="shared" si="64"/>
        <v>121</v>
      </c>
      <c r="C231" s="297" t="s">
        <v>3366</v>
      </c>
      <c r="D231" s="567" t="s">
        <v>4117</v>
      </c>
      <c r="E231" s="501" t="s">
        <v>2984</v>
      </c>
      <c r="F231" s="835">
        <v>42947</v>
      </c>
      <c r="G231" s="737" t="s">
        <v>1590</v>
      </c>
      <c r="H231" s="732" t="s">
        <v>3003</v>
      </c>
      <c r="I231" s="737" t="s">
        <v>3914</v>
      </c>
      <c r="J231" s="598" t="s">
        <v>2778</v>
      </c>
      <c r="K231" s="421">
        <v>194</v>
      </c>
      <c r="L231" s="46">
        <v>432225</v>
      </c>
      <c r="M231" s="583" t="s">
        <v>3027</v>
      </c>
      <c r="N231" s="759">
        <v>160000</v>
      </c>
      <c r="O231" s="75" t="s">
        <v>4118</v>
      </c>
      <c r="P231" s="644" t="s">
        <v>3006</v>
      </c>
      <c r="Q231" s="288" t="s">
        <v>3502</v>
      </c>
      <c r="R231" s="288" t="s">
        <v>1480</v>
      </c>
      <c r="S231" s="777">
        <v>121</v>
      </c>
      <c r="T231" s="725">
        <v>42998</v>
      </c>
      <c r="U231" s="737" t="s">
        <v>1804</v>
      </c>
      <c r="V231" s="741" t="s">
        <v>1484</v>
      </c>
      <c r="W231" s="741" t="s">
        <v>1484</v>
      </c>
      <c r="X231" s="737" t="s">
        <v>4229</v>
      </c>
      <c r="Y231" s="114" t="s">
        <v>4230</v>
      </c>
      <c r="Z231" s="866"/>
      <c r="AA231" s="406">
        <v>193417</v>
      </c>
      <c r="AB231" s="708">
        <v>42998</v>
      </c>
      <c r="AC231" s="800"/>
      <c r="AD231" s="867">
        <v>159997761</v>
      </c>
      <c r="AE231" s="800"/>
      <c r="AF231" s="800"/>
      <c r="AG231" s="800">
        <f t="shared" si="67"/>
        <v>159997761</v>
      </c>
      <c r="AH231" s="790" t="s">
        <v>3490</v>
      </c>
      <c r="AI231" s="157" t="s">
        <v>1898</v>
      </c>
      <c r="AJ231" s="422" t="s">
        <v>4231</v>
      </c>
      <c r="AK231" s="157" t="s">
        <v>4232</v>
      </c>
      <c r="AL231" s="422">
        <v>42998</v>
      </c>
      <c r="AM231" s="766">
        <v>42998</v>
      </c>
      <c r="AN231" s="422">
        <v>43028</v>
      </c>
      <c r="AO231" s="7">
        <f t="shared" si="66"/>
        <v>30</v>
      </c>
      <c r="AP231" s="400" t="s">
        <v>2176</v>
      </c>
      <c r="AQ231" s="629">
        <v>79787263</v>
      </c>
    </row>
    <row r="232" spans="1:97" ht="63.75" x14ac:dyDescent="0.25">
      <c r="A232" s="218" t="s">
        <v>2404</v>
      </c>
      <c r="B232" s="646">
        <f t="shared" si="64"/>
        <v>115</v>
      </c>
      <c r="C232" s="297" t="s">
        <v>3366</v>
      </c>
      <c r="D232" s="528" t="s">
        <v>4131</v>
      </c>
      <c r="E232" s="501" t="s">
        <v>4132</v>
      </c>
      <c r="F232" s="422">
        <v>42951</v>
      </c>
      <c r="G232" s="737" t="s">
        <v>1499</v>
      </c>
      <c r="H232" s="737" t="s">
        <v>1526</v>
      </c>
      <c r="I232" s="738" t="s">
        <v>3914</v>
      </c>
      <c r="J232" s="747" t="s">
        <v>4133</v>
      </c>
      <c r="K232" s="421">
        <v>186</v>
      </c>
      <c r="L232" s="46">
        <v>432117</v>
      </c>
      <c r="M232" s="583" t="s">
        <v>3027</v>
      </c>
      <c r="N232" s="759">
        <v>581363315</v>
      </c>
      <c r="O232" s="75" t="s">
        <v>4134</v>
      </c>
      <c r="P232" s="644" t="s">
        <v>3006</v>
      </c>
      <c r="Q232" s="641" t="s">
        <v>1480</v>
      </c>
      <c r="R232" s="641" t="s">
        <v>3742</v>
      </c>
      <c r="S232" s="777">
        <v>115</v>
      </c>
      <c r="T232" s="725">
        <v>42963</v>
      </c>
      <c r="U232" s="400" t="s">
        <v>1804</v>
      </c>
      <c r="V232" s="598" t="s">
        <v>3272</v>
      </c>
      <c r="W232" s="598" t="s">
        <v>3272</v>
      </c>
      <c r="X232" s="400" t="s">
        <v>4146</v>
      </c>
      <c r="Y232" s="610" t="s">
        <v>4147</v>
      </c>
      <c r="Z232" s="866"/>
      <c r="AA232" s="406">
        <v>163817</v>
      </c>
      <c r="AB232" s="708">
        <v>42963</v>
      </c>
      <c r="AC232" s="800"/>
      <c r="AD232" s="867">
        <v>581363232</v>
      </c>
      <c r="AE232" s="800"/>
      <c r="AF232" s="800"/>
      <c r="AG232" s="800">
        <f t="shared" si="67"/>
        <v>581363232</v>
      </c>
      <c r="AH232" s="790" t="s">
        <v>3490</v>
      </c>
      <c r="AI232" s="618" t="s">
        <v>1898</v>
      </c>
      <c r="AJ232" s="618" t="s">
        <v>4148</v>
      </c>
      <c r="AK232" s="618" t="s">
        <v>3486</v>
      </c>
      <c r="AL232" s="422">
        <v>42970</v>
      </c>
      <c r="AM232" s="745">
        <v>42970</v>
      </c>
      <c r="AN232" s="422">
        <v>43000</v>
      </c>
      <c r="AO232" s="7">
        <f t="shared" si="66"/>
        <v>30</v>
      </c>
      <c r="AP232" s="400" t="s">
        <v>1038</v>
      </c>
      <c r="AQ232" s="604">
        <v>79963759</v>
      </c>
    </row>
    <row r="233" spans="1:97" ht="51" x14ac:dyDescent="0.25">
      <c r="A233" s="218" t="s">
        <v>2404</v>
      </c>
      <c r="B233" s="646">
        <f t="shared" si="64"/>
        <v>112</v>
      </c>
      <c r="C233" s="297" t="s">
        <v>2164</v>
      </c>
      <c r="D233" s="528" t="s">
        <v>4135</v>
      </c>
      <c r="E233" s="501" t="s">
        <v>4136</v>
      </c>
      <c r="F233" s="422">
        <v>42951</v>
      </c>
      <c r="G233" s="732" t="s">
        <v>1499</v>
      </c>
      <c r="H233" s="744" t="s">
        <v>3810</v>
      </c>
      <c r="I233" s="733" t="s">
        <v>3133</v>
      </c>
      <c r="J233" s="747" t="s">
        <v>4137</v>
      </c>
      <c r="K233" s="425">
        <v>232</v>
      </c>
      <c r="L233" s="46">
        <v>801615</v>
      </c>
      <c r="M233" s="400" t="s">
        <v>4138</v>
      </c>
      <c r="N233" s="758">
        <v>11350000</v>
      </c>
      <c r="O233" s="419" t="s">
        <v>4139</v>
      </c>
      <c r="P233" s="644" t="s">
        <v>2991</v>
      </c>
      <c r="Q233" s="389" t="s">
        <v>1480</v>
      </c>
      <c r="R233" s="389" t="s">
        <v>3742</v>
      </c>
      <c r="S233" s="776">
        <v>112</v>
      </c>
      <c r="T233" s="725">
        <v>42956</v>
      </c>
      <c r="U233" s="400" t="s">
        <v>3687</v>
      </c>
      <c r="V233" s="400" t="s">
        <v>3272</v>
      </c>
      <c r="W233" s="400" t="s">
        <v>3272</v>
      </c>
      <c r="X233" s="400" t="s">
        <v>4140</v>
      </c>
      <c r="Y233" s="114">
        <v>1019107785</v>
      </c>
      <c r="Z233" s="866"/>
      <c r="AA233" s="799">
        <v>159317</v>
      </c>
      <c r="AB233" s="708">
        <v>42956</v>
      </c>
      <c r="AC233" s="800">
        <v>1950000</v>
      </c>
      <c r="AD233" s="801">
        <v>11350000</v>
      </c>
      <c r="AE233" s="800"/>
      <c r="AF233" s="800"/>
      <c r="AG233" s="800">
        <f t="shared" si="67"/>
        <v>11350000</v>
      </c>
      <c r="AH233" s="790"/>
      <c r="AI233" s="157"/>
      <c r="AJ233" s="157"/>
      <c r="AK233" s="157"/>
      <c r="AL233" s="422"/>
      <c r="AM233" s="422">
        <v>42956</v>
      </c>
      <c r="AN233" s="422">
        <v>43100</v>
      </c>
      <c r="AO233" s="7">
        <f t="shared" si="66"/>
        <v>144</v>
      </c>
      <c r="AP233" s="400" t="s">
        <v>4141</v>
      </c>
      <c r="AQ233" s="604">
        <v>52836662</v>
      </c>
      <c r="AR233" s="95"/>
      <c r="AS233" s="47"/>
      <c r="AT233" s="29"/>
      <c r="AU233" s="29"/>
      <c r="AV233" s="47"/>
      <c r="AW233" s="29"/>
      <c r="AX233" s="46"/>
      <c r="AY233" s="420"/>
      <c r="AZ233" s="29"/>
      <c r="BA233" s="29"/>
      <c r="BB233" s="47"/>
      <c r="BC233" s="29"/>
      <c r="BD233" s="96"/>
      <c r="BE233" s="96"/>
      <c r="BG233" s="29"/>
      <c r="BH233" s="47"/>
      <c r="BI233" s="29"/>
      <c r="BM233" s="420"/>
      <c r="BN233" s="420"/>
      <c r="BO233" s="420"/>
      <c r="BP233" s="420"/>
      <c r="BQ233" s="29"/>
      <c r="BR233" s="420"/>
      <c r="BS233" s="420"/>
      <c r="BT233" s="420"/>
      <c r="BU233" s="420"/>
      <c r="BV233" s="29"/>
      <c r="BY233" s="420"/>
      <c r="BZ233" s="420"/>
      <c r="CA233" s="420"/>
      <c r="CB233" s="73"/>
    </row>
    <row r="234" spans="1:97" ht="51" x14ac:dyDescent="0.25">
      <c r="A234" s="218" t="s">
        <v>2404</v>
      </c>
      <c r="B234" s="646">
        <f t="shared" si="64"/>
        <v>116</v>
      </c>
      <c r="C234" s="297" t="s">
        <v>3956</v>
      </c>
      <c r="D234" s="528" t="s">
        <v>4142</v>
      </c>
      <c r="E234" s="501" t="s">
        <v>4143</v>
      </c>
      <c r="F234" s="745">
        <v>42951</v>
      </c>
      <c r="G234" s="732" t="s">
        <v>1499</v>
      </c>
      <c r="H234" s="746" t="s">
        <v>1526</v>
      </c>
      <c r="I234" s="746" t="s">
        <v>3914</v>
      </c>
      <c r="J234" s="598" t="s">
        <v>4144</v>
      </c>
      <c r="K234" s="425">
        <v>195</v>
      </c>
      <c r="L234" s="46">
        <v>432117</v>
      </c>
      <c r="M234" s="583" t="s">
        <v>3027</v>
      </c>
      <c r="N234" s="758">
        <v>107581494</v>
      </c>
      <c r="O234" s="419" t="s">
        <v>4145</v>
      </c>
      <c r="P234" s="644" t="s">
        <v>3006</v>
      </c>
      <c r="Q234" s="641" t="s">
        <v>1480</v>
      </c>
      <c r="R234" s="641" t="s">
        <v>3742</v>
      </c>
      <c r="S234" s="776">
        <v>116</v>
      </c>
      <c r="T234" s="725">
        <v>42969</v>
      </c>
      <c r="U234" s="400" t="s">
        <v>1804</v>
      </c>
      <c r="V234" s="400" t="s">
        <v>3272</v>
      </c>
      <c r="W234" s="400" t="s">
        <v>3272</v>
      </c>
      <c r="X234" s="400" t="s">
        <v>4146</v>
      </c>
      <c r="Y234" s="114" t="s">
        <v>4147</v>
      </c>
      <c r="Z234" s="866"/>
      <c r="AA234" s="799">
        <v>165517</v>
      </c>
      <c r="AB234" s="708">
        <v>42969</v>
      </c>
      <c r="AC234" s="800"/>
      <c r="AD234" s="801">
        <v>107580150</v>
      </c>
      <c r="AE234" s="800"/>
      <c r="AF234" s="800"/>
      <c r="AG234" s="800">
        <f t="shared" si="67"/>
        <v>107580150</v>
      </c>
      <c r="AH234" s="790" t="s">
        <v>3490</v>
      </c>
      <c r="AI234" s="157" t="s">
        <v>1898</v>
      </c>
      <c r="AJ234" s="157" t="s">
        <v>4148</v>
      </c>
      <c r="AK234" s="157" t="s">
        <v>3486</v>
      </c>
      <c r="AL234" s="422">
        <v>42975</v>
      </c>
      <c r="AM234" s="745">
        <v>42975</v>
      </c>
      <c r="AN234" s="422">
        <v>43006</v>
      </c>
      <c r="AO234" s="7">
        <f t="shared" si="66"/>
        <v>31</v>
      </c>
      <c r="AP234" s="400" t="s">
        <v>4149</v>
      </c>
      <c r="AQ234" s="604">
        <v>80242499</v>
      </c>
      <c r="AR234" s="95"/>
      <c r="AS234" s="47"/>
      <c r="AT234" s="29"/>
      <c r="AU234" s="29"/>
      <c r="AV234" s="47"/>
      <c r="AW234" s="29"/>
      <c r="AX234" s="46"/>
      <c r="AY234" s="420"/>
      <c r="AZ234" s="29"/>
      <c r="BA234" s="29"/>
      <c r="BB234" s="47"/>
      <c r="BC234" s="29"/>
      <c r="BD234" s="96"/>
      <c r="BE234" s="96"/>
      <c r="BG234" s="29"/>
      <c r="BH234" s="47"/>
      <c r="BI234" s="29"/>
      <c r="BM234" s="420"/>
      <c r="BN234" s="420"/>
      <c r="BO234" s="420"/>
      <c r="BP234" s="420"/>
      <c r="BQ234" s="29"/>
      <c r="BR234" s="420"/>
      <c r="BS234" s="420"/>
      <c r="BT234" s="420"/>
      <c r="BU234" s="420"/>
      <c r="BV234" s="29"/>
      <c r="BY234" s="420"/>
      <c r="BZ234" s="420"/>
      <c r="CA234" s="420"/>
      <c r="CB234" s="73"/>
    </row>
    <row r="235" spans="1:97" s="230" customFormat="1" ht="54.75" x14ac:dyDescent="0.25">
      <c r="A235" s="230" t="s">
        <v>3045</v>
      </c>
      <c r="B235" s="771">
        <f t="shared" si="64"/>
        <v>0</v>
      </c>
      <c r="C235" s="786" t="s">
        <v>2164</v>
      </c>
      <c r="D235" s="545" t="s">
        <v>4150</v>
      </c>
      <c r="E235" s="546" t="s">
        <v>4151</v>
      </c>
      <c r="F235" s="617">
        <v>42969</v>
      </c>
      <c r="G235" s="283" t="s">
        <v>1499</v>
      </c>
      <c r="H235" s="283" t="s">
        <v>1546</v>
      </c>
      <c r="I235" s="208" t="s">
        <v>2257</v>
      </c>
      <c r="J235" s="139" t="s">
        <v>4152</v>
      </c>
      <c r="K235" s="137">
        <v>238</v>
      </c>
      <c r="L235" s="141">
        <v>801315</v>
      </c>
      <c r="M235" s="139" t="s">
        <v>4138</v>
      </c>
      <c r="N235" s="772">
        <v>5525000</v>
      </c>
      <c r="O235" s="142" t="s">
        <v>4153</v>
      </c>
      <c r="P235" s="145" t="s">
        <v>1550</v>
      </c>
      <c r="Q235" s="230" t="s">
        <v>1480</v>
      </c>
      <c r="R235" s="548"/>
      <c r="S235" s="193"/>
      <c r="T235" s="617"/>
      <c r="U235" s="139"/>
      <c r="V235" s="139"/>
      <c r="W235" s="139"/>
      <c r="X235" s="139"/>
      <c r="Y235" s="151"/>
      <c r="Z235" s="131"/>
      <c r="AA235" s="152"/>
      <c r="AB235" s="617"/>
      <c r="AC235" s="550"/>
      <c r="AD235" s="163"/>
      <c r="AE235" s="550"/>
      <c r="AF235" s="550"/>
      <c r="AG235" s="550">
        <f t="shared" si="67"/>
        <v>0</v>
      </c>
      <c r="AH235" s="158"/>
      <c r="AI235" s="158"/>
      <c r="AJ235" s="158"/>
      <c r="AK235" s="158"/>
      <c r="AL235" s="617"/>
      <c r="AM235" s="617"/>
      <c r="AN235" s="617"/>
      <c r="AO235" s="696">
        <f t="shared" si="66"/>
        <v>0</v>
      </c>
      <c r="AP235" s="139"/>
      <c r="AQ235" s="292"/>
      <c r="AR235" s="259"/>
      <c r="AS235" s="147"/>
      <c r="AT235" s="146"/>
      <c r="AU235" s="146"/>
      <c r="AV235" s="147"/>
      <c r="AW235" s="146"/>
      <c r="AX235" s="141"/>
      <c r="AY235" s="144"/>
      <c r="AZ235" s="146"/>
      <c r="BA235" s="146"/>
      <c r="BB235" s="147"/>
      <c r="BC235" s="146"/>
      <c r="BD235" s="149"/>
      <c r="BE235" s="149"/>
      <c r="BF235" s="127"/>
      <c r="BG235" s="146"/>
      <c r="BH235" s="147"/>
      <c r="BI235" s="146"/>
      <c r="BJ235" s="127"/>
      <c r="BK235" s="127"/>
      <c r="BL235" s="127"/>
      <c r="BM235" s="144"/>
      <c r="BN235" s="144"/>
      <c r="BO235" s="144"/>
      <c r="BP235" s="144"/>
      <c r="BQ235" s="146"/>
      <c r="BR235" s="144"/>
      <c r="BS235" s="144"/>
      <c r="BT235" s="144"/>
      <c r="BU235" s="144"/>
      <c r="BV235" s="146"/>
      <c r="BW235" s="130"/>
      <c r="BX235" s="130"/>
      <c r="BY235" s="144"/>
      <c r="BZ235" s="144"/>
      <c r="CA235" s="144"/>
      <c r="CB235" s="154"/>
      <c r="CC235" s="126"/>
      <c r="CD235" s="128"/>
      <c r="CE235" s="127"/>
      <c r="CF235" s="132"/>
      <c r="CG235" s="133"/>
      <c r="CH235" s="134"/>
      <c r="CI235" s="134"/>
      <c r="CJ235" s="134"/>
      <c r="CP235" s="127"/>
      <c r="CQ235" s="231"/>
      <c r="CS235" s="127"/>
    </row>
    <row r="236" spans="1:97" ht="51" x14ac:dyDescent="0.25">
      <c r="A236" s="218" t="s">
        <v>2404</v>
      </c>
      <c r="B236" s="646">
        <f t="shared" si="64"/>
        <v>118</v>
      </c>
      <c r="C236" s="297" t="s">
        <v>3956</v>
      </c>
      <c r="D236" s="528" t="s">
        <v>4154</v>
      </c>
      <c r="E236" s="501" t="s">
        <v>4155</v>
      </c>
      <c r="F236" s="422">
        <v>42978</v>
      </c>
      <c r="G236" s="744" t="s">
        <v>1499</v>
      </c>
      <c r="H236" s="746" t="s">
        <v>1526</v>
      </c>
      <c r="I236" s="733" t="s">
        <v>2302</v>
      </c>
      <c r="J236" s="598" t="s">
        <v>4156</v>
      </c>
      <c r="K236" s="421">
        <v>239</v>
      </c>
      <c r="L236" s="46">
        <v>141118</v>
      </c>
      <c r="M236" s="28" t="s">
        <v>3336</v>
      </c>
      <c r="N236" s="758">
        <v>80000000</v>
      </c>
      <c r="O236" s="419" t="s">
        <v>4157</v>
      </c>
      <c r="P236" s="643" t="s">
        <v>2350</v>
      </c>
      <c r="Q236" s="389" t="s">
        <v>1480</v>
      </c>
      <c r="R236" s="389" t="s">
        <v>3742</v>
      </c>
      <c r="S236" s="776">
        <v>118</v>
      </c>
      <c r="T236" s="725">
        <v>42989</v>
      </c>
      <c r="U236" s="400" t="s">
        <v>1804</v>
      </c>
      <c r="V236" s="400" t="s">
        <v>2513</v>
      </c>
      <c r="W236" s="400" t="s">
        <v>2764</v>
      </c>
      <c r="X236" s="400" t="s">
        <v>3496</v>
      </c>
      <c r="Y236" s="114" t="s">
        <v>3497</v>
      </c>
      <c r="Z236" s="866"/>
      <c r="AA236" s="799">
        <v>187217</v>
      </c>
      <c r="AB236" s="708">
        <v>42989</v>
      </c>
      <c r="AC236" s="800"/>
      <c r="AD236" s="794">
        <v>79997757</v>
      </c>
      <c r="AE236" s="800"/>
      <c r="AF236" s="800"/>
      <c r="AG236" s="800">
        <f t="shared" si="67"/>
        <v>79997757</v>
      </c>
      <c r="AH236" s="790" t="s">
        <v>4222</v>
      </c>
      <c r="AI236" s="88" t="s">
        <v>4223</v>
      </c>
      <c r="AJ236" s="422" t="s">
        <v>4224</v>
      </c>
      <c r="AK236" s="617"/>
      <c r="AL236" s="617"/>
      <c r="AM236" s="422">
        <v>42991</v>
      </c>
      <c r="AN236" s="422">
        <v>43021</v>
      </c>
      <c r="AO236" s="7">
        <f t="shared" si="66"/>
        <v>30</v>
      </c>
      <c r="AP236" s="400" t="s">
        <v>4225</v>
      </c>
      <c r="AQ236" s="604">
        <v>52795737</v>
      </c>
      <c r="AR236" s="47"/>
      <c r="AS236" s="47"/>
      <c r="AT236" s="29"/>
      <c r="AU236" s="165"/>
      <c r="AV236" s="47"/>
      <c r="AW236" s="29"/>
      <c r="AX236" s="46"/>
      <c r="AY236" s="420"/>
      <c r="AZ236" s="29"/>
      <c r="BA236" s="29"/>
      <c r="BB236" s="47"/>
      <c r="BC236" s="29"/>
      <c r="BD236" s="96"/>
      <c r="BE236" s="96"/>
      <c r="BG236" s="29"/>
      <c r="BH236" s="47"/>
      <c r="BI236" s="29"/>
      <c r="BM236" s="420"/>
      <c r="BN236" s="420"/>
      <c r="BO236" s="419"/>
      <c r="BP236" s="420"/>
      <c r="BQ236" s="29"/>
      <c r="BR236" s="29"/>
      <c r="BS236" s="420"/>
      <c r="BT236" s="420"/>
      <c r="BU236" s="420"/>
      <c r="BV236" s="29"/>
      <c r="BY236" s="420"/>
      <c r="BZ236" s="420"/>
      <c r="CA236" s="420"/>
      <c r="CB236" s="73"/>
      <c r="CF236" s="73"/>
      <c r="CG236" s="73"/>
      <c r="CH236" s="49"/>
      <c r="CI236" s="79"/>
      <c r="CJ236" s="218"/>
      <c r="CM236" s="49"/>
      <c r="CN236" s="219"/>
      <c r="CQ236" s="218"/>
      <c r="CS236" s="218"/>
    </row>
    <row r="237" spans="1:97" ht="63.75" x14ac:dyDescent="0.25">
      <c r="A237" s="218" t="s">
        <v>2404</v>
      </c>
      <c r="B237" s="646">
        <f t="shared" si="64"/>
        <v>113</v>
      </c>
      <c r="C237" s="393" t="s">
        <v>1610</v>
      </c>
      <c r="D237" s="635" t="s">
        <v>4158</v>
      </c>
      <c r="E237" s="501" t="s">
        <v>4159</v>
      </c>
      <c r="F237" s="422">
        <v>42961</v>
      </c>
      <c r="G237" s="732" t="s">
        <v>1499</v>
      </c>
      <c r="H237" s="744" t="s">
        <v>3810</v>
      </c>
      <c r="I237" s="733" t="s">
        <v>2303</v>
      </c>
      <c r="J237" s="598" t="s">
        <v>4160</v>
      </c>
      <c r="K237" s="421">
        <v>231</v>
      </c>
      <c r="L237" s="46">
        <v>801615</v>
      </c>
      <c r="M237" s="598" t="s">
        <v>4138</v>
      </c>
      <c r="N237" s="758">
        <v>24000000</v>
      </c>
      <c r="O237" s="419" t="s">
        <v>4161</v>
      </c>
      <c r="P237" s="391" t="s">
        <v>1487</v>
      </c>
      <c r="Q237" s="641" t="s">
        <v>1480</v>
      </c>
      <c r="R237" s="641" t="s">
        <v>3742</v>
      </c>
      <c r="S237" s="776">
        <v>113</v>
      </c>
      <c r="T237" s="725">
        <v>42962</v>
      </c>
      <c r="U237" s="598" t="s">
        <v>3687</v>
      </c>
      <c r="V237" s="598" t="s">
        <v>3272</v>
      </c>
      <c r="W237" s="598" t="s">
        <v>3272</v>
      </c>
      <c r="X237" s="400" t="s">
        <v>1781</v>
      </c>
      <c r="Y237" s="114">
        <v>51573271</v>
      </c>
      <c r="Z237" s="866"/>
      <c r="AA237" s="799">
        <v>162817</v>
      </c>
      <c r="AB237" s="708">
        <v>42962</v>
      </c>
      <c r="AC237" s="800"/>
      <c r="AD237" s="794">
        <v>24000000</v>
      </c>
      <c r="AE237" s="800"/>
      <c r="AF237" s="800"/>
      <c r="AG237" s="800">
        <f t="shared" si="67"/>
        <v>24000000</v>
      </c>
      <c r="AH237" s="790"/>
      <c r="AJ237" s="422"/>
      <c r="AK237" s="423"/>
      <c r="AL237" s="422"/>
      <c r="AM237" s="422">
        <v>42962</v>
      </c>
      <c r="AN237" s="422">
        <v>43083</v>
      </c>
      <c r="AO237" s="7">
        <f t="shared" si="66"/>
        <v>121</v>
      </c>
      <c r="AP237" s="400" t="s">
        <v>3078</v>
      </c>
      <c r="AQ237" s="629">
        <v>79572017</v>
      </c>
      <c r="AR237" s="47"/>
      <c r="AS237" s="47"/>
      <c r="AT237" s="29"/>
      <c r="AU237" s="165"/>
      <c r="AV237" s="47"/>
      <c r="AW237" s="29"/>
      <c r="AX237" s="46"/>
      <c r="AY237" s="420"/>
      <c r="AZ237" s="29"/>
      <c r="BA237" s="29"/>
      <c r="BB237" s="47"/>
      <c r="BC237" s="29"/>
      <c r="BD237" s="96"/>
      <c r="BE237" s="96"/>
      <c r="BG237" s="29"/>
      <c r="BH237" s="47"/>
      <c r="BI237" s="29"/>
      <c r="BM237" s="420"/>
      <c r="BN237" s="420"/>
      <c r="BO237" s="419"/>
      <c r="BP237" s="420"/>
      <c r="BQ237" s="29"/>
      <c r="BR237" s="29"/>
      <c r="BS237" s="420"/>
      <c r="BT237" s="420"/>
      <c r="BU237" s="420"/>
      <c r="BV237" s="29"/>
      <c r="BY237" s="420"/>
      <c r="BZ237" s="420"/>
      <c r="CA237" s="420"/>
      <c r="CB237" s="73"/>
      <c r="CF237" s="73"/>
      <c r="CG237" s="73"/>
      <c r="CH237" s="49"/>
      <c r="CI237" s="79"/>
      <c r="CJ237" s="218"/>
      <c r="CM237" s="49"/>
      <c r="CN237" s="219"/>
      <c r="CQ237" s="218"/>
      <c r="CS237" s="218"/>
    </row>
    <row r="238" spans="1:97" ht="102" x14ac:dyDescent="0.25">
      <c r="A238" s="218" t="s">
        <v>2404</v>
      </c>
      <c r="B238" s="646">
        <f t="shared" si="64"/>
        <v>49</v>
      </c>
      <c r="C238" s="393" t="s">
        <v>1610</v>
      </c>
      <c r="D238" s="635" t="s">
        <v>4162</v>
      </c>
      <c r="E238" s="501" t="s">
        <v>3186</v>
      </c>
      <c r="F238" s="422">
        <v>42969</v>
      </c>
      <c r="G238" s="732" t="s">
        <v>3038</v>
      </c>
      <c r="H238" s="732" t="s">
        <v>3038</v>
      </c>
      <c r="I238" s="751" t="s">
        <v>2257</v>
      </c>
      <c r="J238" s="598" t="s">
        <v>4163</v>
      </c>
      <c r="K238" s="421">
        <v>240</v>
      </c>
      <c r="L238" s="46">
        <v>301715</v>
      </c>
      <c r="M238" s="28" t="s">
        <v>3829</v>
      </c>
      <c r="N238" s="758">
        <v>19000000</v>
      </c>
      <c r="O238" s="419" t="s">
        <v>4164</v>
      </c>
      <c r="P238" s="391" t="s">
        <v>2290</v>
      </c>
      <c r="Q238" s="389" t="s">
        <v>1480</v>
      </c>
      <c r="R238" s="389" t="s">
        <v>3742</v>
      </c>
      <c r="S238" s="776">
        <v>49</v>
      </c>
      <c r="T238" s="725">
        <v>42989</v>
      </c>
      <c r="U238" s="400" t="s">
        <v>1804</v>
      </c>
      <c r="V238" s="400" t="s">
        <v>2513</v>
      </c>
      <c r="W238" s="400" t="s">
        <v>4248</v>
      </c>
      <c r="X238" s="400" t="s">
        <v>4249</v>
      </c>
      <c r="Y238" s="114">
        <v>80420423</v>
      </c>
      <c r="Z238" s="866"/>
      <c r="AA238" s="799">
        <v>187017</v>
      </c>
      <c r="AB238" s="708">
        <v>42989</v>
      </c>
      <c r="AC238" s="800"/>
      <c r="AD238" s="794">
        <v>17862000</v>
      </c>
      <c r="AE238" s="800"/>
      <c r="AF238" s="800"/>
      <c r="AG238" s="800">
        <f t="shared" si="67"/>
        <v>17862000</v>
      </c>
      <c r="AH238" s="790" t="s">
        <v>4250</v>
      </c>
      <c r="AI238" s="88" t="s">
        <v>4223</v>
      </c>
      <c r="AJ238" s="422" t="s">
        <v>4251</v>
      </c>
      <c r="AK238" s="422" t="s">
        <v>4252</v>
      </c>
      <c r="AL238" s="422">
        <v>42989</v>
      </c>
      <c r="AM238" s="769">
        <v>42989</v>
      </c>
      <c r="AN238" s="422">
        <v>43003</v>
      </c>
      <c r="AO238" s="7">
        <f t="shared" si="66"/>
        <v>14</v>
      </c>
      <c r="AP238" s="400" t="s">
        <v>88</v>
      </c>
      <c r="AQ238" s="629">
        <v>88264550</v>
      </c>
      <c r="AR238" s="47"/>
      <c r="AS238" s="47"/>
      <c r="AT238" s="29"/>
      <c r="AU238" s="165"/>
      <c r="AV238" s="47"/>
      <c r="AW238" s="29"/>
      <c r="AX238" s="46"/>
      <c r="AY238" s="420"/>
      <c r="AZ238" s="29"/>
      <c r="BA238" s="29"/>
      <c r="BB238" s="47"/>
      <c r="BC238" s="29"/>
      <c r="BD238" s="96"/>
      <c r="BE238" s="96"/>
      <c r="BG238" s="29"/>
      <c r="BH238" s="47"/>
      <c r="BI238" s="29"/>
      <c r="BM238" s="420"/>
      <c r="BN238" s="420"/>
      <c r="BO238" s="419"/>
      <c r="BP238" s="420"/>
      <c r="BQ238" s="29"/>
      <c r="BR238" s="29"/>
      <c r="BS238" s="420"/>
      <c r="BT238" s="420"/>
      <c r="BU238" s="420"/>
      <c r="BV238" s="29"/>
      <c r="BY238" s="420"/>
      <c r="BZ238" s="420"/>
      <c r="CA238" s="420"/>
      <c r="CB238" s="73"/>
      <c r="CF238" s="73"/>
      <c r="CG238" s="73"/>
      <c r="CH238" s="49"/>
      <c r="CI238" s="79"/>
      <c r="CJ238" s="218"/>
      <c r="CM238" s="49"/>
      <c r="CN238" s="219"/>
      <c r="CQ238" s="218"/>
      <c r="CS238" s="218"/>
    </row>
    <row r="239" spans="1:97" ht="60" x14ac:dyDescent="0.2">
      <c r="A239" s="218" t="s">
        <v>2404</v>
      </c>
      <c r="B239" s="646">
        <f t="shared" si="64"/>
        <v>50</v>
      </c>
      <c r="C239" s="297" t="s">
        <v>3956</v>
      </c>
      <c r="D239" s="635" t="s">
        <v>4173</v>
      </c>
      <c r="E239" s="501" t="s">
        <v>4172</v>
      </c>
      <c r="F239" s="422">
        <v>42978</v>
      </c>
      <c r="G239" s="737" t="s">
        <v>3038</v>
      </c>
      <c r="H239" s="737" t="s">
        <v>3038</v>
      </c>
      <c r="I239" s="751" t="s">
        <v>4032</v>
      </c>
      <c r="J239" s="756" t="s">
        <v>3963</v>
      </c>
      <c r="K239" s="421">
        <v>59</v>
      </c>
      <c r="L239" s="421">
        <v>761118</v>
      </c>
      <c r="M239" s="28" t="s">
        <v>4174</v>
      </c>
      <c r="N239" s="759">
        <v>6500000</v>
      </c>
      <c r="O239" s="75" t="s">
        <v>3657</v>
      </c>
      <c r="P239" s="391" t="s">
        <v>1598</v>
      </c>
      <c r="Q239" s="297" t="s">
        <v>1480</v>
      </c>
      <c r="R239" s="297" t="s">
        <v>3742</v>
      </c>
      <c r="S239" s="776">
        <v>50</v>
      </c>
      <c r="T239" s="725">
        <v>42998</v>
      </c>
      <c r="U239" s="770" t="s">
        <v>3221</v>
      </c>
      <c r="V239" s="400" t="s">
        <v>3272</v>
      </c>
      <c r="W239" s="400" t="s">
        <v>3272</v>
      </c>
      <c r="X239" s="400" t="s">
        <v>4253</v>
      </c>
      <c r="Y239" s="114">
        <v>80096614</v>
      </c>
      <c r="Z239" s="866"/>
      <c r="AA239" s="406">
        <v>193517</v>
      </c>
      <c r="AB239" s="708">
        <v>42998</v>
      </c>
      <c r="AC239" s="800"/>
      <c r="AD239" s="867">
        <v>6500000</v>
      </c>
      <c r="AE239" s="800"/>
      <c r="AF239" s="800"/>
      <c r="AG239" s="800">
        <f t="shared" si="67"/>
        <v>6500000</v>
      </c>
      <c r="AH239" s="790"/>
      <c r="AI239" s="157"/>
      <c r="AJ239" s="157"/>
      <c r="AK239" s="157"/>
      <c r="AL239" s="422"/>
      <c r="AM239" s="422">
        <v>42998</v>
      </c>
      <c r="AN239" s="422">
        <v>43100</v>
      </c>
      <c r="AO239" s="7">
        <f t="shared" si="66"/>
        <v>102</v>
      </c>
      <c r="AP239" s="400" t="s">
        <v>70</v>
      </c>
      <c r="AQ239" s="629">
        <v>79247452</v>
      </c>
      <c r="AR239" s="95"/>
      <c r="AS239" s="47"/>
      <c r="AT239" s="29"/>
      <c r="AU239" s="29"/>
      <c r="AV239" s="47"/>
      <c r="AW239" s="29"/>
      <c r="AX239" s="46"/>
      <c r="AY239" s="420"/>
      <c r="AZ239" s="29"/>
      <c r="BA239" s="29"/>
      <c r="BB239" s="47"/>
      <c r="BC239" s="29"/>
      <c r="BD239" s="96"/>
      <c r="BE239" s="96"/>
      <c r="BG239" s="29"/>
      <c r="BH239" s="47"/>
      <c r="BI239" s="29"/>
      <c r="BM239" s="420"/>
      <c r="BN239" s="420"/>
      <c r="BO239" s="420"/>
      <c r="BP239" s="420"/>
      <c r="BQ239" s="29"/>
      <c r="BR239" s="420"/>
      <c r="BS239" s="420"/>
      <c r="BT239" s="420"/>
      <c r="BU239" s="420"/>
      <c r="BV239" s="29"/>
      <c r="BY239" s="420"/>
      <c r="BZ239" s="420"/>
      <c r="CA239" s="420"/>
      <c r="CB239" s="73"/>
    </row>
    <row r="240" spans="1:97" ht="89.25" x14ac:dyDescent="0.25">
      <c r="A240" s="218" t="s">
        <v>2404</v>
      </c>
      <c r="B240" s="646">
        <f t="shared" si="64"/>
        <v>122</v>
      </c>
      <c r="C240" s="297" t="s">
        <v>3366</v>
      </c>
      <c r="D240" s="764" t="s">
        <v>4184</v>
      </c>
      <c r="E240" s="501" t="s">
        <v>4185</v>
      </c>
      <c r="F240" s="422">
        <v>42991</v>
      </c>
      <c r="G240" s="737" t="s">
        <v>1499</v>
      </c>
      <c r="H240" s="737" t="s">
        <v>3687</v>
      </c>
      <c r="I240" s="400" t="s">
        <v>1743</v>
      </c>
      <c r="J240" s="747" t="s">
        <v>4186</v>
      </c>
      <c r="K240" s="421">
        <v>236</v>
      </c>
      <c r="L240" s="46">
        <v>801116</v>
      </c>
      <c r="M240" s="598" t="s">
        <v>4138</v>
      </c>
      <c r="N240" s="759">
        <v>6000000</v>
      </c>
      <c r="O240" s="75" t="s">
        <v>4187</v>
      </c>
      <c r="P240" s="644" t="s">
        <v>1487</v>
      </c>
      <c r="Q240" s="297" t="s">
        <v>1480</v>
      </c>
      <c r="R240" s="297" t="s">
        <v>3742</v>
      </c>
      <c r="S240" s="776">
        <v>122</v>
      </c>
      <c r="T240" s="725">
        <v>42999</v>
      </c>
      <c r="U240" s="400" t="s">
        <v>3687</v>
      </c>
      <c r="V240" s="598" t="s">
        <v>3272</v>
      </c>
      <c r="W240" s="598" t="s">
        <v>3272</v>
      </c>
      <c r="X240" s="400" t="s">
        <v>4188</v>
      </c>
      <c r="Y240" s="114">
        <v>52070715</v>
      </c>
      <c r="Z240" s="866"/>
      <c r="AA240" s="799">
        <v>194117</v>
      </c>
      <c r="AB240" s="708">
        <v>42999</v>
      </c>
      <c r="AC240" s="800"/>
      <c r="AD240" s="867">
        <v>6000000</v>
      </c>
      <c r="AE240" s="800"/>
      <c r="AF240" s="800"/>
      <c r="AG240" s="800">
        <f t="shared" si="67"/>
        <v>6000000</v>
      </c>
      <c r="AH240" s="790"/>
      <c r="AI240" s="157"/>
      <c r="AJ240" s="157"/>
      <c r="AK240" s="157"/>
      <c r="AL240" s="422"/>
      <c r="AM240" s="422">
        <v>42999</v>
      </c>
      <c r="AN240" s="422">
        <v>43089</v>
      </c>
      <c r="AO240" s="7">
        <f t="shared" si="66"/>
        <v>90</v>
      </c>
      <c r="AP240" s="400" t="s">
        <v>3435</v>
      </c>
      <c r="AQ240" s="629">
        <v>53907500</v>
      </c>
      <c r="AR240" s="95"/>
      <c r="AS240" s="47"/>
      <c r="AT240" s="29"/>
      <c r="AU240" s="29"/>
      <c r="AV240" s="47"/>
      <c r="AW240" s="29"/>
      <c r="AX240" s="46"/>
      <c r="AY240" s="420"/>
      <c r="AZ240" s="29"/>
      <c r="BA240" s="29"/>
      <c r="BB240" s="47"/>
      <c r="BC240" s="29"/>
      <c r="BD240" s="96"/>
      <c r="BE240" s="96"/>
      <c r="BG240" s="29"/>
      <c r="BH240" s="47"/>
      <c r="BI240" s="29"/>
      <c r="BM240" s="420"/>
      <c r="BN240" s="420"/>
      <c r="BO240" s="420"/>
      <c r="BP240" s="420"/>
      <c r="BQ240" s="29"/>
      <c r="BR240" s="420"/>
      <c r="BS240" s="420"/>
      <c r="BT240" s="420"/>
      <c r="BU240" s="420"/>
      <c r="BV240" s="29"/>
      <c r="BY240" s="420"/>
      <c r="BZ240" s="420"/>
      <c r="CA240" s="420"/>
      <c r="CB240" s="73"/>
    </row>
    <row r="241" spans="1:97" ht="25.5" x14ac:dyDescent="0.25">
      <c r="A241" s="218" t="s">
        <v>4084</v>
      </c>
      <c r="B241" s="646">
        <f t="shared" ref="B241:B267" si="68">(S241)</f>
        <v>123</v>
      </c>
      <c r="C241" s="297" t="s">
        <v>3366</v>
      </c>
      <c r="D241" s="764" t="s">
        <v>4189</v>
      </c>
      <c r="E241" s="125">
        <v>100</v>
      </c>
      <c r="F241" s="422">
        <v>42992</v>
      </c>
      <c r="G241" s="737" t="s">
        <v>1499</v>
      </c>
      <c r="H241" s="737" t="s">
        <v>3687</v>
      </c>
      <c r="I241" s="598" t="s">
        <v>1743</v>
      </c>
      <c r="J241" s="885" t="s">
        <v>4190</v>
      </c>
      <c r="K241" s="421">
        <v>146</v>
      </c>
      <c r="L241" s="46">
        <v>861017</v>
      </c>
      <c r="M241" s="28" t="s">
        <v>3960</v>
      </c>
      <c r="N241" s="759">
        <v>18500000</v>
      </c>
      <c r="O241" s="75" t="s">
        <v>4191</v>
      </c>
      <c r="P241" s="399" t="s">
        <v>3246</v>
      </c>
      <c r="Q241" s="297" t="s">
        <v>1480</v>
      </c>
      <c r="R241" s="297" t="s">
        <v>3742</v>
      </c>
      <c r="S241" s="776">
        <v>123</v>
      </c>
      <c r="T241" s="725">
        <v>43003</v>
      </c>
      <c r="U241" s="400" t="s">
        <v>3687</v>
      </c>
      <c r="V241" s="598" t="s">
        <v>3272</v>
      </c>
      <c r="W241" s="598" t="s">
        <v>3272</v>
      </c>
      <c r="X241" s="400" t="s">
        <v>4192</v>
      </c>
      <c r="Y241" s="114" t="s">
        <v>4193</v>
      </c>
      <c r="Z241" s="866"/>
      <c r="AA241" s="799">
        <v>195517</v>
      </c>
      <c r="AB241" s="708">
        <v>43003</v>
      </c>
      <c r="AC241" s="800"/>
      <c r="AD241" s="867">
        <v>22015000</v>
      </c>
      <c r="AE241" s="800"/>
      <c r="AF241" s="800"/>
      <c r="AG241" s="800">
        <f t="shared" si="67"/>
        <v>22015000</v>
      </c>
      <c r="AH241" s="790"/>
      <c r="AI241" s="157"/>
      <c r="AJ241" s="157"/>
      <c r="AK241" s="157"/>
      <c r="AL241" s="422"/>
      <c r="AM241" s="422">
        <v>43003</v>
      </c>
      <c r="AN241" s="422">
        <v>43084</v>
      </c>
      <c r="AO241" s="7">
        <f t="shared" si="66"/>
        <v>81</v>
      </c>
      <c r="AP241" s="598" t="s">
        <v>3435</v>
      </c>
      <c r="AQ241" s="629">
        <v>53907500</v>
      </c>
      <c r="AR241" s="95"/>
      <c r="AS241" s="47"/>
      <c r="AT241" s="29"/>
      <c r="AU241" s="29"/>
      <c r="AV241" s="47">
        <v>43003</v>
      </c>
      <c r="AW241" s="29"/>
      <c r="AX241" s="46"/>
      <c r="AY241" s="420"/>
      <c r="AZ241" s="29"/>
      <c r="BA241" s="29"/>
      <c r="BB241" s="47"/>
      <c r="BC241" s="29"/>
      <c r="BD241" s="96"/>
      <c r="BE241" s="96"/>
      <c r="BG241" s="29"/>
      <c r="BH241" s="47"/>
      <c r="BI241" s="29"/>
      <c r="BM241" s="420"/>
      <c r="BN241" s="420"/>
      <c r="BO241" s="420"/>
      <c r="BP241" s="420"/>
      <c r="BQ241" s="29"/>
      <c r="BR241" s="420"/>
      <c r="BS241" s="420"/>
      <c r="BT241" s="420"/>
      <c r="BU241" s="420"/>
      <c r="BV241" s="29"/>
      <c r="BY241" s="420"/>
      <c r="BZ241" s="420"/>
      <c r="CA241" s="420"/>
      <c r="CB241" s="73"/>
    </row>
    <row r="242" spans="1:97" ht="76.5" x14ac:dyDescent="0.2">
      <c r="A242" s="791" t="s">
        <v>2404</v>
      </c>
      <c r="B242" s="859">
        <f t="shared" si="68"/>
        <v>128</v>
      </c>
      <c r="C242" s="860" t="s">
        <v>3956</v>
      </c>
      <c r="D242" s="861" t="s">
        <v>4310</v>
      </c>
      <c r="E242" s="862">
        <v>103</v>
      </c>
      <c r="F242" s="708">
        <v>43007</v>
      </c>
      <c r="G242" s="30" t="s">
        <v>1499</v>
      </c>
      <c r="H242" s="30" t="s">
        <v>3687</v>
      </c>
      <c r="I242" s="637" t="s">
        <v>1743</v>
      </c>
      <c r="J242" s="890" t="s">
        <v>4309</v>
      </c>
      <c r="K242" s="799">
        <v>237</v>
      </c>
      <c r="L242" s="793">
        <v>801116</v>
      </c>
      <c r="M242" s="863" t="s">
        <v>3960</v>
      </c>
      <c r="N242" s="864">
        <v>6000000</v>
      </c>
      <c r="O242" s="809" t="s">
        <v>4195</v>
      </c>
      <c r="P242" s="865" t="s">
        <v>1487</v>
      </c>
      <c r="Q242" s="860" t="s">
        <v>1480</v>
      </c>
      <c r="R242" s="860" t="s">
        <v>4394</v>
      </c>
      <c r="S242" s="777">
        <v>128</v>
      </c>
      <c r="T242" s="708">
        <v>43012</v>
      </c>
      <c r="U242" s="637" t="s">
        <v>3687</v>
      </c>
      <c r="V242" s="637" t="s">
        <v>3272</v>
      </c>
      <c r="W242" s="637" t="s">
        <v>3272</v>
      </c>
      <c r="X242" s="637" t="s">
        <v>4395</v>
      </c>
      <c r="Y242" s="798">
        <v>1019092818</v>
      </c>
      <c r="Z242" s="866"/>
      <c r="AA242" s="799">
        <v>203717</v>
      </c>
      <c r="AB242" s="708">
        <v>43012</v>
      </c>
      <c r="AC242" s="797"/>
      <c r="AD242" s="892">
        <v>6000000</v>
      </c>
      <c r="AE242" s="800"/>
      <c r="AF242" s="800"/>
      <c r="AG242" s="800">
        <v>6000000</v>
      </c>
      <c r="AH242" s="790"/>
      <c r="AI242" s="790"/>
      <c r="AJ242" s="790"/>
      <c r="AK242" s="790"/>
      <c r="AL242" s="708"/>
      <c r="AM242" s="422">
        <v>43012</v>
      </c>
      <c r="AN242" s="422">
        <v>43100</v>
      </c>
      <c r="AO242" s="825">
        <f t="shared" si="66"/>
        <v>88</v>
      </c>
      <c r="AP242" s="400" t="s">
        <v>4396</v>
      </c>
      <c r="AQ242" s="825">
        <v>52260482</v>
      </c>
      <c r="AR242" s="95"/>
      <c r="AS242" s="47"/>
      <c r="AT242" s="29"/>
      <c r="AU242" s="29"/>
      <c r="AV242" s="47"/>
      <c r="AW242" s="29"/>
      <c r="AX242" s="46"/>
      <c r="AY242" s="420"/>
      <c r="AZ242" s="29"/>
      <c r="BA242" s="29"/>
      <c r="BB242" s="47"/>
      <c r="BC242" s="29"/>
      <c r="BD242" s="96"/>
      <c r="BE242" s="96"/>
      <c r="BG242" s="29"/>
      <c r="BH242" s="47"/>
      <c r="BI242" s="29"/>
      <c r="BM242" s="420"/>
      <c r="BN242" s="420"/>
      <c r="BO242" s="420"/>
      <c r="BP242" s="420"/>
      <c r="BQ242" s="29"/>
      <c r="BR242" s="420"/>
      <c r="BS242" s="420"/>
      <c r="BT242" s="420"/>
      <c r="BU242" s="420"/>
      <c r="BV242" s="29"/>
      <c r="BY242" s="420"/>
      <c r="BZ242" s="420"/>
      <c r="CA242" s="420"/>
      <c r="CB242" s="73"/>
    </row>
    <row r="243" spans="1:97" ht="38.25" x14ac:dyDescent="0.2">
      <c r="A243" s="218" t="s">
        <v>2404</v>
      </c>
      <c r="B243" s="646">
        <f t="shared" si="68"/>
        <v>51</v>
      </c>
      <c r="C243" s="297" t="s">
        <v>3956</v>
      </c>
      <c r="D243" s="767" t="s">
        <v>4196</v>
      </c>
      <c r="E243" s="501" t="s">
        <v>3191</v>
      </c>
      <c r="F243" s="422">
        <v>42991</v>
      </c>
      <c r="G243" s="737" t="s">
        <v>3038</v>
      </c>
      <c r="H243" s="737" t="s">
        <v>3038</v>
      </c>
      <c r="I243" s="761" t="s">
        <v>3914</v>
      </c>
      <c r="J243" s="765" t="s">
        <v>4197</v>
      </c>
      <c r="K243" s="421">
        <v>198</v>
      </c>
      <c r="L243" s="46">
        <v>432321</v>
      </c>
      <c r="M243" s="583" t="s">
        <v>3027</v>
      </c>
      <c r="N243" s="759">
        <v>16050000</v>
      </c>
      <c r="O243" s="75" t="s">
        <v>4198</v>
      </c>
      <c r="P243" s="644" t="s">
        <v>3006</v>
      </c>
      <c r="Q243" s="297" t="s">
        <v>1480</v>
      </c>
      <c r="R243" s="297" t="s">
        <v>3742</v>
      </c>
      <c r="S243" s="776">
        <v>51</v>
      </c>
      <c r="T243" s="725">
        <v>43006</v>
      </c>
      <c r="U243" s="400" t="s">
        <v>1804</v>
      </c>
      <c r="V243" s="598" t="s">
        <v>3272</v>
      </c>
      <c r="W243" s="598" t="s">
        <v>3272</v>
      </c>
      <c r="X243" s="400" t="s">
        <v>4199</v>
      </c>
      <c r="Y243" s="114" t="s">
        <v>4200</v>
      </c>
      <c r="Z243" s="866"/>
      <c r="AA243" s="799">
        <v>201917</v>
      </c>
      <c r="AB243" s="708">
        <v>43006</v>
      </c>
      <c r="AC243" s="800"/>
      <c r="AD243" s="867">
        <v>16050000</v>
      </c>
      <c r="AE243" s="800"/>
      <c r="AF243" s="800"/>
      <c r="AG243" s="800">
        <f t="shared" si="67"/>
        <v>16050000</v>
      </c>
      <c r="AH243" s="790"/>
      <c r="AI243" s="157"/>
      <c r="AJ243" s="157"/>
      <c r="AK243" s="157"/>
      <c r="AL243" s="422"/>
      <c r="AM243" s="422">
        <v>43006</v>
      </c>
      <c r="AN243" s="422">
        <v>43035</v>
      </c>
      <c r="AO243" s="7">
        <f t="shared" si="66"/>
        <v>29</v>
      </c>
      <c r="AP243" s="400" t="s">
        <v>4201</v>
      </c>
      <c r="AQ243" s="629">
        <v>80851224</v>
      </c>
      <c r="AR243" s="95"/>
      <c r="AS243" s="47"/>
      <c r="AT243" s="29"/>
      <c r="AU243" s="29"/>
      <c r="AV243" s="47"/>
      <c r="AW243" s="29"/>
      <c r="AX243" s="46"/>
      <c r="AY243" s="420"/>
      <c r="AZ243" s="29"/>
      <c r="BA243" s="29"/>
      <c r="BB243" s="47"/>
      <c r="BC243" s="29"/>
      <c r="BD243" s="96"/>
      <c r="BE243" s="96"/>
      <c r="BG243" s="29"/>
      <c r="BH243" s="47"/>
      <c r="BI243" s="29"/>
      <c r="BM243" s="420"/>
      <c r="BN243" s="420"/>
      <c r="BO243" s="420"/>
      <c r="BP243" s="420"/>
      <c r="BQ243" s="29"/>
      <c r="BR243" s="420"/>
      <c r="BS243" s="420"/>
      <c r="BT243" s="420"/>
      <c r="BU243" s="420"/>
      <c r="BV243" s="29"/>
      <c r="BY243" s="420"/>
      <c r="BZ243" s="420"/>
      <c r="CA243" s="420"/>
      <c r="CB243" s="73"/>
    </row>
    <row r="244" spans="1:97" ht="38.25" x14ac:dyDescent="0.2">
      <c r="A244" s="218" t="s">
        <v>2404</v>
      </c>
      <c r="B244" s="646">
        <f t="shared" si="68"/>
        <v>120</v>
      </c>
      <c r="C244" s="297" t="s">
        <v>2164</v>
      </c>
      <c r="D244" s="767" t="s">
        <v>4202</v>
      </c>
      <c r="E244" s="501" t="s">
        <v>4203</v>
      </c>
      <c r="F244" s="422">
        <v>42990</v>
      </c>
      <c r="G244" s="737" t="s">
        <v>1499</v>
      </c>
      <c r="H244" s="737" t="s">
        <v>3687</v>
      </c>
      <c r="I244" s="400" t="s">
        <v>3055</v>
      </c>
      <c r="J244" s="765" t="s">
        <v>4204</v>
      </c>
      <c r="K244" s="421">
        <v>241</v>
      </c>
      <c r="L244" s="46">
        <v>801116</v>
      </c>
      <c r="M244" s="598" t="s">
        <v>4138</v>
      </c>
      <c r="N244" s="759">
        <v>19813000</v>
      </c>
      <c r="O244" s="75" t="s">
        <v>4205</v>
      </c>
      <c r="P244" s="644" t="s">
        <v>1487</v>
      </c>
      <c r="Q244" s="297" t="s">
        <v>1480</v>
      </c>
      <c r="R244" s="297" t="s">
        <v>3742</v>
      </c>
      <c r="S244" s="776">
        <v>120</v>
      </c>
      <c r="T244" s="725">
        <v>42993</v>
      </c>
      <c r="U244" s="400" t="s">
        <v>4206</v>
      </c>
      <c r="V244" s="400" t="s">
        <v>3272</v>
      </c>
      <c r="W244" s="400" t="s">
        <v>3272</v>
      </c>
      <c r="X244" s="400" t="s">
        <v>4207</v>
      </c>
      <c r="Y244" s="114" t="s">
        <v>4208</v>
      </c>
      <c r="Z244" s="866"/>
      <c r="AA244" s="799">
        <v>191817</v>
      </c>
      <c r="AB244" s="708">
        <v>42993</v>
      </c>
      <c r="AC244" s="800"/>
      <c r="AD244" s="867">
        <v>19813000</v>
      </c>
      <c r="AE244" s="800"/>
      <c r="AF244" s="800"/>
      <c r="AG244" s="800">
        <f t="shared" si="67"/>
        <v>19813000</v>
      </c>
      <c r="AH244" s="790"/>
      <c r="AI244" s="157"/>
      <c r="AJ244" s="157"/>
      <c r="AK244" s="157"/>
      <c r="AL244" s="422"/>
      <c r="AM244" s="422">
        <v>42993</v>
      </c>
      <c r="AN244" s="422">
        <v>43001</v>
      </c>
      <c r="AO244" s="7">
        <f t="shared" si="66"/>
        <v>8</v>
      </c>
      <c r="AP244" s="400" t="s">
        <v>4209</v>
      </c>
      <c r="AQ244" s="629">
        <v>51693920</v>
      </c>
      <c r="AR244" s="95"/>
      <c r="AS244" s="47"/>
      <c r="AT244" s="29"/>
      <c r="AU244" s="29"/>
      <c r="AV244" s="47"/>
      <c r="AW244" s="29"/>
      <c r="AX244" s="46"/>
      <c r="AY244" s="420"/>
      <c r="AZ244" s="29"/>
      <c r="BA244" s="29"/>
      <c r="BB244" s="47"/>
      <c r="BC244" s="29"/>
      <c r="BD244" s="96"/>
      <c r="BE244" s="96"/>
      <c r="BG244" s="29"/>
      <c r="BH244" s="47"/>
      <c r="BI244" s="29"/>
      <c r="BM244" s="420"/>
      <c r="BN244" s="420"/>
      <c r="BO244" s="420"/>
      <c r="BP244" s="420"/>
      <c r="BQ244" s="29"/>
      <c r="BR244" s="420"/>
      <c r="BS244" s="420"/>
      <c r="BT244" s="420"/>
      <c r="BU244" s="420"/>
      <c r="BV244" s="29"/>
      <c r="BY244" s="420"/>
      <c r="BZ244" s="420"/>
      <c r="CA244" s="420"/>
      <c r="CB244" s="73"/>
    </row>
    <row r="245" spans="1:97" ht="63.75" x14ac:dyDescent="0.2">
      <c r="A245" s="218" t="s">
        <v>2404</v>
      </c>
      <c r="B245" s="425">
        <f t="shared" si="68"/>
        <v>126</v>
      </c>
      <c r="C245" s="297" t="s">
        <v>2164</v>
      </c>
      <c r="D245" s="767" t="s">
        <v>4210</v>
      </c>
      <c r="E245" s="125">
        <v>101</v>
      </c>
      <c r="F245" s="422">
        <v>42999</v>
      </c>
      <c r="G245" s="737" t="s">
        <v>1499</v>
      </c>
      <c r="H245" s="737" t="s">
        <v>1546</v>
      </c>
      <c r="I245" s="763" t="s">
        <v>2257</v>
      </c>
      <c r="J245" s="765" t="s">
        <v>4211</v>
      </c>
      <c r="K245" s="421">
        <v>242</v>
      </c>
      <c r="L245" s="46">
        <v>801315</v>
      </c>
      <c r="M245" s="598" t="s">
        <v>4138</v>
      </c>
      <c r="N245" s="759">
        <v>1920000</v>
      </c>
      <c r="O245" s="75" t="s">
        <v>4212</v>
      </c>
      <c r="P245" s="399" t="s">
        <v>1550</v>
      </c>
      <c r="Q245" s="297" t="s">
        <v>1480</v>
      </c>
      <c r="R245" s="297" t="s">
        <v>3742</v>
      </c>
      <c r="S245" s="777">
        <v>126</v>
      </c>
      <c r="T245" s="725">
        <v>43007</v>
      </c>
      <c r="U245" s="400" t="s">
        <v>1546</v>
      </c>
      <c r="V245" s="400" t="s">
        <v>2513</v>
      </c>
      <c r="W245" s="400" t="s">
        <v>2764</v>
      </c>
      <c r="X245" s="400" t="s">
        <v>2765</v>
      </c>
      <c r="Y245" s="114">
        <v>60357697</v>
      </c>
      <c r="Z245" s="866"/>
      <c r="AA245" s="799">
        <v>202317</v>
      </c>
      <c r="AB245" s="708">
        <v>43007</v>
      </c>
      <c r="AC245" s="800"/>
      <c r="AD245" s="867">
        <v>1920000</v>
      </c>
      <c r="AE245" s="800"/>
      <c r="AF245" s="800"/>
      <c r="AG245" s="800">
        <f t="shared" si="67"/>
        <v>1920000</v>
      </c>
      <c r="AH245" s="790"/>
      <c r="AI245" s="157"/>
      <c r="AJ245" s="157"/>
      <c r="AK245" s="157"/>
      <c r="AL245" s="422"/>
      <c r="AM245" s="422">
        <v>43007</v>
      </c>
      <c r="AN245" s="422">
        <v>43100</v>
      </c>
      <c r="AO245" s="7">
        <f t="shared" si="66"/>
        <v>93</v>
      </c>
      <c r="AP245" s="400" t="s">
        <v>88</v>
      </c>
      <c r="AQ245" s="629">
        <v>88264550</v>
      </c>
      <c r="AR245" s="95"/>
      <c r="AS245" s="47"/>
      <c r="AT245" s="29"/>
      <c r="AU245" s="29"/>
      <c r="AV245" s="47"/>
      <c r="AW245" s="29"/>
      <c r="AX245" s="46"/>
      <c r="AY245" s="420"/>
      <c r="AZ245" s="29"/>
      <c r="BA245" s="29"/>
      <c r="BB245" s="47"/>
      <c r="BC245" s="29"/>
      <c r="BD245" s="96"/>
      <c r="BE245" s="96"/>
      <c r="BG245" s="29"/>
      <c r="BH245" s="47"/>
      <c r="BI245" s="29"/>
      <c r="BM245" s="420"/>
      <c r="BN245" s="420"/>
      <c r="BO245" s="420"/>
      <c r="BP245" s="420"/>
      <c r="BQ245" s="29"/>
      <c r="BR245" s="420"/>
      <c r="BS245" s="420"/>
      <c r="BT245" s="420"/>
      <c r="BU245" s="420"/>
      <c r="BV245" s="29"/>
      <c r="BY245" s="420"/>
      <c r="BZ245" s="420"/>
      <c r="CA245" s="420"/>
      <c r="CB245" s="73"/>
    </row>
    <row r="246" spans="1:97" ht="89.25" x14ac:dyDescent="0.2">
      <c r="A246" s="218" t="s">
        <v>2404</v>
      </c>
      <c r="B246" s="425">
        <f t="shared" si="68"/>
        <v>127</v>
      </c>
      <c r="C246" s="297" t="s">
        <v>2164</v>
      </c>
      <c r="D246" s="767" t="s">
        <v>4213</v>
      </c>
      <c r="E246" s="125">
        <v>102</v>
      </c>
      <c r="F246" s="422">
        <v>43005</v>
      </c>
      <c r="G246" s="737" t="s">
        <v>1499</v>
      </c>
      <c r="H246" s="763" t="s">
        <v>3687</v>
      </c>
      <c r="I246" s="598" t="s">
        <v>1743</v>
      </c>
      <c r="J246" s="765" t="s">
        <v>4214</v>
      </c>
      <c r="K246" s="421">
        <v>216</v>
      </c>
      <c r="L246" s="46">
        <v>801116</v>
      </c>
      <c r="M246" s="598" t="s">
        <v>4138</v>
      </c>
      <c r="N246" s="759">
        <v>6000000</v>
      </c>
      <c r="O246" s="75" t="s">
        <v>4215</v>
      </c>
      <c r="P246" s="644" t="s">
        <v>1487</v>
      </c>
      <c r="Q246" s="297" t="s">
        <v>1480</v>
      </c>
      <c r="R246" s="297" t="s">
        <v>3742</v>
      </c>
      <c r="S246" s="777">
        <v>127</v>
      </c>
      <c r="T246" s="725">
        <v>43007</v>
      </c>
      <c r="U246" s="400" t="s">
        <v>4206</v>
      </c>
      <c r="V246" s="400" t="s">
        <v>3272</v>
      </c>
      <c r="W246" s="400" t="s">
        <v>3272</v>
      </c>
      <c r="X246" s="400" t="s">
        <v>4216</v>
      </c>
      <c r="Y246" s="114">
        <v>79844835</v>
      </c>
      <c r="Z246" s="866"/>
      <c r="AA246" s="799">
        <v>202417</v>
      </c>
      <c r="AB246" s="708">
        <v>43007</v>
      </c>
      <c r="AC246" s="800"/>
      <c r="AD246" s="867">
        <v>6000000</v>
      </c>
      <c r="AE246" s="800"/>
      <c r="AF246" s="800"/>
      <c r="AG246" s="800">
        <f t="shared" si="67"/>
        <v>6000000</v>
      </c>
      <c r="AH246" s="790"/>
      <c r="AI246" s="157"/>
      <c r="AJ246" s="157"/>
      <c r="AK246" s="157"/>
      <c r="AL246" s="422"/>
      <c r="AM246" s="422">
        <v>43007</v>
      </c>
      <c r="AN246" s="422">
        <v>43100</v>
      </c>
      <c r="AO246" s="7">
        <f t="shared" si="66"/>
        <v>93</v>
      </c>
      <c r="AP246" s="400" t="s">
        <v>733</v>
      </c>
      <c r="AQ246" s="629">
        <v>52544180</v>
      </c>
      <c r="AR246" s="95"/>
      <c r="AS246" s="47"/>
      <c r="AT246" s="29"/>
      <c r="AU246" s="29"/>
      <c r="AV246" s="47"/>
      <c r="AW246" s="29"/>
      <c r="AX246" s="46"/>
      <c r="AY246" s="420"/>
      <c r="AZ246" s="29"/>
      <c r="BA246" s="29"/>
      <c r="BB246" s="47"/>
      <c r="BC246" s="29"/>
      <c r="BD246" s="96"/>
      <c r="BE246" s="96"/>
      <c r="BG246" s="29"/>
      <c r="BH246" s="47"/>
      <c r="BI246" s="29"/>
      <c r="BM246" s="420"/>
      <c r="BN246" s="420"/>
      <c r="BO246" s="420"/>
      <c r="BP246" s="420"/>
      <c r="BQ246" s="29"/>
      <c r="BR246" s="420"/>
      <c r="BS246" s="420"/>
      <c r="BT246" s="420"/>
      <c r="BU246" s="420"/>
      <c r="BV246" s="29"/>
      <c r="BY246" s="420"/>
      <c r="BZ246" s="420"/>
      <c r="CA246" s="420"/>
      <c r="CB246" s="73"/>
    </row>
    <row r="247" spans="1:97" s="230" customFormat="1" ht="51" x14ac:dyDescent="0.2">
      <c r="A247" s="230" t="s">
        <v>2404</v>
      </c>
      <c r="B247" s="778">
        <f t="shared" si="68"/>
        <v>0</v>
      </c>
      <c r="C247" s="786" t="s">
        <v>3956</v>
      </c>
      <c r="D247" s="787" t="s">
        <v>4194</v>
      </c>
      <c r="E247" s="788">
        <v>104</v>
      </c>
      <c r="F247" s="617">
        <v>43007</v>
      </c>
      <c r="G247" s="208" t="s">
        <v>1499</v>
      </c>
      <c r="H247" s="208" t="s">
        <v>3687</v>
      </c>
      <c r="I247" s="139" t="s">
        <v>1743</v>
      </c>
      <c r="J247" s="789" t="s">
        <v>4245</v>
      </c>
      <c r="K247" s="152">
        <v>210</v>
      </c>
      <c r="L247" s="141">
        <v>861116</v>
      </c>
      <c r="M247" s="227" t="s">
        <v>3960</v>
      </c>
      <c r="N247" s="760">
        <v>1428000</v>
      </c>
      <c r="O247" s="128" t="s">
        <v>4246</v>
      </c>
      <c r="P247" s="145" t="s">
        <v>3246</v>
      </c>
      <c r="Q247" s="791"/>
      <c r="R247" s="860"/>
      <c r="S247" s="912"/>
      <c r="T247" s="708"/>
      <c r="U247" s="637"/>
      <c r="V247" s="637"/>
      <c r="W247" s="637"/>
      <c r="X247" s="637"/>
      <c r="Y247" s="798"/>
      <c r="Z247" s="866"/>
      <c r="AA247" s="799"/>
      <c r="AB247" s="708"/>
      <c r="AC247" s="800"/>
      <c r="AD247" s="867"/>
      <c r="AE247" s="800"/>
      <c r="AF247" s="800"/>
      <c r="AG247" s="800">
        <f t="shared" si="67"/>
        <v>0</v>
      </c>
      <c r="AH247" s="790"/>
      <c r="AI247" s="158"/>
      <c r="AJ247" s="158"/>
      <c r="AK247" s="158"/>
      <c r="AL247" s="617"/>
      <c r="AM247" s="617"/>
      <c r="AN247" s="617"/>
      <c r="AO247" s="696">
        <f t="shared" si="66"/>
        <v>0</v>
      </c>
      <c r="AP247" s="139"/>
      <c r="AQ247" s="292"/>
      <c r="AR247" s="259"/>
      <c r="AS247" s="147"/>
      <c r="AT247" s="146"/>
      <c r="AU247" s="146"/>
      <c r="AV247" s="147"/>
      <c r="AW247" s="146"/>
      <c r="AX247" s="141"/>
      <c r="AY247" s="144"/>
      <c r="AZ247" s="146"/>
      <c r="BA247" s="146"/>
      <c r="BB247" s="147"/>
      <c r="BC247" s="146"/>
      <c r="BD247" s="149"/>
      <c r="BE247" s="149"/>
      <c r="BF247" s="127"/>
      <c r="BG247" s="146"/>
      <c r="BH247" s="147"/>
      <c r="BI247" s="146"/>
      <c r="BJ247" s="127"/>
      <c r="BK247" s="127"/>
      <c r="BL247" s="127"/>
      <c r="BM247" s="144"/>
      <c r="BN247" s="144"/>
      <c r="BO247" s="144"/>
      <c r="BP247" s="144"/>
      <c r="BQ247" s="146"/>
      <c r="BR247" s="144"/>
      <c r="BS247" s="144"/>
      <c r="BT247" s="144"/>
      <c r="BU247" s="144"/>
      <c r="BV247" s="146"/>
      <c r="BW247" s="130"/>
      <c r="BX247" s="130"/>
      <c r="BY247" s="144"/>
      <c r="BZ247" s="144"/>
      <c r="CA247" s="144"/>
      <c r="CB247" s="154"/>
      <c r="CC247" s="126"/>
      <c r="CD247" s="128"/>
      <c r="CE247" s="127"/>
      <c r="CF247" s="132"/>
      <c r="CG247" s="133"/>
      <c r="CH247" s="134"/>
      <c r="CI247" s="134"/>
      <c r="CJ247" s="134"/>
      <c r="CP247" s="127"/>
      <c r="CQ247" s="231"/>
      <c r="CS247" s="127"/>
    </row>
    <row r="248" spans="1:97" ht="25.5" x14ac:dyDescent="0.2">
      <c r="A248" s="218" t="s">
        <v>2404</v>
      </c>
      <c r="B248" s="781">
        <f t="shared" si="68"/>
        <v>22038</v>
      </c>
      <c r="C248" s="782" t="s">
        <v>3956</v>
      </c>
      <c r="D248" s="329" t="s">
        <v>4397</v>
      </c>
      <c r="E248" s="125">
        <v>38645</v>
      </c>
      <c r="F248" s="834">
        <v>43040</v>
      </c>
      <c r="G248" s="768" t="s">
        <v>1590</v>
      </c>
      <c r="H248" s="768" t="s">
        <v>3801</v>
      </c>
      <c r="I248" s="770" t="s">
        <v>2892</v>
      </c>
      <c r="J248" s="765" t="s">
        <v>4247</v>
      </c>
      <c r="K248" s="421">
        <v>204</v>
      </c>
      <c r="L248" s="799" t="s">
        <v>1464</v>
      </c>
      <c r="M248" s="799" t="s">
        <v>1464</v>
      </c>
      <c r="N248" s="759">
        <v>12640998</v>
      </c>
      <c r="O248" s="75" t="s">
        <v>4398</v>
      </c>
      <c r="P248" s="644" t="s">
        <v>3006</v>
      </c>
      <c r="Q248" s="791" t="s">
        <v>1480</v>
      </c>
      <c r="R248" s="901" t="s">
        <v>3742</v>
      </c>
      <c r="S248" s="777">
        <v>22038</v>
      </c>
      <c r="T248" s="708">
        <v>43053</v>
      </c>
      <c r="U248" s="30" t="s">
        <v>3801</v>
      </c>
      <c r="V248" s="30" t="s">
        <v>3272</v>
      </c>
      <c r="W248" s="30" t="s">
        <v>3272</v>
      </c>
      <c r="X248" s="30" t="s">
        <v>4399</v>
      </c>
      <c r="Y248" s="798">
        <v>800058607</v>
      </c>
      <c r="Z248" s="866"/>
      <c r="AA248" s="799">
        <v>233617</v>
      </c>
      <c r="AB248" s="708">
        <v>43054</v>
      </c>
      <c r="AC248" s="800"/>
      <c r="AD248" s="867">
        <v>129640997</v>
      </c>
      <c r="AE248" s="800"/>
      <c r="AF248" s="800"/>
      <c r="AG248" s="800">
        <v>129640997</v>
      </c>
      <c r="AH248" s="790"/>
      <c r="AI248" s="157"/>
      <c r="AJ248" s="157"/>
      <c r="AK248" s="157"/>
      <c r="AL248" s="422"/>
      <c r="AM248" s="422">
        <v>43053</v>
      </c>
      <c r="AN248" s="422">
        <v>43830</v>
      </c>
      <c r="AO248" s="7">
        <f t="shared" si="66"/>
        <v>777</v>
      </c>
      <c r="AP248" s="400" t="s">
        <v>4201</v>
      </c>
      <c r="AQ248" s="629">
        <v>80851224</v>
      </c>
      <c r="AR248" s="95"/>
      <c r="AS248" s="47"/>
      <c r="AT248" s="29"/>
      <c r="AU248" s="29"/>
      <c r="AV248" s="47"/>
      <c r="AW248" s="29"/>
      <c r="AX248" s="46"/>
      <c r="AY248" s="420"/>
      <c r="AZ248" s="29"/>
      <c r="BA248" s="29"/>
      <c r="BB248" s="47"/>
      <c r="BC248" s="29"/>
      <c r="BD248" s="96"/>
      <c r="BE248" s="96"/>
      <c r="BG248" s="29"/>
      <c r="BH248" s="47"/>
      <c r="BI248" s="29"/>
      <c r="BM248" s="420"/>
      <c r="BN248" s="420"/>
      <c r="BO248" s="420"/>
      <c r="BP248" s="420"/>
      <c r="BQ248" s="29"/>
      <c r="BR248" s="420"/>
      <c r="BS248" s="420"/>
      <c r="BT248" s="420"/>
      <c r="BU248" s="420"/>
      <c r="BV248" s="29"/>
      <c r="BY248" s="420"/>
      <c r="BZ248" s="420"/>
      <c r="CA248" s="420"/>
      <c r="CB248" s="73"/>
    </row>
    <row r="249" spans="1:97" ht="63.75" x14ac:dyDescent="0.2">
      <c r="A249" s="791" t="s">
        <v>2404</v>
      </c>
      <c r="B249" s="406">
        <f t="shared" si="68"/>
        <v>130</v>
      </c>
      <c r="C249" s="860" t="s">
        <v>2164</v>
      </c>
      <c r="D249" s="861" t="s">
        <v>4259</v>
      </c>
      <c r="E249" s="862">
        <v>105</v>
      </c>
      <c r="F249" s="708">
        <v>43019</v>
      </c>
      <c r="G249" s="30" t="s">
        <v>1499</v>
      </c>
      <c r="H249" s="30" t="s">
        <v>3687</v>
      </c>
      <c r="I249" s="30" t="s">
        <v>3133</v>
      </c>
      <c r="J249" s="890" t="s">
        <v>4260</v>
      </c>
      <c r="K249" s="799">
        <v>265</v>
      </c>
      <c r="L249" s="793">
        <v>84111603</v>
      </c>
      <c r="M249" s="863" t="s">
        <v>4261</v>
      </c>
      <c r="N249" s="864">
        <v>17984600</v>
      </c>
      <c r="O249" s="809" t="s">
        <v>4262</v>
      </c>
      <c r="P249" s="824" t="s">
        <v>2991</v>
      </c>
      <c r="Q249" s="860" t="s">
        <v>1480</v>
      </c>
      <c r="R249" s="860" t="s">
        <v>3742</v>
      </c>
      <c r="S249" s="777">
        <v>130</v>
      </c>
      <c r="T249" s="708">
        <v>43032</v>
      </c>
      <c r="U249" s="637" t="s">
        <v>3810</v>
      </c>
      <c r="V249" s="637" t="s">
        <v>3272</v>
      </c>
      <c r="W249" s="637" t="s">
        <v>3272</v>
      </c>
      <c r="X249" s="637" t="s">
        <v>4263</v>
      </c>
      <c r="Y249" s="798" t="s">
        <v>4264</v>
      </c>
      <c r="Z249" s="866"/>
      <c r="AA249" s="799">
        <v>223017</v>
      </c>
      <c r="AB249" s="708">
        <v>43032</v>
      </c>
      <c r="AC249" s="800"/>
      <c r="AD249" s="892">
        <v>17984600</v>
      </c>
      <c r="AE249" s="800"/>
      <c r="AF249" s="800"/>
      <c r="AG249" s="800">
        <f t="shared" si="67"/>
        <v>17984600</v>
      </c>
      <c r="AH249" s="790"/>
      <c r="AI249" s="790"/>
      <c r="AJ249" s="790"/>
      <c r="AK249" s="790"/>
      <c r="AL249" s="708"/>
      <c r="AM249" s="422">
        <v>43032</v>
      </c>
      <c r="AN249" s="422">
        <v>43100</v>
      </c>
      <c r="AO249" s="825">
        <f t="shared" si="66"/>
        <v>68</v>
      </c>
      <c r="AP249" s="400" t="s">
        <v>3818</v>
      </c>
      <c r="AQ249" s="896">
        <v>11347499</v>
      </c>
      <c r="AR249" s="95"/>
      <c r="AS249" s="47"/>
      <c r="AT249" s="29"/>
      <c r="AU249" s="29"/>
      <c r="AV249" s="47"/>
      <c r="AW249" s="29"/>
      <c r="AX249" s="46"/>
      <c r="AY249" s="420"/>
      <c r="AZ249" s="29"/>
      <c r="BA249" s="29"/>
      <c r="BB249" s="47"/>
      <c r="BC249" s="29"/>
      <c r="BD249" s="96"/>
      <c r="BE249" s="96"/>
      <c r="BG249" s="29"/>
      <c r="BH249" s="47"/>
      <c r="BI249" s="29"/>
      <c r="BM249" s="420"/>
      <c r="BN249" s="420"/>
      <c r="BO249" s="420"/>
      <c r="BP249" s="420"/>
      <c r="BQ249" s="29"/>
      <c r="BR249" s="420"/>
      <c r="BS249" s="420"/>
      <c r="BT249" s="420"/>
      <c r="BU249" s="420"/>
      <c r="BV249" s="29"/>
      <c r="BY249" s="420"/>
      <c r="BZ249" s="420"/>
      <c r="CA249" s="420"/>
      <c r="CB249" s="73"/>
    </row>
    <row r="250" spans="1:97" ht="39" customHeight="1" x14ac:dyDescent="0.3">
      <c r="A250" s="791" t="s">
        <v>2404</v>
      </c>
      <c r="B250" s="406">
        <f t="shared" si="68"/>
        <v>131</v>
      </c>
      <c r="C250" s="860" t="s">
        <v>2164</v>
      </c>
      <c r="D250" s="861" t="s">
        <v>4265</v>
      </c>
      <c r="E250" s="862">
        <v>107</v>
      </c>
      <c r="F250" s="708">
        <v>43031</v>
      </c>
      <c r="G250" s="30" t="s">
        <v>1499</v>
      </c>
      <c r="H250" s="30" t="s">
        <v>3687</v>
      </c>
      <c r="I250" s="30" t="s">
        <v>2257</v>
      </c>
      <c r="J250" s="890" t="s">
        <v>4266</v>
      </c>
      <c r="K250" s="799">
        <v>266</v>
      </c>
      <c r="L250" s="793">
        <v>80101505</v>
      </c>
      <c r="M250" s="863" t="s">
        <v>4267</v>
      </c>
      <c r="N250" s="864">
        <v>13500000</v>
      </c>
      <c r="O250" s="809" t="s">
        <v>4268</v>
      </c>
      <c r="P250" s="865" t="s">
        <v>1487</v>
      </c>
      <c r="Q250" s="860" t="s">
        <v>1480</v>
      </c>
      <c r="R250" s="860" t="s">
        <v>3742</v>
      </c>
      <c r="S250" s="777">
        <v>131</v>
      </c>
      <c r="T250" s="708">
        <v>43035</v>
      </c>
      <c r="U250" s="637" t="s">
        <v>4206</v>
      </c>
      <c r="V250" s="637" t="s">
        <v>3272</v>
      </c>
      <c r="W250" s="637" t="s">
        <v>3272</v>
      </c>
      <c r="X250" s="637" t="s">
        <v>2623</v>
      </c>
      <c r="Y250" s="798">
        <v>8002519840</v>
      </c>
      <c r="Z250" s="866"/>
      <c r="AA250" s="799">
        <v>224317</v>
      </c>
      <c r="AB250" s="708">
        <v>43035</v>
      </c>
      <c r="AC250" s="800"/>
      <c r="AD250" s="892">
        <v>13500000</v>
      </c>
      <c r="AE250" s="800"/>
      <c r="AF250" s="800"/>
      <c r="AG250" s="800">
        <f t="shared" si="67"/>
        <v>13500000</v>
      </c>
      <c r="AH250" s="790"/>
      <c r="AI250" s="790"/>
      <c r="AJ250" s="790"/>
      <c r="AK250" s="790"/>
      <c r="AL250" s="708"/>
      <c r="AM250" s="422">
        <v>43035</v>
      </c>
      <c r="AN250" s="779">
        <v>43100</v>
      </c>
      <c r="AO250" s="825">
        <f t="shared" si="66"/>
        <v>65</v>
      </c>
      <c r="AP250" s="400" t="s">
        <v>4269</v>
      </c>
      <c r="AQ250" s="896">
        <v>79994053</v>
      </c>
      <c r="AR250" s="95"/>
      <c r="AS250" s="47"/>
      <c r="AT250" s="29"/>
      <c r="AU250" s="29"/>
      <c r="AV250" s="47"/>
      <c r="AW250" s="29"/>
      <c r="AX250" s="46"/>
      <c r="AY250" s="420"/>
      <c r="AZ250" s="29"/>
      <c r="BA250" s="29"/>
      <c r="BB250" s="47"/>
      <c r="BC250" s="29"/>
      <c r="BD250" s="96"/>
      <c r="BE250" s="96"/>
      <c r="BG250" s="29"/>
      <c r="BH250" s="47"/>
      <c r="BI250" s="29"/>
      <c r="BM250" s="420"/>
      <c r="BN250" s="420"/>
      <c r="BO250" s="420"/>
      <c r="BP250" s="420"/>
      <c r="BQ250" s="29"/>
      <c r="BR250" s="420"/>
      <c r="BS250" s="420"/>
      <c r="BT250" s="420"/>
      <c r="BU250" s="420"/>
      <c r="BV250" s="29"/>
      <c r="BY250" s="420"/>
      <c r="BZ250" s="420"/>
      <c r="CA250" s="420"/>
      <c r="CB250" s="73"/>
    </row>
    <row r="251" spans="1:97" ht="69.75" customHeight="1" x14ac:dyDescent="0.3">
      <c r="A251" s="791" t="s">
        <v>2404</v>
      </c>
      <c r="B251" s="406">
        <f t="shared" si="68"/>
        <v>140</v>
      </c>
      <c r="C251" s="868" t="s">
        <v>2164</v>
      </c>
      <c r="D251" s="861" t="s">
        <v>4270</v>
      </c>
      <c r="E251" s="862">
        <v>120</v>
      </c>
      <c r="F251" s="708">
        <v>43034</v>
      </c>
      <c r="G251" s="869" t="s">
        <v>1499</v>
      </c>
      <c r="H251" s="869" t="s">
        <v>1546</v>
      </c>
      <c r="I251" s="30" t="s">
        <v>2257</v>
      </c>
      <c r="J251" s="890" t="s">
        <v>4271</v>
      </c>
      <c r="K251" s="799">
        <v>258</v>
      </c>
      <c r="L251" s="793">
        <v>801315</v>
      </c>
      <c r="M251" s="637" t="s">
        <v>4272</v>
      </c>
      <c r="N251" s="870">
        <v>13500000</v>
      </c>
      <c r="O251" s="871" t="s">
        <v>4153</v>
      </c>
      <c r="P251" s="824" t="s">
        <v>1550</v>
      </c>
      <c r="Q251" s="872" t="s">
        <v>1480</v>
      </c>
      <c r="R251" s="860" t="s">
        <v>3742</v>
      </c>
      <c r="S251" s="777">
        <v>140</v>
      </c>
      <c r="T251" s="708">
        <v>43049</v>
      </c>
      <c r="U251" s="637" t="s">
        <v>1546</v>
      </c>
      <c r="V251" s="637" t="s">
        <v>1823</v>
      </c>
      <c r="W251" s="637" t="s">
        <v>3445</v>
      </c>
      <c r="X251" s="637" t="s">
        <v>4273</v>
      </c>
      <c r="Y251" s="873">
        <v>23248530</v>
      </c>
      <c r="Z251" s="866"/>
      <c r="AA251" s="799">
        <v>231617</v>
      </c>
      <c r="AB251" s="708">
        <v>43049</v>
      </c>
      <c r="AC251" s="800"/>
      <c r="AD251" s="892">
        <v>13500000</v>
      </c>
      <c r="AE251" s="800"/>
      <c r="AF251" s="800">
        <v>10500000</v>
      </c>
      <c r="AG251" s="800">
        <f t="shared" si="67"/>
        <v>13500000</v>
      </c>
      <c r="AH251" s="790"/>
      <c r="AI251" s="790"/>
      <c r="AJ251" s="790"/>
      <c r="AK251" s="790"/>
      <c r="AL251" s="708"/>
      <c r="AM251" s="422">
        <v>43049</v>
      </c>
      <c r="AN251" s="422">
        <v>43312</v>
      </c>
      <c r="AO251" s="825">
        <f t="shared" si="66"/>
        <v>263</v>
      </c>
      <c r="AP251" s="400" t="s">
        <v>4275</v>
      </c>
      <c r="AQ251" s="896">
        <v>40988421</v>
      </c>
      <c r="AR251" s="47"/>
      <c r="AS251" s="47"/>
      <c r="AT251" s="29"/>
      <c r="AU251" s="48"/>
      <c r="AV251" s="47"/>
      <c r="AW251" s="29"/>
      <c r="AX251" s="46"/>
      <c r="AY251" s="420"/>
      <c r="AZ251" s="29"/>
      <c r="BA251" s="29"/>
      <c r="BB251" s="47"/>
      <c r="BC251" s="29"/>
      <c r="BD251" s="96"/>
      <c r="BE251" s="96"/>
      <c r="BG251" s="29"/>
      <c r="BH251" s="47"/>
      <c r="BI251" s="29"/>
    </row>
    <row r="252" spans="1:97" ht="54.75" customHeight="1" x14ac:dyDescent="0.2">
      <c r="A252" s="791" t="s">
        <v>2404</v>
      </c>
      <c r="B252" s="406">
        <f t="shared" si="68"/>
        <v>151</v>
      </c>
      <c r="C252" s="860" t="s">
        <v>2164</v>
      </c>
      <c r="D252" s="861" t="s">
        <v>4276</v>
      </c>
      <c r="E252" s="862">
        <v>122</v>
      </c>
      <c r="F252" s="708">
        <v>43039</v>
      </c>
      <c r="G252" s="869" t="s">
        <v>1499</v>
      </c>
      <c r="H252" s="869" t="s">
        <v>1546</v>
      </c>
      <c r="I252" s="30" t="s">
        <v>2257</v>
      </c>
      <c r="J252" s="890" t="s">
        <v>4277</v>
      </c>
      <c r="K252" s="799">
        <v>257</v>
      </c>
      <c r="L252" s="793">
        <v>801315</v>
      </c>
      <c r="M252" s="637" t="s">
        <v>4272</v>
      </c>
      <c r="N252" s="864">
        <v>4660000</v>
      </c>
      <c r="O252" s="809" t="s">
        <v>4278</v>
      </c>
      <c r="P252" s="824" t="s">
        <v>1550</v>
      </c>
      <c r="Q252" s="872" t="s">
        <v>1480</v>
      </c>
      <c r="R252" s="860" t="s">
        <v>3742</v>
      </c>
      <c r="S252" s="777">
        <v>151</v>
      </c>
      <c r="T252" s="708">
        <v>43062</v>
      </c>
      <c r="U252" s="637" t="s">
        <v>1546</v>
      </c>
      <c r="V252" s="637" t="s">
        <v>1696</v>
      </c>
      <c r="W252" s="637" t="s">
        <v>4427</v>
      </c>
      <c r="X252" s="637" t="s">
        <v>4428</v>
      </c>
      <c r="Y252" s="798" t="s">
        <v>4494</v>
      </c>
      <c r="Z252" s="866"/>
      <c r="AA252" s="799">
        <v>244617</v>
      </c>
      <c r="AB252" s="708">
        <v>43062</v>
      </c>
      <c r="AC252" s="800"/>
      <c r="AD252" s="892">
        <v>4660000</v>
      </c>
      <c r="AE252" s="800"/>
      <c r="AF252" s="800">
        <v>4200000</v>
      </c>
      <c r="AG252" s="800">
        <f t="shared" si="67"/>
        <v>4660000</v>
      </c>
      <c r="AH252" s="790"/>
      <c r="AI252" s="790"/>
      <c r="AJ252" s="790"/>
      <c r="AK252" s="790"/>
      <c r="AL252" s="708"/>
      <c r="AM252" s="422">
        <v>43062</v>
      </c>
      <c r="AN252" s="422">
        <v>43312</v>
      </c>
      <c r="AO252" s="825">
        <f t="shared" si="66"/>
        <v>250</v>
      </c>
      <c r="AP252" s="400" t="s">
        <v>4429</v>
      </c>
      <c r="AQ252" s="896">
        <v>12724487</v>
      </c>
      <c r="AR252" s="95"/>
      <c r="AS252" s="47"/>
      <c r="AT252" s="29"/>
      <c r="AU252" s="29"/>
      <c r="AV252" s="47"/>
      <c r="AW252" s="29"/>
      <c r="AX252" s="46"/>
      <c r="AY252" s="420"/>
      <c r="AZ252" s="29"/>
      <c r="BA252" s="29"/>
      <c r="BB252" s="47"/>
      <c r="BC252" s="29"/>
      <c r="BD252" s="96"/>
      <c r="BE252" s="96"/>
      <c r="BG252" s="29"/>
      <c r="BH252" s="47"/>
      <c r="BI252" s="29"/>
      <c r="BM252" s="420"/>
      <c r="BN252" s="420"/>
      <c r="BO252" s="420"/>
      <c r="BP252" s="420"/>
      <c r="BQ252" s="29"/>
      <c r="BR252" s="420"/>
      <c r="BS252" s="420"/>
      <c r="BT252" s="420"/>
      <c r="BU252" s="420"/>
      <c r="BV252" s="29"/>
      <c r="BY252" s="420"/>
      <c r="BZ252" s="420"/>
      <c r="CA252" s="420"/>
      <c r="CB252" s="73"/>
    </row>
    <row r="253" spans="1:97" ht="63.75" x14ac:dyDescent="0.2">
      <c r="A253" s="791" t="s">
        <v>2404</v>
      </c>
      <c r="B253" s="406">
        <f t="shared" si="68"/>
        <v>137</v>
      </c>
      <c r="C253" s="860" t="s">
        <v>2164</v>
      </c>
      <c r="D253" s="861" t="s">
        <v>4279</v>
      </c>
      <c r="E253" s="862">
        <v>123</v>
      </c>
      <c r="F253" s="708">
        <v>43038</v>
      </c>
      <c r="G253" s="869" t="s">
        <v>1499</v>
      </c>
      <c r="H253" s="869" t="s">
        <v>1546</v>
      </c>
      <c r="I253" s="30" t="s">
        <v>2257</v>
      </c>
      <c r="J253" s="890" t="s">
        <v>4280</v>
      </c>
      <c r="K253" s="799">
        <v>259</v>
      </c>
      <c r="L253" s="793">
        <v>721015</v>
      </c>
      <c r="M253" s="863" t="s">
        <v>4281</v>
      </c>
      <c r="N253" s="864">
        <v>17601206</v>
      </c>
      <c r="O253" s="809" t="s">
        <v>4282</v>
      </c>
      <c r="P253" s="865" t="s">
        <v>1714</v>
      </c>
      <c r="Q253" s="860" t="s">
        <v>1480</v>
      </c>
      <c r="R253" s="860" t="s">
        <v>3742</v>
      </c>
      <c r="S253" s="777">
        <v>137</v>
      </c>
      <c r="T253" s="708">
        <v>43049</v>
      </c>
      <c r="U253" s="637" t="s">
        <v>1546</v>
      </c>
      <c r="V253" s="637" t="s">
        <v>3272</v>
      </c>
      <c r="W253" s="637" t="s">
        <v>3272</v>
      </c>
      <c r="X253" s="637" t="s">
        <v>4283</v>
      </c>
      <c r="Y253" s="798" t="s">
        <v>3319</v>
      </c>
      <c r="Z253" s="866"/>
      <c r="AA253" s="799">
        <v>231717</v>
      </c>
      <c r="AB253" s="708">
        <v>43049</v>
      </c>
      <c r="AC253" s="800"/>
      <c r="AD253" s="892">
        <v>17601206</v>
      </c>
      <c r="AE253" s="800"/>
      <c r="AF253" s="800">
        <v>15577100</v>
      </c>
      <c r="AG253" s="800">
        <f t="shared" si="67"/>
        <v>17601206</v>
      </c>
      <c r="AH253" s="790" t="s">
        <v>4284</v>
      </c>
      <c r="AI253" s="790" t="s">
        <v>1898</v>
      </c>
      <c r="AJ253" s="790" t="s">
        <v>4285</v>
      </c>
      <c r="AK253" s="790" t="s">
        <v>4476</v>
      </c>
      <c r="AL253" s="708">
        <v>43056</v>
      </c>
      <c r="AM253" s="779">
        <v>43049</v>
      </c>
      <c r="AN253" s="779">
        <v>43312</v>
      </c>
      <c r="AO253" s="825">
        <f t="shared" si="66"/>
        <v>263</v>
      </c>
      <c r="AP253" s="400" t="s">
        <v>50</v>
      </c>
      <c r="AQ253" s="896">
        <v>79448817</v>
      </c>
      <c r="AR253" s="95"/>
      <c r="AS253" s="47"/>
      <c r="AT253" s="29"/>
      <c r="AU253" s="29"/>
      <c r="AV253" s="47"/>
      <c r="AW253" s="29"/>
      <c r="AX253" s="46"/>
      <c r="AY253" s="420"/>
      <c r="AZ253" s="29"/>
      <c r="BA253" s="29"/>
      <c r="BB253" s="47"/>
      <c r="BC253" s="29"/>
      <c r="BD253" s="96"/>
      <c r="BE253" s="96"/>
      <c r="BG253" s="29"/>
      <c r="BH253" s="47"/>
      <c r="BI253" s="29"/>
      <c r="BM253" s="420"/>
      <c r="BN253" s="420"/>
      <c r="BO253" s="420"/>
      <c r="BP253" s="420"/>
      <c r="BQ253" s="29"/>
      <c r="BR253" s="420"/>
      <c r="BS253" s="420"/>
      <c r="BT253" s="420"/>
      <c r="BU253" s="420"/>
      <c r="BV253" s="29"/>
      <c r="BY253" s="420"/>
      <c r="BZ253" s="420"/>
      <c r="CA253" s="420"/>
      <c r="CB253" s="73"/>
    </row>
    <row r="254" spans="1:97" ht="102" x14ac:dyDescent="0.2">
      <c r="A254" s="791" t="s">
        <v>2404</v>
      </c>
      <c r="B254" s="406">
        <f t="shared" si="68"/>
        <v>145</v>
      </c>
      <c r="C254" s="860" t="s">
        <v>2164</v>
      </c>
      <c r="D254" s="861" t="s">
        <v>4286</v>
      </c>
      <c r="E254" s="862">
        <v>124</v>
      </c>
      <c r="F254" s="708">
        <v>43038</v>
      </c>
      <c r="G254" s="869" t="s">
        <v>1499</v>
      </c>
      <c r="H254" s="869" t="s">
        <v>1546</v>
      </c>
      <c r="I254" s="30" t="s">
        <v>2257</v>
      </c>
      <c r="J254" s="890" t="s">
        <v>4287</v>
      </c>
      <c r="K254" s="799">
        <v>256</v>
      </c>
      <c r="L254" s="793">
        <v>801315</v>
      </c>
      <c r="M254" s="637" t="s">
        <v>4272</v>
      </c>
      <c r="N254" s="864">
        <v>51959661</v>
      </c>
      <c r="O254" s="809" t="s">
        <v>4288</v>
      </c>
      <c r="P254" s="824" t="s">
        <v>1550</v>
      </c>
      <c r="Q254" s="860" t="s">
        <v>1480</v>
      </c>
      <c r="R254" s="860" t="s">
        <v>3742</v>
      </c>
      <c r="S254" s="777">
        <v>145</v>
      </c>
      <c r="T254" s="708">
        <v>43055</v>
      </c>
      <c r="U254" s="637" t="s">
        <v>1546</v>
      </c>
      <c r="V254" s="637" t="s">
        <v>3285</v>
      </c>
      <c r="W254" s="637" t="s">
        <v>3284</v>
      </c>
      <c r="X254" s="637" t="s">
        <v>4420</v>
      </c>
      <c r="Y254" s="798">
        <v>41889835</v>
      </c>
      <c r="Z254" s="866"/>
      <c r="AA254" s="799">
        <v>234617</v>
      </c>
      <c r="AB254" s="708">
        <v>43055</v>
      </c>
      <c r="AC254" s="800"/>
      <c r="AD254" s="892">
        <v>51959661</v>
      </c>
      <c r="AE254" s="800"/>
      <c r="AF254" s="800">
        <v>45731726</v>
      </c>
      <c r="AG254" s="800">
        <f t="shared" si="67"/>
        <v>51959661</v>
      </c>
      <c r="AH254" s="790"/>
      <c r="AI254" s="790"/>
      <c r="AJ254" s="790"/>
      <c r="AK254" s="790"/>
      <c r="AL254" s="708"/>
      <c r="AM254" s="422">
        <v>43055</v>
      </c>
      <c r="AN254" s="422">
        <v>43312</v>
      </c>
      <c r="AO254" s="825">
        <f t="shared" si="66"/>
        <v>257</v>
      </c>
      <c r="AP254" s="400" t="s">
        <v>2888</v>
      </c>
      <c r="AQ254" s="896">
        <v>94391708</v>
      </c>
      <c r="AR254" s="95"/>
      <c r="AS254" s="47"/>
      <c r="AT254" s="29"/>
      <c r="AU254" s="29"/>
      <c r="AV254" s="47"/>
      <c r="AW254" s="29"/>
      <c r="AX254" s="46"/>
      <c r="AY254" s="420"/>
      <c r="AZ254" s="29"/>
      <c r="BA254" s="29"/>
      <c r="BB254" s="47"/>
      <c r="BC254" s="29"/>
      <c r="BD254" s="96"/>
      <c r="BE254" s="96"/>
      <c r="BG254" s="29"/>
      <c r="BH254" s="47"/>
      <c r="BI254" s="29"/>
      <c r="BM254" s="420"/>
      <c r="BN254" s="420"/>
      <c r="BO254" s="420"/>
      <c r="BP254" s="420"/>
      <c r="BQ254" s="29"/>
      <c r="BR254" s="420"/>
      <c r="BS254" s="420"/>
      <c r="BT254" s="420"/>
      <c r="BU254" s="420"/>
      <c r="BV254" s="29"/>
      <c r="BY254" s="420"/>
      <c r="BZ254" s="420"/>
      <c r="CA254" s="420"/>
      <c r="CB254" s="73"/>
    </row>
    <row r="255" spans="1:97" ht="38.25" x14ac:dyDescent="0.2">
      <c r="A255" s="791" t="s">
        <v>2404</v>
      </c>
      <c r="B255" s="406">
        <f t="shared" si="68"/>
        <v>146</v>
      </c>
      <c r="C255" s="860" t="s">
        <v>2164</v>
      </c>
      <c r="D255" s="861" t="s">
        <v>4289</v>
      </c>
      <c r="E255" s="862">
        <v>125</v>
      </c>
      <c r="F255" s="708">
        <v>43039</v>
      </c>
      <c r="G255" s="30" t="s">
        <v>1499</v>
      </c>
      <c r="H255" s="30" t="s">
        <v>1659</v>
      </c>
      <c r="I255" s="30" t="s">
        <v>2257</v>
      </c>
      <c r="J255" s="890" t="s">
        <v>4290</v>
      </c>
      <c r="K255" s="799">
        <v>260</v>
      </c>
      <c r="L255" s="793">
        <v>781022</v>
      </c>
      <c r="M255" s="863" t="s">
        <v>4291</v>
      </c>
      <c r="N255" s="864">
        <v>300621837</v>
      </c>
      <c r="O255" s="809" t="s">
        <v>4292</v>
      </c>
      <c r="P255" s="865" t="s">
        <v>3262</v>
      </c>
      <c r="Q255" s="860" t="s">
        <v>1480</v>
      </c>
      <c r="R255" s="860" t="s">
        <v>3742</v>
      </c>
      <c r="S255" s="777">
        <v>146</v>
      </c>
      <c r="T255" s="708">
        <v>43055</v>
      </c>
      <c r="U255" s="637" t="s">
        <v>1659</v>
      </c>
      <c r="V255" s="637" t="s">
        <v>1866</v>
      </c>
      <c r="W255" s="637" t="s">
        <v>1866</v>
      </c>
      <c r="X255" s="637" t="s">
        <v>4421</v>
      </c>
      <c r="Y255" s="798" t="s">
        <v>3529</v>
      </c>
      <c r="Z255" s="866"/>
      <c r="AA255" s="799">
        <v>234717</v>
      </c>
      <c r="AB255" s="708">
        <v>43055</v>
      </c>
      <c r="AC255" s="800"/>
      <c r="AD255" s="892">
        <v>300621837</v>
      </c>
      <c r="AE255" s="800"/>
      <c r="AF255" s="800">
        <v>232424570</v>
      </c>
      <c r="AG255" s="800">
        <f t="shared" si="67"/>
        <v>300621837</v>
      </c>
      <c r="AH255" s="790"/>
      <c r="AI255" s="790"/>
      <c r="AJ255" s="790"/>
      <c r="AK255" s="790"/>
      <c r="AL255" s="708"/>
      <c r="AM255" s="422">
        <v>43055</v>
      </c>
      <c r="AN255" s="422">
        <v>43312</v>
      </c>
      <c r="AO255" s="825">
        <f t="shared" si="66"/>
        <v>257</v>
      </c>
      <c r="AP255" s="400" t="s">
        <v>3530</v>
      </c>
      <c r="AQ255" s="896">
        <v>36551065</v>
      </c>
      <c r="AR255" s="95"/>
      <c r="AS255" s="47"/>
      <c r="AT255" s="29"/>
      <c r="AU255" s="29"/>
      <c r="AV255" s="47"/>
      <c r="AW255" s="29"/>
      <c r="AX255" s="46"/>
      <c r="AY255" s="420"/>
      <c r="AZ255" s="29"/>
      <c r="BA255" s="29"/>
      <c r="BB255" s="47"/>
      <c r="BC255" s="29"/>
      <c r="BD255" s="96"/>
      <c r="BE255" s="96"/>
      <c r="BG255" s="29"/>
      <c r="BH255" s="47"/>
      <c r="BI255" s="29"/>
      <c r="BM255" s="420"/>
      <c r="BN255" s="420"/>
      <c r="BO255" s="420"/>
      <c r="BP255" s="420"/>
      <c r="BQ255" s="29"/>
      <c r="BR255" s="420"/>
      <c r="BS255" s="420"/>
      <c r="BT255" s="420"/>
      <c r="BU255" s="420"/>
      <c r="BV255" s="29"/>
      <c r="BY255" s="420"/>
      <c r="BZ255" s="420"/>
      <c r="CA255" s="420"/>
      <c r="CB255" s="73"/>
    </row>
    <row r="256" spans="1:97" ht="51" x14ac:dyDescent="0.2">
      <c r="A256" s="791" t="s">
        <v>2404</v>
      </c>
      <c r="B256" s="406">
        <f t="shared" si="68"/>
        <v>52</v>
      </c>
      <c r="C256" s="860" t="s">
        <v>2164</v>
      </c>
      <c r="D256" s="861" t="s">
        <v>4295</v>
      </c>
      <c r="E256" s="874" t="s">
        <v>3195</v>
      </c>
      <c r="F256" s="708">
        <v>43019</v>
      </c>
      <c r="G256" s="30" t="s">
        <v>3038</v>
      </c>
      <c r="H256" s="30" t="s">
        <v>3038</v>
      </c>
      <c r="I256" s="30" t="s">
        <v>2257</v>
      </c>
      <c r="J256" s="890" t="s">
        <v>4293</v>
      </c>
      <c r="K256" s="799">
        <v>271</v>
      </c>
      <c r="L256" s="793">
        <v>561119</v>
      </c>
      <c r="M256" s="863" t="s">
        <v>4297</v>
      </c>
      <c r="N256" s="864">
        <v>14500000</v>
      </c>
      <c r="O256" s="809" t="s">
        <v>4298</v>
      </c>
      <c r="P256" s="865" t="s">
        <v>4299</v>
      </c>
      <c r="Q256" s="860" t="s">
        <v>1480</v>
      </c>
      <c r="R256" s="860" t="s">
        <v>3742</v>
      </c>
      <c r="S256" s="777">
        <v>52</v>
      </c>
      <c r="T256" s="708">
        <v>43025</v>
      </c>
      <c r="U256" s="637" t="s">
        <v>1804</v>
      </c>
      <c r="V256" s="637" t="s">
        <v>2513</v>
      </c>
      <c r="W256" s="637" t="s">
        <v>2764</v>
      </c>
      <c r="X256" s="637" t="s">
        <v>4300</v>
      </c>
      <c r="Y256" s="798">
        <v>1090376085</v>
      </c>
      <c r="Z256" s="866"/>
      <c r="AA256" s="799">
        <v>211217</v>
      </c>
      <c r="AB256" s="708">
        <v>43025</v>
      </c>
      <c r="AC256" s="800"/>
      <c r="AD256" s="892">
        <v>12936000</v>
      </c>
      <c r="AE256" s="800"/>
      <c r="AF256" s="800"/>
      <c r="AG256" s="800">
        <f t="shared" si="67"/>
        <v>12936000</v>
      </c>
      <c r="AH256" s="790"/>
      <c r="AI256" s="790"/>
      <c r="AJ256" s="790"/>
      <c r="AK256" s="790"/>
      <c r="AL256" s="708"/>
      <c r="AM256" s="422">
        <v>43025</v>
      </c>
      <c r="AN256" s="422">
        <v>43035</v>
      </c>
      <c r="AO256" s="825">
        <f t="shared" si="66"/>
        <v>10</v>
      </c>
      <c r="AP256" s="400" t="s">
        <v>88</v>
      </c>
      <c r="AQ256" s="896">
        <v>88264550</v>
      </c>
      <c r="AR256" s="95"/>
      <c r="AS256" s="47"/>
      <c r="AT256" s="29"/>
      <c r="AU256" s="29"/>
      <c r="AV256" s="47"/>
      <c r="AW256" s="29"/>
      <c r="AX256" s="46"/>
      <c r="AY256" s="420"/>
      <c r="AZ256" s="29"/>
      <c r="BA256" s="29"/>
      <c r="BB256" s="47"/>
      <c r="BC256" s="29"/>
      <c r="BD256" s="96"/>
      <c r="BE256" s="96"/>
      <c r="BG256" s="29"/>
      <c r="BH256" s="47"/>
      <c r="BI256" s="29"/>
      <c r="BM256" s="420"/>
      <c r="BN256" s="420"/>
      <c r="BO256" s="420"/>
      <c r="BP256" s="420"/>
      <c r="BQ256" s="29"/>
      <c r="BR256" s="420"/>
      <c r="BS256" s="420"/>
      <c r="BT256" s="420"/>
      <c r="BU256" s="420"/>
      <c r="BV256" s="29"/>
      <c r="BY256" s="420"/>
      <c r="BZ256" s="420"/>
      <c r="CA256" s="420"/>
      <c r="CB256" s="73"/>
    </row>
    <row r="257" spans="1:80" ht="38.25" x14ac:dyDescent="0.2">
      <c r="A257" s="791" t="s">
        <v>2404</v>
      </c>
      <c r="B257" s="406">
        <f t="shared" si="68"/>
        <v>53</v>
      </c>
      <c r="C257" s="860" t="s">
        <v>2164</v>
      </c>
      <c r="D257" s="861" t="s">
        <v>4296</v>
      </c>
      <c r="E257" s="874" t="s">
        <v>3229</v>
      </c>
      <c r="F257" s="708">
        <v>43025</v>
      </c>
      <c r="G257" s="30" t="s">
        <v>3038</v>
      </c>
      <c r="H257" s="30" t="s">
        <v>3038</v>
      </c>
      <c r="I257" s="30" t="s">
        <v>3914</v>
      </c>
      <c r="J257" s="890" t="s">
        <v>4294</v>
      </c>
      <c r="K257" s="799">
        <v>263</v>
      </c>
      <c r="L257" s="793">
        <v>432323</v>
      </c>
      <c r="M257" s="863" t="s">
        <v>4301</v>
      </c>
      <c r="N257" s="864">
        <v>8853222</v>
      </c>
      <c r="O257" s="809" t="s">
        <v>4302</v>
      </c>
      <c r="P257" s="865" t="s">
        <v>3006</v>
      </c>
      <c r="Q257" s="860" t="s">
        <v>1480</v>
      </c>
      <c r="R257" s="860" t="s">
        <v>3742</v>
      </c>
      <c r="S257" s="777">
        <v>53</v>
      </c>
      <c r="T257" s="708">
        <v>43035</v>
      </c>
      <c r="U257" s="637" t="s">
        <v>1804</v>
      </c>
      <c r="V257" s="637" t="s">
        <v>3272</v>
      </c>
      <c r="W257" s="637" t="s">
        <v>3272</v>
      </c>
      <c r="X257" s="637" t="s">
        <v>4303</v>
      </c>
      <c r="Y257" s="798" t="s">
        <v>4304</v>
      </c>
      <c r="Z257" s="866"/>
      <c r="AA257" s="799">
        <v>224417</v>
      </c>
      <c r="AB257" s="708">
        <v>43035</v>
      </c>
      <c r="AC257" s="800"/>
      <c r="AD257" s="892">
        <v>8708086</v>
      </c>
      <c r="AE257" s="800"/>
      <c r="AF257" s="800"/>
      <c r="AG257" s="800">
        <f t="shared" si="67"/>
        <v>8708086</v>
      </c>
      <c r="AH257" s="790"/>
      <c r="AI257" s="790"/>
      <c r="AJ257" s="790"/>
      <c r="AK257" s="790"/>
      <c r="AL257" s="708"/>
      <c r="AM257" s="422">
        <v>43035</v>
      </c>
      <c r="AN257" s="422">
        <v>43065</v>
      </c>
      <c r="AO257" s="825">
        <f t="shared" si="66"/>
        <v>30</v>
      </c>
      <c r="AP257" s="400" t="s">
        <v>4305</v>
      </c>
      <c r="AQ257" s="896">
        <v>1087989085</v>
      </c>
      <c r="AR257" s="95"/>
      <c r="AS257" s="47"/>
      <c r="AT257" s="29"/>
      <c r="AU257" s="29"/>
      <c r="AV257" s="47"/>
      <c r="AW257" s="29"/>
      <c r="AX257" s="46"/>
      <c r="AY257" s="420"/>
      <c r="AZ257" s="29"/>
      <c r="BA257" s="29"/>
      <c r="BB257" s="47"/>
      <c r="BC257" s="29"/>
      <c r="BD257" s="96"/>
      <c r="BE257" s="96"/>
      <c r="BG257" s="29"/>
      <c r="BH257" s="47"/>
      <c r="BI257" s="29"/>
      <c r="BM257" s="420"/>
      <c r="BN257" s="420"/>
      <c r="BO257" s="420"/>
      <c r="BP257" s="420"/>
      <c r="BQ257" s="29"/>
      <c r="BR257" s="420"/>
      <c r="BS257" s="420"/>
      <c r="BT257" s="420"/>
      <c r="BU257" s="420"/>
      <c r="BV257" s="29"/>
      <c r="BY257" s="420"/>
      <c r="BZ257" s="420"/>
      <c r="CA257" s="420"/>
      <c r="CB257" s="73"/>
    </row>
    <row r="258" spans="1:80" ht="76.5" x14ac:dyDescent="0.2">
      <c r="A258" s="791" t="s">
        <v>2404</v>
      </c>
      <c r="B258" s="406">
        <f t="shared" si="68"/>
        <v>149</v>
      </c>
      <c r="C258" s="860" t="s">
        <v>3956</v>
      </c>
      <c r="D258" s="861" t="s">
        <v>4306</v>
      </c>
      <c r="E258" s="862">
        <v>110</v>
      </c>
      <c r="F258" s="708">
        <v>43033</v>
      </c>
      <c r="G258" s="30" t="s">
        <v>1499</v>
      </c>
      <c r="H258" s="30" t="s">
        <v>1546</v>
      </c>
      <c r="I258" s="30" t="s">
        <v>2257</v>
      </c>
      <c r="J258" s="890" t="s">
        <v>4307</v>
      </c>
      <c r="K258" s="799">
        <v>244</v>
      </c>
      <c r="L258" s="793">
        <v>801315</v>
      </c>
      <c r="M258" s="863" t="s">
        <v>4272</v>
      </c>
      <c r="N258" s="864">
        <v>84000000</v>
      </c>
      <c r="O258" s="809" t="s">
        <v>4308</v>
      </c>
      <c r="P258" s="824" t="s">
        <v>1550</v>
      </c>
      <c r="Q258" s="860" t="s">
        <v>1480</v>
      </c>
      <c r="R258" s="860" t="s">
        <v>3742</v>
      </c>
      <c r="S258" s="777">
        <v>149</v>
      </c>
      <c r="T258" s="708">
        <v>43059</v>
      </c>
      <c r="U258" s="637" t="s">
        <v>1546</v>
      </c>
      <c r="V258" s="637" t="s">
        <v>4425</v>
      </c>
      <c r="W258" s="637" t="s">
        <v>1551</v>
      </c>
      <c r="X258" s="637" t="s">
        <v>4426</v>
      </c>
      <c r="Y258" s="798">
        <v>7144380</v>
      </c>
      <c r="Z258" s="866"/>
      <c r="AA258" s="799">
        <v>237217</v>
      </c>
      <c r="AB258" s="708">
        <v>43059</v>
      </c>
      <c r="AC258" s="800"/>
      <c r="AD258" s="892">
        <v>84000000</v>
      </c>
      <c r="AE258" s="800"/>
      <c r="AF258" s="800">
        <v>73500000</v>
      </c>
      <c r="AG258" s="800">
        <f t="shared" si="67"/>
        <v>84000000</v>
      </c>
      <c r="AH258" s="790"/>
      <c r="AI258" s="790"/>
      <c r="AJ258" s="790"/>
      <c r="AK258" s="790"/>
      <c r="AL258" s="708"/>
      <c r="AM258" s="422">
        <v>43059</v>
      </c>
      <c r="AN258" s="422">
        <v>43312</v>
      </c>
      <c r="AO258" s="825">
        <f t="shared" si="66"/>
        <v>253</v>
      </c>
      <c r="AP258" s="400" t="s">
        <v>3943</v>
      </c>
      <c r="AQ258" s="896">
        <v>7314404</v>
      </c>
      <c r="AR258" s="95"/>
      <c r="AS258" s="47"/>
      <c r="AT258" s="29"/>
      <c r="AU258" s="29"/>
      <c r="AV258" s="47"/>
      <c r="AW258" s="29"/>
      <c r="AX258" s="46"/>
      <c r="AY258" s="420"/>
      <c r="AZ258" s="29"/>
      <c r="BA258" s="29"/>
      <c r="BB258" s="47"/>
      <c r="BC258" s="29"/>
      <c r="BD258" s="96"/>
      <c r="BE258" s="96"/>
      <c r="BG258" s="29"/>
      <c r="BH258" s="47"/>
      <c r="BI258" s="29"/>
      <c r="BM258" s="420"/>
      <c r="BN258" s="420"/>
      <c r="BO258" s="420"/>
      <c r="BP258" s="420"/>
      <c r="BQ258" s="29"/>
      <c r="BR258" s="420"/>
      <c r="BS258" s="420"/>
      <c r="BT258" s="420"/>
      <c r="BU258" s="420"/>
      <c r="BV258" s="29"/>
      <c r="BY258" s="420"/>
      <c r="BZ258" s="420"/>
      <c r="CA258" s="420"/>
      <c r="CB258" s="73"/>
    </row>
    <row r="259" spans="1:80" ht="51" x14ac:dyDescent="0.2">
      <c r="A259" s="791" t="s">
        <v>2404</v>
      </c>
      <c r="B259" s="406">
        <f t="shared" si="68"/>
        <v>153</v>
      </c>
      <c r="C259" s="860" t="s">
        <v>3956</v>
      </c>
      <c r="D259" s="861" t="s">
        <v>4311</v>
      </c>
      <c r="E259" s="862">
        <v>116</v>
      </c>
      <c r="F259" s="708">
        <v>43034</v>
      </c>
      <c r="G259" s="30" t="s">
        <v>1499</v>
      </c>
      <c r="H259" s="30" t="s">
        <v>1546</v>
      </c>
      <c r="I259" s="30" t="s">
        <v>2257</v>
      </c>
      <c r="J259" s="890" t="s">
        <v>4312</v>
      </c>
      <c r="K259" s="799">
        <v>246</v>
      </c>
      <c r="L259" s="793">
        <v>801315</v>
      </c>
      <c r="M259" s="863" t="s">
        <v>4272</v>
      </c>
      <c r="N259" s="864">
        <v>7480000</v>
      </c>
      <c r="O259" s="809" t="s">
        <v>4313</v>
      </c>
      <c r="P259" s="824" t="s">
        <v>1550</v>
      </c>
      <c r="Q259" s="860" t="s">
        <v>1480</v>
      </c>
      <c r="R259" s="860" t="s">
        <v>3742</v>
      </c>
      <c r="S259" s="777">
        <v>153</v>
      </c>
      <c r="T259" s="708">
        <v>43066</v>
      </c>
      <c r="U259" s="637" t="s">
        <v>1546</v>
      </c>
      <c r="V259" s="637" t="s">
        <v>1651</v>
      </c>
      <c r="W259" s="637" t="s">
        <v>1651</v>
      </c>
      <c r="X259" s="637" t="s">
        <v>4475</v>
      </c>
      <c r="Y259" s="798">
        <v>20565764</v>
      </c>
      <c r="Z259" s="866"/>
      <c r="AA259" s="799">
        <v>246117</v>
      </c>
      <c r="AB259" s="708">
        <v>43067</v>
      </c>
      <c r="AC259" s="800"/>
      <c r="AD259" s="892">
        <v>7480000</v>
      </c>
      <c r="AE259" s="800"/>
      <c r="AF259" s="800">
        <v>6580000</v>
      </c>
      <c r="AG259" s="800">
        <f t="shared" si="67"/>
        <v>7480000</v>
      </c>
      <c r="AH259" s="790"/>
      <c r="AI259" s="790"/>
      <c r="AJ259" s="790"/>
      <c r="AK259" s="790"/>
      <c r="AL259" s="708"/>
      <c r="AM259" s="422">
        <v>43066</v>
      </c>
      <c r="AN259" s="422">
        <v>43312</v>
      </c>
      <c r="AO259" s="825">
        <f t="shared" si="66"/>
        <v>246</v>
      </c>
      <c r="AP259" s="400" t="s">
        <v>153</v>
      </c>
      <c r="AQ259" s="896">
        <v>17586972</v>
      </c>
      <c r="AR259" s="95"/>
      <c r="AS259" s="47"/>
      <c r="AT259" s="29"/>
      <c r="AU259" s="29"/>
      <c r="AV259" s="47"/>
      <c r="AW259" s="29"/>
      <c r="AX259" s="46"/>
      <c r="AY259" s="420"/>
      <c r="AZ259" s="29"/>
      <c r="BA259" s="29"/>
      <c r="BB259" s="47"/>
      <c r="BC259" s="29"/>
      <c r="BD259" s="96"/>
      <c r="BE259" s="96"/>
      <c r="BG259" s="29"/>
      <c r="BH259" s="47"/>
      <c r="BI259" s="29"/>
      <c r="BM259" s="420"/>
      <c r="BN259" s="420"/>
      <c r="BO259" s="420"/>
      <c r="BP259" s="420"/>
      <c r="BQ259" s="29"/>
      <c r="BR259" s="420"/>
      <c r="BS259" s="420"/>
      <c r="BT259" s="420"/>
      <c r="BU259" s="420"/>
      <c r="BV259" s="29"/>
      <c r="BY259" s="420"/>
      <c r="BZ259" s="420"/>
      <c r="CA259" s="420"/>
      <c r="CB259" s="73"/>
    </row>
    <row r="260" spans="1:80" ht="51" x14ac:dyDescent="0.2">
      <c r="A260" s="791" t="s">
        <v>2404</v>
      </c>
      <c r="B260" s="406">
        <f t="shared" si="68"/>
        <v>155</v>
      </c>
      <c r="C260" s="860" t="s">
        <v>3956</v>
      </c>
      <c r="D260" s="861" t="s">
        <v>4314</v>
      </c>
      <c r="E260" s="862">
        <v>121</v>
      </c>
      <c r="F260" s="708">
        <v>43039</v>
      </c>
      <c r="G260" s="30" t="s">
        <v>1499</v>
      </c>
      <c r="H260" s="30" t="s">
        <v>1546</v>
      </c>
      <c r="I260" s="30" t="s">
        <v>2257</v>
      </c>
      <c r="J260" s="890" t="s">
        <v>4315</v>
      </c>
      <c r="K260" s="799">
        <v>243</v>
      </c>
      <c r="L260" s="793">
        <v>801315</v>
      </c>
      <c r="M260" s="863" t="s">
        <v>4272</v>
      </c>
      <c r="N260" s="864">
        <v>1855203</v>
      </c>
      <c r="O260" s="809" t="s">
        <v>4316</v>
      </c>
      <c r="P260" s="824" t="s">
        <v>1550</v>
      </c>
      <c r="Q260" s="860" t="s">
        <v>1480</v>
      </c>
      <c r="R260" s="860" t="s">
        <v>4433</v>
      </c>
      <c r="S260" s="777">
        <v>155</v>
      </c>
      <c r="T260" s="708">
        <v>43066</v>
      </c>
      <c r="U260" s="637" t="s">
        <v>1546</v>
      </c>
      <c r="V260" s="637" t="s">
        <v>1627</v>
      </c>
      <c r="W260" s="637" t="s">
        <v>1626</v>
      </c>
      <c r="X260" s="637" t="s">
        <v>4434</v>
      </c>
      <c r="Y260" s="798">
        <v>11695148</v>
      </c>
      <c r="Z260" s="866"/>
      <c r="AA260" s="799">
        <v>245817</v>
      </c>
      <c r="AB260" s="708">
        <v>43067</v>
      </c>
      <c r="AC260" s="800"/>
      <c r="AD260" s="892">
        <v>1855203</v>
      </c>
      <c r="AE260" s="800"/>
      <c r="AF260" s="800">
        <v>1633023</v>
      </c>
      <c r="AG260" s="800">
        <f t="shared" si="67"/>
        <v>1855203</v>
      </c>
      <c r="AH260" s="790"/>
      <c r="AI260" s="790"/>
      <c r="AJ260" s="790"/>
      <c r="AK260" s="790"/>
      <c r="AL260" s="708"/>
      <c r="AM260" s="422">
        <v>43066</v>
      </c>
      <c r="AN260" s="422">
        <v>43312</v>
      </c>
      <c r="AO260" s="825">
        <f t="shared" si="66"/>
        <v>246</v>
      </c>
      <c r="AP260" s="400" t="s">
        <v>2547</v>
      </c>
      <c r="AQ260" s="897">
        <v>80882702</v>
      </c>
      <c r="AR260" s="95"/>
      <c r="AS260" s="47"/>
      <c r="AT260" s="29"/>
      <c r="AU260" s="29"/>
      <c r="AV260" s="47"/>
      <c r="AW260" s="29"/>
      <c r="AX260" s="46"/>
      <c r="AY260" s="420"/>
      <c r="AZ260" s="29"/>
      <c r="BA260" s="29"/>
      <c r="BB260" s="47"/>
      <c r="BC260" s="29"/>
      <c r="BD260" s="96"/>
      <c r="BE260" s="96"/>
      <c r="BG260" s="29"/>
      <c r="BH260" s="47"/>
      <c r="BI260" s="29"/>
      <c r="BM260" s="420"/>
      <c r="BN260" s="420"/>
      <c r="BO260" s="420"/>
      <c r="BP260" s="420"/>
      <c r="BQ260" s="29"/>
      <c r="BR260" s="420"/>
      <c r="BS260" s="420"/>
      <c r="BT260" s="420"/>
      <c r="BU260" s="420"/>
      <c r="BV260" s="29"/>
      <c r="BY260" s="420"/>
      <c r="BZ260" s="420"/>
      <c r="CA260" s="420"/>
      <c r="CB260" s="73"/>
    </row>
    <row r="261" spans="1:80" ht="51" x14ac:dyDescent="0.2">
      <c r="A261" s="791" t="s">
        <v>2404</v>
      </c>
      <c r="B261" s="406">
        <f t="shared" si="68"/>
        <v>156</v>
      </c>
      <c r="C261" s="860" t="s">
        <v>3956</v>
      </c>
      <c r="D261" s="861" t="s">
        <v>4317</v>
      </c>
      <c r="E261" s="862">
        <v>131</v>
      </c>
      <c r="F261" s="708">
        <v>43039</v>
      </c>
      <c r="G261" s="30" t="s">
        <v>1499</v>
      </c>
      <c r="H261" s="30" t="s">
        <v>1546</v>
      </c>
      <c r="I261" s="30" t="s">
        <v>2257</v>
      </c>
      <c r="J261" s="890" t="s">
        <v>4318</v>
      </c>
      <c r="K261" s="799">
        <v>245</v>
      </c>
      <c r="L261" s="793">
        <v>801315</v>
      </c>
      <c r="M261" s="863" t="s">
        <v>4272</v>
      </c>
      <c r="N261" s="864">
        <v>8495315</v>
      </c>
      <c r="O261" s="809" t="s">
        <v>4319</v>
      </c>
      <c r="P261" s="824" t="s">
        <v>1550</v>
      </c>
      <c r="Q261" s="860" t="s">
        <v>1480</v>
      </c>
      <c r="R261" s="860" t="s">
        <v>3742</v>
      </c>
      <c r="S261" s="777">
        <v>156</v>
      </c>
      <c r="T261" s="708">
        <v>43068</v>
      </c>
      <c r="U261" s="637" t="s">
        <v>1546</v>
      </c>
      <c r="V261" s="637" t="s">
        <v>1626</v>
      </c>
      <c r="W261" s="637" t="s">
        <v>3168</v>
      </c>
      <c r="X261" s="637" t="s">
        <v>3167</v>
      </c>
      <c r="Y261" s="798">
        <v>22396384</v>
      </c>
      <c r="Z261" s="866"/>
      <c r="AA261" s="799">
        <v>247217</v>
      </c>
      <c r="AB261" s="708">
        <v>43068</v>
      </c>
      <c r="AC261" s="800"/>
      <c r="AD261" s="892">
        <v>8495315</v>
      </c>
      <c r="AE261" s="800"/>
      <c r="AF261" s="800">
        <v>7477912</v>
      </c>
      <c r="AG261" s="800">
        <f t="shared" si="67"/>
        <v>8495315</v>
      </c>
      <c r="AH261" s="790"/>
      <c r="AI261" s="790"/>
      <c r="AJ261" s="790"/>
      <c r="AK261" s="790"/>
      <c r="AL261" s="708"/>
      <c r="AM261" s="422">
        <v>43068</v>
      </c>
      <c r="AN261" s="853">
        <v>43312</v>
      </c>
      <c r="AO261" s="825">
        <f t="shared" si="66"/>
        <v>244</v>
      </c>
      <c r="AP261" s="400" t="s">
        <v>2547</v>
      </c>
      <c r="AQ261" s="897">
        <v>80882702</v>
      </c>
      <c r="AR261" s="95"/>
      <c r="AS261" s="47"/>
      <c r="AT261" s="29"/>
      <c r="AU261" s="29"/>
      <c r="AV261" s="47"/>
      <c r="AW261" s="29"/>
      <c r="AX261" s="46"/>
      <c r="AY261" s="420"/>
      <c r="AZ261" s="29"/>
      <c r="BA261" s="29"/>
      <c r="BB261" s="47"/>
      <c r="BC261" s="29"/>
      <c r="BD261" s="96"/>
      <c r="BE261" s="96"/>
      <c r="BG261" s="29"/>
      <c r="BH261" s="47"/>
      <c r="BI261" s="29"/>
      <c r="BM261" s="420"/>
      <c r="BN261" s="420"/>
      <c r="BO261" s="420"/>
      <c r="BP261" s="420"/>
      <c r="BQ261" s="29"/>
      <c r="BR261" s="420"/>
      <c r="BS261" s="420"/>
      <c r="BT261" s="420"/>
      <c r="BU261" s="420"/>
      <c r="BV261" s="29"/>
      <c r="BY261" s="420"/>
      <c r="BZ261" s="420"/>
      <c r="CA261" s="420"/>
      <c r="CB261" s="73"/>
    </row>
    <row r="262" spans="1:80" ht="76.5" x14ac:dyDescent="0.25">
      <c r="A262" s="791" t="s">
        <v>2404</v>
      </c>
      <c r="B262" s="406">
        <f t="shared" si="68"/>
        <v>139</v>
      </c>
      <c r="C262" s="860" t="s">
        <v>3366</v>
      </c>
      <c r="D262" s="875" t="s">
        <v>4320</v>
      </c>
      <c r="E262" s="862">
        <v>109</v>
      </c>
      <c r="F262" s="708">
        <v>43033</v>
      </c>
      <c r="G262" s="30" t="s">
        <v>1499</v>
      </c>
      <c r="H262" s="30" t="s">
        <v>1546</v>
      </c>
      <c r="I262" s="30" t="s">
        <v>2257</v>
      </c>
      <c r="J262" s="818" t="s">
        <v>4321</v>
      </c>
      <c r="K262" s="799">
        <v>247</v>
      </c>
      <c r="L262" s="793">
        <v>801315</v>
      </c>
      <c r="M262" s="863" t="s">
        <v>4272</v>
      </c>
      <c r="N262" s="864">
        <v>3924500</v>
      </c>
      <c r="O262" s="809" t="s">
        <v>4322</v>
      </c>
      <c r="P262" s="824" t="s">
        <v>1550</v>
      </c>
      <c r="Q262" s="860" t="s">
        <v>1480</v>
      </c>
      <c r="R262" s="860" t="s">
        <v>3742</v>
      </c>
      <c r="S262" s="777">
        <v>139</v>
      </c>
      <c r="T262" s="708">
        <v>43049</v>
      </c>
      <c r="U262" s="637" t="s">
        <v>1546</v>
      </c>
      <c r="V262" s="637" t="s">
        <v>2997</v>
      </c>
      <c r="W262" s="637" t="s">
        <v>4248</v>
      </c>
      <c r="X262" s="637" t="s">
        <v>4323</v>
      </c>
      <c r="Y262" s="798">
        <v>60357697</v>
      </c>
      <c r="Z262" s="866"/>
      <c r="AA262" s="799">
        <v>231217</v>
      </c>
      <c r="AB262" s="708">
        <v>43049</v>
      </c>
      <c r="AC262" s="800"/>
      <c r="AD262" s="892">
        <v>3924500</v>
      </c>
      <c r="AE262" s="800">
        <v>470000</v>
      </c>
      <c r="AF262" s="800">
        <v>493500</v>
      </c>
      <c r="AG262" s="800">
        <f>+AD262+AE262</f>
        <v>4394500</v>
      </c>
      <c r="AH262" s="790"/>
      <c r="AI262" s="790"/>
      <c r="AJ262" s="790"/>
      <c r="AK262" s="790"/>
      <c r="AL262" s="708"/>
      <c r="AM262" s="422">
        <v>43049</v>
      </c>
      <c r="AN262" s="422">
        <v>43312</v>
      </c>
      <c r="AO262" s="825">
        <f t="shared" si="66"/>
        <v>263</v>
      </c>
      <c r="AP262" s="598" t="s">
        <v>88</v>
      </c>
      <c r="AQ262" s="896">
        <v>88264550</v>
      </c>
      <c r="AR262" s="95"/>
      <c r="AS262" s="47"/>
      <c r="AT262" s="29"/>
      <c r="AU262" s="29"/>
      <c r="AV262" s="47"/>
      <c r="AW262" s="29"/>
      <c r="AX262" s="46"/>
      <c r="AY262" s="420"/>
      <c r="AZ262" s="29"/>
      <c r="BA262" s="29"/>
      <c r="BB262" s="47"/>
      <c r="BC262" s="29"/>
      <c r="BD262" s="96"/>
      <c r="BE262" s="96"/>
      <c r="BG262" s="29"/>
      <c r="BH262" s="47"/>
      <c r="BI262" s="29"/>
      <c r="BM262" s="420"/>
      <c r="BN262" s="420"/>
      <c r="BO262" s="420"/>
      <c r="BP262" s="420"/>
      <c r="BQ262" s="29"/>
      <c r="BR262" s="420"/>
      <c r="BS262" s="420"/>
      <c r="BT262" s="420"/>
      <c r="BU262" s="420"/>
      <c r="BV262" s="29"/>
      <c r="BY262" s="420"/>
      <c r="BZ262" s="420"/>
      <c r="CA262" s="420"/>
      <c r="CB262" s="73"/>
    </row>
    <row r="263" spans="1:80" ht="51" x14ac:dyDescent="0.25">
      <c r="A263" s="791" t="s">
        <v>2404</v>
      </c>
      <c r="B263" s="406">
        <f t="shared" si="68"/>
        <v>138</v>
      </c>
      <c r="C263" s="860" t="s">
        <v>3366</v>
      </c>
      <c r="D263" s="875" t="s">
        <v>4324</v>
      </c>
      <c r="E263" s="820">
        <v>112</v>
      </c>
      <c r="F263" s="708">
        <v>43033</v>
      </c>
      <c r="G263" s="30" t="s">
        <v>1499</v>
      </c>
      <c r="H263" s="30" t="s">
        <v>1546</v>
      </c>
      <c r="I263" s="30" t="s">
        <v>2257</v>
      </c>
      <c r="J263" s="818" t="s">
        <v>4325</v>
      </c>
      <c r="K263" s="799">
        <v>255</v>
      </c>
      <c r="L263" s="793">
        <v>801315</v>
      </c>
      <c r="M263" s="863" t="s">
        <v>4272</v>
      </c>
      <c r="N263" s="864">
        <v>23715670</v>
      </c>
      <c r="O263" s="809" t="s">
        <v>4326</v>
      </c>
      <c r="P263" s="824" t="s">
        <v>1550</v>
      </c>
      <c r="Q263" s="796" t="s">
        <v>1480</v>
      </c>
      <c r="R263" s="796" t="s">
        <v>3742</v>
      </c>
      <c r="S263" s="777">
        <v>138</v>
      </c>
      <c r="T263" s="708">
        <v>43049</v>
      </c>
      <c r="U263" s="637" t="s">
        <v>1546</v>
      </c>
      <c r="V263" s="637" t="s">
        <v>1621</v>
      </c>
      <c r="W263" s="637" t="s">
        <v>1620</v>
      </c>
      <c r="X263" s="637" t="s">
        <v>1622</v>
      </c>
      <c r="Y263" s="798">
        <v>32529734</v>
      </c>
      <c r="Z263" s="866"/>
      <c r="AA263" s="406">
        <v>231117</v>
      </c>
      <c r="AB263" s="708">
        <v>43049</v>
      </c>
      <c r="AC263" s="800"/>
      <c r="AD263" s="892">
        <v>23715670</v>
      </c>
      <c r="AE263" s="800">
        <v>2840200</v>
      </c>
      <c r="AF263" s="800">
        <v>2982210</v>
      </c>
      <c r="AG263" s="867">
        <v>23715670</v>
      </c>
      <c r="AH263" s="790"/>
      <c r="AI263" s="790"/>
      <c r="AJ263" s="790"/>
      <c r="AK263" s="790"/>
      <c r="AL263" s="708"/>
      <c r="AM263" s="779">
        <v>43049</v>
      </c>
      <c r="AN263" s="779">
        <v>43312</v>
      </c>
      <c r="AO263" s="825">
        <f t="shared" si="66"/>
        <v>263</v>
      </c>
      <c r="AP263" s="400" t="s">
        <v>2547</v>
      </c>
      <c r="AQ263" s="896">
        <v>19333768</v>
      </c>
    </row>
    <row r="264" spans="1:80" ht="63.75" x14ac:dyDescent="0.25">
      <c r="A264" s="791" t="s">
        <v>2404</v>
      </c>
      <c r="B264" s="406">
        <f t="shared" si="68"/>
        <v>147</v>
      </c>
      <c r="C264" s="860" t="s">
        <v>3366</v>
      </c>
      <c r="D264" s="875" t="s">
        <v>4327</v>
      </c>
      <c r="E264" s="820">
        <v>114</v>
      </c>
      <c r="F264" s="708">
        <v>43033</v>
      </c>
      <c r="G264" s="30" t="s">
        <v>1499</v>
      </c>
      <c r="H264" s="30" t="s">
        <v>1546</v>
      </c>
      <c r="I264" s="30" t="s">
        <v>2257</v>
      </c>
      <c r="J264" s="818" t="s">
        <v>4328</v>
      </c>
      <c r="K264" s="799">
        <v>253</v>
      </c>
      <c r="L264" s="793">
        <v>801315</v>
      </c>
      <c r="M264" s="863" t="s">
        <v>4272</v>
      </c>
      <c r="N264" s="864">
        <v>13944500</v>
      </c>
      <c r="O264" s="809" t="s">
        <v>4329</v>
      </c>
      <c r="P264" s="824" t="s">
        <v>1550</v>
      </c>
      <c r="Q264" s="796" t="s">
        <v>1480</v>
      </c>
      <c r="R264" s="796" t="s">
        <v>3742</v>
      </c>
      <c r="S264" s="777">
        <v>147</v>
      </c>
      <c r="T264" s="708">
        <v>43056</v>
      </c>
      <c r="U264" s="637" t="s">
        <v>1546</v>
      </c>
      <c r="V264" s="637" t="s">
        <v>2117</v>
      </c>
      <c r="W264" s="637" t="s">
        <v>3232</v>
      </c>
      <c r="X264" s="637" t="s">
        <v>4422</v>
      </c>
      <c r="Y264" s="798">
        <v>10105215</v>
      </c>
      <c r="Z264" s="866"/>
      <c r="AA264" s="406">
        <v>235717</v>
      </c>
      <c r="AB264" s="708">
        <v>43056</v>
      </c>
      <c r="AC264" s="800"/>
      <c r="AD264" s="892">
        <v>13944500</v>
      </c>
      <c r="AE264" s="800"/>
      <c r="AF264" s="800">
        <v>12274500</v>
      </c>
      <c r="AG264" s="867">
        <v>13944500</v>
      </c>
      <c r="AH264" s="790"/>
      <c r="AI264" s="790"/>
      <c r="AJ264" s="790"/>
      <c r="AK264" s="790"/>
      <c r="AL264" s="708"/>
      <c r="AM264" s="422">
        <v>43056</v>
      </c>
      <c r="AN264" s="422">
        <v>43312</v>
      </c>
      <c r="AO264" s="825">
        <f t="shared" si="66"/>
        <v>256</v>
      </c>
      <c r="AP264" s="400" t="s">
        <v>2888</v>
      </c>
      <c r="AQ264" s="896">
        <v>94391708</v>
      </c>
    </row>
    <row r="265" spans="1:80" ht="65.25" customHeight="1" x14ac:dyDescent="0.25">
      <c r="A265" s="791" t="s">
        <v>2404</v>
      </c>
      <c r="B265" s="406">
        <f t="shared" si="68"/>
        <v>152</v>
      </c>
      <c r="C265" s="860" t="s">
        <v>3366</v>
      </c>
      <c r="D265" s="875" t="s">
        <v>4330</v>
      </c>
      <c r="E265" s="820">
        <v>117</v>
      </c>
      <c r="F265" s="708">
        <v>43034</v>
      </c>
      <c r="G265" s="30" t="s">
        <v>1499</v>
      </c>
      <c r="H265" s="30" t="s">
        <v>1546</v>
      </c>
      <c r="I265" s="30" t="s">
        <v>2257</v>
      </c>
      <c r="J265" s="818" t="s">
        <v>4331</v>
      </c>
      <c r="K265" s="799">
        <v>248</v>
      </c>
      <c r="L265" s="793">
        <v>801315</v>
      </c>
      <c r="M265" s="863" t="s">
        <v>4272</v>
      </c>
      <c r="N265" s="864">
        <v>3590500</v>
      </c>
      <c r="O265" s="809" t="s">
        <v>4332</v>
      </c>
      <c r="P265" s="824" t="s">
        <v>1550</v>
      </c>
      <c r="Q265" s="796" t="s">
        <v>1480</v>
      </c>
      <c r="R265" s="796" t="s">
        <v>3742</v>
      </c>
      <c r="S265" s="777">
        <v>152</v>
      </c>
      <c r="T265" s="708">
        <v>43066</v>
      </c>
      <c r="U265" s="637" t="s">
        <v>1546</v>
      </c>
      <c r="V265" s="637" t="s">
        <v>3320</v>
      </c>
      <c r="W265" s="637" t="s">
        <v>4430</v>
      </c>
      <c r="X265" s="637" t="s">
        <v>3321</v>
      </c>
      <c r="Y265" s="798">
        <v>17548749</v>
      </c>
      <c r="Z265" s="866"/>
      <c r="AA265" s="406">
        <v>245317</v>
      </c>
      <c r="AB265" s="708">
        <v>43066</v>
      </c>
      <c r="AC265" s="800"/>
      <c r="AD265" s="892">
        <v>3590500</v>
      </c>
      <c r="AE265" s="800"/>
      <c r="AF265" s="800">
        <v>3160500</v>
      </c>
      <c r="AG265" s="867">
        <v>3590500</v>
      </c>
      <c r="AH265" s="790"/>
      <c r="AI265" s="790"/>
      <c r="AJ265" s="790"/>
      <c r="AK265" s="790"/>
      <c r="AL265" s="708"/>
      <c r="AM265" s="826">
        <v>43066</v>
      </c>
      <c r="AN265" s="422">
        <v>43312</v>
      </c>
      <c r="AO265" s="825">
        <f t="shared" si="66"/>
        <v>246</v>
      </c>
      <c r="AP265" s="400" t="s">
        <v>153</v>
      </c>
      <c r="AQ265" s="896">
        <v>17586972</v>
      </c>
    </row>
    <row r="266" spans="1:80" ht="102" x14ac:dyDescent="0.25">
      <c r="A266" s="791" t="s">
        <v>2404</v>
      </c>
      <c r="B266" s="406">
        <f t="shared" si="68"/>
        <v>148</v>
      </c>
      <c r="C266" s="860" t="s">
        <v>3366</v>
      </c>
      <c r="D266" s="875" t="s">
        <v>4333</v>
      </c>
      <c r="E266" s="820">
        <v>118</v>
      </c>
      <c r="F266" s="708">
        <v>43034</v>
      </c>
      <c r="G266" s="30" t="s">
        <v>1499</v>
      </c>
      <c r="H266" s="30" t="s">
        <v>1546</v>
      </c>
      <c r="I266" s="30" t="s">
        <v>2257</v>
      </c>
      <c r="J266" s="818" t="s">
        <v>4334</v>
      </c>
      <c r="K266" s="799">
        <v>249</v>
      </c>
      <c r="L266" s="793">
        <v>801315</v>
      </c>
      <c r="M266" s="863" t="s">
        <v>4272</v>
      </c>
      <c r="N266" s="873">
        <v>7542337</v>
      </c>
      <c r="O266" s="809" t="s">
        <v>4335</v>
      </c>
      <c r="P266" s="824" t="s">
        <v>1550</v>
      </c>
      <c r="Q266" s="796" t="s">
        <v>1480</v>
      </c>
      <c r="R266" s="796" t="s">
        <v>3742</v>
      </c>
      <c r="S266" s="777">
        <v>148</v>
      </c>
      <c r="T266" s="708">
        <v>43056</v>
      </c>
      <c r="U266" s="637" t="s">
        <v>1546</v>
      </c>
      <c r="V266" s="637" t="s">
        <v>4423</v>
      </c>
      <c r="W266" s="637" t="s">
        <v>1686</v>
      </c>
      <c r="X266" s="637" t="s">
        <v>4424</v>
      </c>
      <c r="Y266" s="798">
        <v>98324134</v>
      </c>
      <c r="Z266" s="866"/>
      <c r="AA266" s="406">
        <v>236017</v>
      </c>
      <c r="AB266" s="708">
        <v>43056</v>
      </c>
      <c r="AC266" s="800"/>
      <c r="AD266" s="892">
        <v>7542337</v>
      </c>
      <c r="AE266" s="797"/>
      <c r="AF266" s="800">
        <v>6639063</v>
      </c>
      <c r="AG266" s="867">
        <v>7542337</v>
      </c>
      <c r="AH266" s="790"/>
      <c r="AI266" s="790"/>
      <c r="AJ266" s="790"/>
      <c r="AK266" s="790"/>
      <c r="AL266" s="708"/>
      <c r="AM266" s="422">
        <v>43056</v>
      </c>
      <c r="AN266" s="422">
        <v>43312</v>
      </c>
      <c r="AO266" s="825">
        <f t="shared" si="66"/>
        <v>256</v>
      </c>
      <c r="AP266" s="400" t="s">
        <v>16</v>
      </c>
      <c r="AQ266" s="896">
        <v>30738603</v>
      </c>
    </row>
    <row r="267" spans="1:80" ht="63.75" x14ac:dyDescent="0.25">
      <c r="A267" s="791" t="s">
        <v>2404</v>
      </c>
      <c r="B267" s="406">
        <f t="shared" si="68"/>
        <v>144</v>
      </c>
      <c r="C267" s="860" t="s">
        <v>3366</v>
      </c>
      <c r="D267" s="875" t="s">
        <v>4336</v>
      </c>
      <c r="E267" s="820">
        <v>119</v>
      </c>
      <c r="F267" s="708">
        <v>43034</v>
      </c>
      <c r="G267" s="30" t="s">
        <v>1499</v>
      </c>
      <c r="H267" s="30" t="s">
        <v>1546</v>
      </c>
      <c r="I267" s="30" t="s">
        <v>2257</v>
      </c>
      <c r="J267" s="818" t="s">
        <v>4337</v>
      </c>
      <c r="K267" s="799">
        <v>252</v>
      </c>
      <c r="L267" s="793">
        <v>801315</v>
      </c>
      <c r="M267" s="863" t="s">
        <v>4272</v>
      </c>
      <c r="N267" s="873">
        <v>80759112</v>
      </c>
      <c r="O267" s="809" t="s">
        <v>4338</v>
      </c>
      <c r="P267" s="824" t="s">
        <v>1550</v>
      </c>
      <c r="Q267" s="796" t="s">
        <v>1480</v>
      </c>
      <c r="R267" s="796" t="s">
        <v>3742</v>
      </c>
      <c r="S267" s="777">
        <v>144</v>
      </c>
      <c r="T267" s="708">
        <v>43054</v>
      </c>
      <c r="U267" s="637" t="s">
        <v>1546</v>
      </c>
      <c r="V267" s="637" t="s">
        <v>1726</v>
      </c>
      <c r="W267" s="637" t="s">
        <v>1727</v>
      </c>
      <c r="X267" s="876" t="s">
        <v>4339</v>
      </c>
      <c r="Y267" s="798" t="s">
        <v>3281</v>
      </c>
      <c r="Z267" s="866"/>
      <c r="AA267" s="406">
        <v>233917</v>
      </c>
      <c r="AB267" s="708">
        <v>43054</v>
      </c>
      <c r="AC267" s="800"/>
      <c r="AD267" s="892">
        <v>80759112</v>
      </c>
      <c r="AE267" s="800">
        <v>9671750</v>
      </c>
      <c r="AF267" s="800">
        <v>10155337</v>
      </c>
      <c r="AG267" s="800">
        <v>80759112</v>
      </c>
      <c r="AH267" s="790"/>
      <c r="AI267" s="790"/>
      <c r="AJ267" s="790"/>
      <c r="AK267" s="790"/>
      <c r="AL267" s="708"/>
      <c r="AM267" s="779">
        <v>43054</v>
      </c>
      <c r="AN267" s="422">
        <v>43312</v>
      </c>
      <c r="AO267" s="825">
        <f t="shared" si="66"/>
        <v>258</v>
      </c>
      <c r="AP267" s="400" t="s">
        <v>3282</v>
      </c>
      <c r="AQ267" s="896">
        <v>15173061</v>
      </c>
    </row>
    <row r="268" spans="1:80" ht="54.75" customHeight="1" x14ac:dyDescent="0.25">
      <c r="A268" s="791" t="s">
        <v>2404</v>
      </c>
      <c r="B268" s="406">
        <f>(S268)</f>
        <v>143</v>
      </c>
      <c r="C268" s="860" t="s">
        <v>3366</v>
      </c>
      <c r="D268" s="875" t="s">
        <v>4340</v>
      </c>
      <c r="E268" s="820">
        <v>126</v>
      </c>
      <c r="F268" s="708">
        <v>43038</v>
      </c>
      <c r="G268" s="30" t="s">
        <v>1499</v>
      </c>
      <c r="H268" s="30" t="s">
        <v>1546</v>
      </c>
      <c r="I268" s="30" t="s">
        <v>2257</v>
      </c>
      <c r="J268" s="818" t="s">
        <v>4341</v>
      </c>
      <c r="K268" s="799">
        <v>251</v>
      </c>
      <c r="L268" s="793">
        <v>801315</v>
      </c>
      <c r="M268" s="863" t="s">
        <v>4272</v>
      </c>
      <c r="N268" s="873">
        <v>164103214</v>
      </c>
      <c r="O268" s="809" t="s">
        <v>4342</v>
      </c>
      <c r="P268" s="824" t="s">
        <v>1550</v>
      </c>
      <c r="Q268" s="796" t="s">
        <v>1480</v>
      </c>
      <c r="R268" s="796" t="s">
        <v>3742</v>
      </c>
      <c r="S268" s="777">
        <v>143</v>
      </c>
      <c r="T268" s="708">
        <v>43054</v>
      </c>
      <c r="U268" s="637" t="s">
        <v>1546</v>
      </c>
      <c r="V268" s="30" t="s">
        <v>3272</v>
      </c>
      <c r="W268" s="637" t="s">
        <v>3272</v>
      </c>
      <c r="X268" s="637" t="s">
        <v>3273</v>
      </c>
      <c r="Y268" s="798" t="s">
        <v>3274</v>
      </c>
      <c r="Z268" s="866"/>
      <c r="AA268" s="406">
        <v>233817</v>
      </c>
      <c r="AB268" s="708">
        <v>43054</v>
      </c>
      <c r="AC268" s="800"/>
      <c r="AD268" s="892">
        <v>164103214</v>
      </c>
      <c r="AE268" s="800">
        <v>19920353</v>
      </c>
      <c r="AF268" s="800">
        <v>20868431</v>
      </c>
      <c r="AG268" s="867">
        <v>164103214</v>
      </c>
      <c r="AH268" s="790"/>
      <c r="AI268" s="790"/>
      <c r="AJ268" s="790"/>
      <c r="AK268" s="790"/>
      <c r="AL268" s="708"/>
      <c r="AM268" s="779">
        <v>43054</v>
      </c>
      <c r="AN268" s="779">
        <v>43312</v>
      </c>
      <c r="AO268" s="825">
        <f t="shared" si="66"/>
        <v>258</v>
      </c>
      <c r="AP268" s="400" t="s">
        <v>4343</v>
      </c>
      <c r="AQ268" s="896">
        <v>79537863</v>
      </c>
    </row>
    <row r="269" spans="1:80" ht="38.25" x14ac:dyDescent="0.25">
      <c r="A269" s="791" t="s">
        <v>2404</v>
      </c>
      <c r="B269" s="406">
        <f>(S269)</f>
        <v>136</v>
      </c>
      <c r="C269" s="860" t="s">
        <v>3366</v>
      </c>
      <c r="D269" s="875" t="s">
        <v>4344</v>
      </c>
      <c r="E269" s="877">
        <v>127</v>
      </c>
      <c r="F269" s="708">
        <v>43039</v>
      </c>
      <c r="G269" s="30" t="s">
        <v>1499</v>
      </c>
      <c r="H269" s="30" t="s">
        <v>3687</v>
      </c>
      <c r="I269" s="637" t="s">
        <v>1743</v>
      </c>
      <c r="J269" s="818" t="s">
        <v>4345</v>
      </c>
      <c r="K269" s="799">
        <v>273</v>
      </c>
      <c r="L269" s="793">
        <v>861116</v>
      </c>
      <c r="M269" s="863" t="s">
        <v>4346</v>
      </c>
      <c r="N269" s="873">
        <v>11500000</v>
      </c>
      <c r="O269" s="809" t="s">
        <v>4347</v>
      </c>
      <c r="P269" s="865" t="s">
        <v>2991</v>
      </c>
      <c r="Q269" s="796" t="s">
        <v>1480</v>
      </c>
      <c r="R269" s="796" t="s">
        <v>3742</v>
      </c>
      <c r="S269" s="777">
        <v>136</v>
      </c>
      <c r="T269" s="708">
        <v>43048</v>
      </c>
      <c r="U269" s="637" t="s">
        <v>3810</v>
      </c>
      <c r="V269" s="637" t="s">
        <v>3272</v>
      </c>
      <c r="W269" s="637" t="s">
        <v>3272</v>
      </c>
      <c r="X269" s="876" t="s">
        <v>4348</v>
      </c>
      <c r="Y269" s="798" t="s">
        <v>4349</v>
      </c>
      <c r="Z269" s="866"/>
      <c r="AA269" s="406">
        <v>229817</v>
      </c>
      <c r="AB269" s="708">
        <v>43048</v>
      </c>
      <c r="AC269" s="800"/>
      <c r="AD269" s="892">
        <v>11500000</v>
      </c>
      <c r="AE269" s="800"/>
      <c r="AF269" s="800"/>
      <c r="AG269" s="867">
        <v>11500000</v>
      </c>
      <c r="AH269" s="790"/>
      <c r="AI269" s="790"/>
      <c r="AJ269" s="790"/>
      <c r="AK269" s="790"/>
      <c r="AL269" s="708"/>
      <c r="AM269" s="422">
        <v>43048</v>
      </c>
      <c r="AN269" s="422">
        <v>43084</v>
      </c>
      <c r="AO269" s="825">
        <f t="shared" si="66"/>
        <v>36</v>
      </c>
      <c r="AP269" s="400" t="s">
        <v>4228</v>
      </c>
      <c r="AQ269" s="896">
        <v>66924629</v>
      </c>
    </row>
    <row r="270" spans="1:80" ht="51" x14ac:dyDescent="0.25">
      <c r="A270" s="791" t="s">
        <v>2404</v>
      </c>
      <c r="B270" s="406">
        <f t="shared" ref="B270:B295" si="69">(S270)</f>
        <v>154</v>
      </c>
      <c r="C270" s="860" t="s">
        <v>3366</v>
      </c>
      <c r="D270" s="875" t="s">
        <v>4350</v>
      </c>
      <c r="E270" s="820">
        <v>129</v>
      </c>
      <c r="F270" s="708">
        <v>43039</v>
      </c>
      <c r="G270" s="30" t="s">
        <v>1499</v>
      </c>
      <c r="H270" s="30" t="s">
        <v>1546</v>
      </c>
      <c r="I270" s="30" t="s">
        <v>2257</v>
      </c>
      <c r="J270" s="818" t="s">
        <v>4351</v>
      </c>
      <c r="K270" s="799">
        <v>254</v>
      </c>
      <c r="L270" s="793">
        <v>801315</v>
      </c>
      <c r="M270" s="863" t="s">
        <v>4272</v>
      </c>
      <c r="N270" s="873">
        <v>4620129</v>
      </c>
      <c r="O270" s="809" t="s">
        <v>4352</v>
      </c>
      <c r="P270" s="824" t="s">
        <v>1550</v>
      </c>
      <c r="Q270" s="796" t="s">
        <v>1480</v>
      </c>
      <c r="R270" s="796" t="s">
        <v>3742</v>
      </c>
      <c r="S270" s="777">
        <v>154</v>
      </c>
      <c r="T270" s="708">
        <v>43066</v>
      </c>
      <c r="U270" s="637" t="s">
        <v>1546</v>
      </c>
      <c r="V270" s="637" t="s">
        <v>4431</v>
      </c>
      <c r="W270" s="637" t="s">
        <v>3276</v>
      </c>
      <c r="X270" s="876" t="s">
        <v>4432</v>
      </c>
      <c r="Y270" s="798">
        <v>47435281</v>
      </c>
      <c r="Z270" s="866"/>
      <c r="AA270" s="406">
        <v>245217</v>
      </c>
      <c r="AB270" s="708">
        <v>43066</v>
      </c>
      <c r="AC270" s="800"/>
      <c r="AD270" s="892">
        <v>4620129</v>
      </c>
      <c r="AE270" s="800"/>
      <c r="AF270" s="800">
        <v>4002901</v>
      </c>
      <c r="AG270" s="867">
        <v>4620129</v>
      </c>
      <c r="AH270" s="790"/>
      <c r="AI270" s="790"/>
      <c r="AJ270" s="790"/>
      <c r="AK270" s="790"/>
      <c r="AL270" s="708"/>
      <c r="AM270" s="826">
        <v>43066</v>
      </c>
      <c r="AN270" s="422">
        <v>43312</v>
      </c>
      <c r="AO270" s="825">
        <f t="shared" si="66"/>
        <v>246</v>
      </c>
      <c r="AP270" s="400" t="s">
        <v>1156</v>
      </c>
      <c r="AQ270" s="896">
        <v>86048765</v>
      </c>
    </row>
    <row r="271" spans="1:80" ht="38.25" x14ac:dyDescent="0.25">
      <c r="A271" s="791" t="s">
        <v>2404</v>
      </c>
      <c r="B271" s="406">
        <f t="shared" si="69"/>
        <v>157</v>
      </c>
      <c r="C271" s="860" t="s">
        <v>3366</v>
      </c>
      <c r="D271" s="875" t="s">
        <v>4435</v>
      </c>
      <c r="E271" s="820">
        <v>130</v>
      </c>
      <c r="F271" s="708">
        <v>43039</v>
      </c>
      <c r="G271" s="30" t="s">
        <v>1499</v>
      </c>
      <c r="H271" s="30" t="s">
        <v>1546</v>
      </c>
      <c r="I271" s="30" t="s">
        <v>2257</v>
      </c>
      <c r="J271" s="818" t="s">
        <v>2680</v>
      </c>
      <c r="K271" s="799">
        <v>250</v>
      </c>
      <c r="L271" s="793">
        <v>801315</v>
      </c>
      <c r="M271" s="863" t="s">
        <v>4272</v>
      </c>
      <c r="N271" s="873">
        <v>20791500</v>
      </c>
      <c r="O271" s="809" t="s">
        <v>4353</v>
      </c>
      <c r="P271" s="824" t="s">
        <v>1550</v>
      </c>
      <c r="Q271" s="796" t="s">
        <v>1480</v>
      </c>
      <c r="R271" s="796" t="s">
        <v>3742</v>
      </c>
      <c r="S271" s="777">
        <v>157</v>
      </c>
      <c r="T271" s="708">
        <v>43069</v>
      </c>
      <c r="U271" s="637" t="s">
        <v>1546</v>
      </c>
      <c r="V271" s="637" t="s">
        <v>3272</v>
      </c>
      <c r="W271" s="637" t="s">
        <v>3272</v>
      </c>
      <c r="X271" s="876" t="s">
        <v>2754</v>
      </c>
      <c r="Y271" s="798" t="s">
        <v>3266</v>
      </c>
      <c r="Z271" s="866"/>
      <c r="AA271" s="406">
        <v>248117</v>
      </c>
      <c r="AB271" s="708">
        <v>43070</v>
      </c>
      <c r="AC271" s="797"/>
      <c r="AD271" s="892">
        <v>20791500</v>
      </c>
      <c r="AE271" s="800"/>
      <c r="AF271" s="800">
        <v>18301500</v>
      </c>
      <c r="AG271" s="800">
        <v>20791500</v>
      </c>
      <c r="AH271" s="790"/>
      <c r="AI271" s="790"/>
      <c r="AJ271" s="790"/>
      <c r="AK271" s="790"/>
      <c r="AL271" s="708"/>
      <c r="AM271" s="826">
        <v>43070</v>
      </c>
      <c r="AN271" s="422">
        <v>43312</v>
      </c>
      <c r="AO271" s="825">
        <f t="shared" si="66"/>
        <v>242</v>
      </c>
      <c r="AP271" s="400" t="s">
        <v>1413</v>
      </c>
      <c r="AQ271" s="896">
        <v>1095787871</v>
      </c>
    </row>
    <row r="272" spans="1:80" ht="51" x14ac:dyDescent="0.25">
      <c r="A272" s="791" t="s">
        <v>2404</v>
      </c>
      <c r="B272" s="406">
        <f t="shared" si="69"/>
        <v>129</v>
      </c>
      <c r="C272" s="860" t="s">
        <v>1610</v>
      </c>
      <c r="D272" s="791" t="s">
        <v>4357</v>
      </c>
      <c r="E272" s="820">
        <v>106</v>
      </c>
      <c r="F272" s="708">
        <v>43020</v>
      </c>
      <c r="G272" s="30" t="s">
        <v>1499</v>
      </c>
      <c r="H272" s="30" t="s">
        <v>3687</v>
      </c>
      <c r="I272" s="876" t="s">
        <v>212</v>
      </c>
      <c r="J272" s="818" t="s">
        <v>4354</v>
      </c>
      <c r="K272" s="799">
        <v>269</v>
      </c>
      <c r="L272" s="793">
        <v>801615</v>
      </c>
      <c r="M272" s="863" t="s">
        <v>1835</v>
      </c>
      <c r="N272" s="873">
        <v>12000000</v>
      </c>
      <c r="O272" s="809" t="s">
        <v>4355</v>
      </c>
      <c r="P272" s="865" t="s">
        <v>1487</v>
      </c>
      <c r="Q272" s="796" t="s">
        <v>1480</v>
      </c>
      <c r="R272" s="796" t="s">
        <v>3742</v>
      </c>
      <c r="S272" s="777">
        <v>129</v>
      </c>
      <c r="T272" s="708">
        <v>43025</v>
      </c>
      <c r="U272" s="637" t="s">
        <v>3810</v>
      </c>
      <c r="V272" s="637" t="s">
        <v>3272</v>
      </c>
      <c r="W272" s="637" t="s">
        <v>3272</v>
      </c>
      <c r="X272" s="637" t="s">
        <v>4356</v>
      </c>
      <c r="Y272" s="798">
        <v>1136909301</v>
      </c>
      <c r="Z272" s="866"/>
      <c r="AA272" s="406">
        <v>211317</v>
      </c>
      <c r="AB272" s="708">
        <v>43025</v>
      </c>
      <c r="AC272" s="800">
        <v>4200000</v>
      </c>
      <c r="AD272" s="892">
        <v>12000000</v>
      </c>
      <c r="AE272" s="800"/>
      <c r="AF272" s="800"/>
      <c r="AG272" s="800">
        <v>12000000</v>
      </c>
      <c r="AH272" s="790"/>
      <c r="AI272" s="790"/>
      <c r="AJ272" s="790"/>
      <c r="AK272" s="790"/>
      <c r="AL272" s="708"/>
      <c r="AM272" s="422">
        <v>43025</v>
      </c>
      <c r="AN272" s="422">
        <v>43100</v>
      </c>
      <c r="AO272" s="825">
        <f t="shared" si="66"/>
        <v>75</v>
      </c>
      <c r="AP272" s="400" t="s">
        <v>96</v>
      </c>
      <c r="AQ272" s="896">
        <v>94486941</v>
      </c>
    </row>
    <row r="273" spans="1:97" ht="89.25" x14ac:dyDescent="0.25">
      <c r="A273" s="791" t="s">
        <v>2404</v>
      </c>
      <c r="B273" s="406">
        <f t="shared" si="69"/>
        <v>132</v>
      </c>
      <c r="C273" s="860" t="s">
        <v>1610</v>
      </c>
      <c r="D273" s="791" t="s">
        <v>4362</v>
      </c>
      <c r="E273" s="820">
        <v>108</v>
      </c>
      <c r="F273" s="708">
        <v>43028</v>
      </c>
      <c r="G273" s="869" t="s">
        <v>1499</v>
      </c>
      <c r="H273" s="869" t="s">
        <v>3687</v>
      </c>
      <c r="I273" s="876" t="s">
        <v>3055</v>
      </c>
      <c r="J273" s="818" t="s">
        <v>4360</v>
      </c>
      <c r="K273" s="406">
        <v>272</v>
      </c>
      <c r="L273" s="793">
        <v>801615</v>
      </c>
      <c r="M273" s="637" t="s">
        <v>4358</v>
      </c>
      <c r="N273" s="794">
        <v>4000000</v>
      </c>
      <c r="O273" s="795" t="s">
        <v>4359</v>
      </c>
      <c r="P273" s="865" t="s">
        <v>1487</v>
      </c>
      <c r="Q273" s="796" t="s">
        <v>1480</v>
      </c>
      <c r="R273" s="796" t="s">
        <v>3742</v>
      </c>
      <c r="S273" s="776">
        <v>132</v>
      </c>
      <c r="T273" s="708">
        <v>43035</v>
      </c>
      <c r="U273" s="637" t="s">
        <v>3810</v>
      </c>
      <c r="V273" s="637" t="s">
        <v>3272</v>
      </c>
      <c r="W273" s="637" t="s">
        <v>3272</v>
      </c>
      <c r="X273" s="637" t="s">
        <v>4361</v>
      </c>
      <c r="Y273" s="798">
        <v>1015439183</v>
      </c>
      <c r="Z273" s="866"/>
      <c r="AA273" s="799">
        <v>224717</v>
      </c>
      <c r="AB273" s="708">
        <v>43035</v>
      </c>
      <c r="AC273" s="800">
        <v>2000000</v>
      </c>
      <c r="AD273" s="893">
        <v>4000000</v>
      </c>
      <c r="AE273" s="800"/>
      <c r="AF273" s="800"/>
      <c r="AG273" s="800">
        <v>4000000</v>
      </c>
      <c r="AH273" s="790"/>
      <c r="AI273" s="790"/>
      <c r="AJ273" s="790"/>
      <c r="AK273" s="790"/>
      <c r="AL273" s="708"/>
      <c r="AM273" s="422">
        <v>43035</v>
      </c>
      <c r="AN273" s="422">
        <v>43095</v>
      </c>
      <c r="AO273" s="95">
        <f t="shared" si="66"/>
        <v>60</v>
      </c>
      <c r="AP273" s="400" t="s">
        <v>4209</v>
      </c>
      <c r="AQ273" s="896">
        <v>51693920</v>
      </c>
      <c r="AR273" s="95"/>
      <c r="AS273" s="47"/>
      <c r="AT273" s="29"/>
      <c r="AU273" s="29"/>
      <c r="AV273" s="47"/>
      <c r="AW273" s="29"/>
      <c r="AX273" s="46"/>
      <c r="AY273" s="420"/>
      <c r="AZ273" s="29"/>
      <c r="BA273" s="29"/>
      <c r="BB273" s="47"/>
      <c r="BC273" s="29"/>
      <c r="BD273" s="96"/>
      <c r="BE273" s="96"/>
      <c r="BG273" s="29"/>
      <c r="BH273" s="47"/>
      <c r="BI273" s="29"/>
      <c r="BM273" s="420"/>
      <c r="BN273" s="420"/>
      <c r="BO273" s="420"/>
      <c r="BP273" s="420"/>
      <c r="BQ273" s="29"/>
      <c r="BR273" s="420"/>
      <c r="BS273" s="420"/>
      <c r="BT273" s="420"/>
      <c r="BU273" s="420"/>
      <c r="BV273" s="29"/>
      <c r="BY273" s="420"/>
      <c r="BZ273" s="420"/>
      <c r="CA273" s="420"/>
      <c r="CB273" s="73"/>
    </row>
    <row r="274" spans="1:97" ht="38.25" x14ac:dyDescent="0.25">
      <c r="A274" s="791" t="s">
        <v>2404</v>
      </c>
      <c r="B274" s="406">
        <f t="shared" si="69"/>
        <v>133</v>
      </c>
      <c r="C274" s="860" t="s">
        <v>1610</v>
      </c>
      <c r="D274" s="792" t="s">
        <v>4367</v>
      </c>
      <c r="E274" s="820">
        <v>111</v>
      </c>
      <c r="F274" s="708">
        <v>43034</v>
      </c>
      <c r="G274" s="869" t="s">
        <v>1499</v>
      </c>
      <c r="H274" s="869" t="s">
        <v>3687</v>
      </c>
      <c r="I274" s="637" t="s">
        <v>1743</v>
      </c>
      <c r="J274" s="818" t="s">
        <v>4365</v>
      </c>
      <c r="K274" s="406">
        <v>268</v>
      </c>
      <c r="L274" s="793">
        <v>861017</v>
      </c>
      <c r="M274" s="637" t="s">
        <v>4363</v>
      </c>
      <c r="N274" s="794">
        <v>16460080</v>
      </c>
      <c r="O274" s="795" t="s">
        <v>4364</v>
      </c>
      <c r="P274" s="865" t="s">
        <v>3246</v>
      </c>
      <c r="Q274" s="796" t="s">
        <v>1480</v>
      </c>
      <c r="R274" s="796" t="s">
        <v>3742</v>
      </c>
      <c r="S274" s="776">
        <v>133</v>
      </c>
      <c r="T274" s="708">
        <v>43039</v>
      </c>
      <c r="U274" s="637" t="s">
        <v>3810</v>
      </c>
      <c r="V274" s="637" t="s">
        <v>3272</v>
      </c>
      <c r="W274" s="637" t="s">
        <v>3272</v>
      </c>
      <c r="X274" s="637" t="s">
        <v>4366</v>
      </c>
      <c r="Y274" s="798">
        <v>52621411</v>
      </c>
      <c r="Z274" s="866"/>
      <c r="AA274" s="799">
        <v>225317</v>
      </c>
      <c r="AB274" s="708">
        <v>43040</v>
      </c>
      <c r="AC274" s="800"/>
      <c r="AD274" s="893">
        <v>16460080</v>
      </c>
      <c r="AE274" s="800"/>
      <c r="AF274" s="800"/>
      <c r="AG274" s="801">
        <v>16460080</v>
      </c>
      <c r="AH274" s="790"/>
      <c r="AI274" s="790"/>
      <c r="AJ274" s="790"/>
      <c r="AK274" s="790"/>
      <c r="AL274" s="708"/>
      <c r="AM274" s="422">
        <v>43040</v>
      </c>
      <c r="AN274" s="422">
        <v>43084</v>
      </c>
      <c r="AO274" s="95">
        <f t="shared" si="66"/>
        <v>44</v>
      </c>
      <c r="AP274" s="400" t="s">
        <v>3435</v>
      </c>
      <c r="AQ274" s="896">
        <v>53907500</v>
      </c>
      <c r="AR274" s="95"/>
      <c r="AS274" s="47"/>
      <c r="AT274" s="29"/>
      <c r="AU274" s="29"/>
      <c r="AV274" s="47"/>
      <c r="AW274" s="29"/>
      <c r="AX274" s="46"/>
      <c r="AY274" s="420"/>
      <c r="AZ274" s="29"/>
      <c r="BA274" s="29"/>
      <c r="BB274" s="47"/>
      <c r="BC274" s="29"/>
      <c r="BD274" s="96"/>
      <c r="BE274" s="96"/>
      <c r="BG274" s="29"/>
      <c r="BH274" s="47"/>
      <c r="BI274" s="29"/>
      <c r="BM274" s="420"/>
      <c r="BN274" s="420"/>
      <c r="BO274" s="420"/>
      <c r="BP274" s="420"/>
      <c r="BQ274" s="29"/>
      <c r="BR274" s="420"/>
      <c r="BS274" s="420"/>
      <c r="BT274" s="420"/>
      <c r="BU274" s="420"/>
      <c r="BV274" s="29"/>
      <c r="BY274" s="420"/>
      <c r="BZ274" s="420"/>
      <c r="CA274" s="420"/>
      <c r="CB274" s="73"/>
    </row>
    <row r="275" spans="1:97" s="230" customFormat="1" ht="89.25" x14ac:dyDescent="0.25">
      <c r="A275" s="230" t="s">
        <v>2404</v>
      </c>
      <c r="B275" s="137">
        <f t="shared" si="69"/>
        <v>0</v>
      </c>
      <c r="C275" s="814" t="s">
        <v>1610</v>
      </c>
      <c r="D275" s="698" t="s">
        <v>4370</v>
      </c>
      <c r="E275" s="262">
        <v>113</v>
      </c>
      <c r="F275" s="815">
        <v>43034</v>
      </c>
      <c r="G275" s="817" t="s">
        <v>1499</v>
      </c>
      <c r="H275" s="817" t="s">
        <v>3221</v>
      </c>
      <c r="I275" s="816" t="s">
        <v>2498</v>
      </c>
      <c r="J275" s="888" t="s">
        <v>4368</v>
      </c>
      <c r="K275" s="137">
        <v>264</v>
      </c>
      <c r="L275" s="141">
        <v>801015</v>
      </c>
      <c r="M275" s="139" t="s">
        <v>3129</v>
      </c>
      <c r="N275" s="261">
        <v>12500000</v>
      </c>
      <c r="O275" s="142" t="s">
        <v>4369</v>
      </c>
      <c r="P275" s="707" t="s">
        <v>2991</v>
      </c>
      <c r="Q275" s="548"/>
      <c r="R275" s="548"/>
      <c r="S275" s="193"/>
      <c r="T275" s="617"/>
      <c r="U275" s="139"/>
      <c r="V275" s="139"/>
      <c r="W275" s="139"/>
      <c r="X275" s="139"/>
      <c r="Y275" s="151"/>
      <c r="Z275" s="131"/>
      <c r="AA275" s="152"/>
      <c r="AB275" s="617"/>
      <c r="AC275" s="550"/>
      <c r="AD275" s="163"/>
      <c r="AE275" s="550"/>
      <c r="AF275" s="550"/>
      <c r="AG275" s="550"/>
      <c r="AH275" s="158"/>
      <c r="AI275" s="158"/>
      <c r="AJ275" s="158"/>
      <c r="AK275" s="158"/>
      <c r="AL275" s="617"/>
      <c r="AM275" s="617"/>
      <c r="AN275" s="617"/>
      <c r="AO275" s="832">
        <f t="shared" si="66"/>
        <v>0</v>
      </c>
      <c r="AP275" s="139"/>
      <c r="AQ275" s="292"/>
      <c r="AR275" s="259"/>
      <c r="AS275" s="147"/>
      <c r="AT275" s="146"/>
      <c r="AU275" s="146"/>
      <c r="AV275" s="147"/>
      <c r="AW275" s="146"/>
      <c r="AX275" s="141"/>
      <c r="AY275" s="144"/>
      <c r="AZ275" s="146"/>
      <c r="BA275" s="146"/>
      <c r="BB275" s="147"/>
      <c r="BC275" s="146"/>
      <c r="BD275" s="149"/>
      <c r="BE275" s="149"/>
      <c r="BF275" s="127"/>
      <c r="BG275" s="146"/>
      <c r="BH275" s="147"/>
      <c r="BI275" s="146"/>
      <c r="BJ275" s="127"/>
      <c r="BK275" s="127"/>
      <c r="BL275" s="127"/>
      <c r="BM275" s="144"/>
      <c r="BN275" s="144"/>
      <c r="BO275" s="144"/>
      <c r="BP275" s="144"/>
      <c r="BQ275" s="146"/>
      <c r="BR275" s="144"/>
      <c r="BS275" s="144"/>
      <c r="BT275" s="144"/>
      <c r="BU275" s="144"/>
      <c r="BV275" s="146"/>
      <c r="BW275" s="130"/>
      <c r="BX275" s="130"/>
      <c r="BY275" s="144"/>
      <c r="BZ275" s="144"/>
      <c r="CA275" s="144"/>
      <c r="CB275" s="154"/>
      <c r="CC275" s="126"/>
      <c r="CD275" s="128"/>
      <c r="CE275" s="127"/>
      <c r="CF275" s="132"/>
      <c r="CG275" s="133"/>
      <c r="CH275" s="134"/>
      <c r="CI275" s="134"/>
      <c r="CJ275" s="134"/>
      <c r="CP275" s="127"/>
      <c r="CQ275" s="231"/>
      <c r="CS275" s="127"/>
    </row>
    <row r="276" spans="1:97" s="230" customFormat="1" ht="24" customHeight="1" x14ac:dyDescent="0.25">
      <c r="A276" s="230" t="s">
        <v>2404</v>
      </c>
      <c r="B276" s="137">
        <f t="shared" si="69"/>
        <v>0</v>
      </c>
      <c r="C276" s="814" t="s">
        <v>1610</v>
      </c>
      <c r="D276" s="698" t="s">
        <v>4374</v>
      </c>
      <c r="E276" s="262">
        <v>115</v>
      </c>
      <c r="F276" s="815">
        <v>43032</v>
      </c>
      <c r="G276" s="817" t="s">
        <v>1499</v>
      </c>
      <c r="H276" s="817" t="s">
        <v>1526</v>
      </c>
      <c r="I276" s="816" t="s">
        <v>2791</v>
      </c>
      <c r="J276" s="886" t="s">
        <v>4371</v>
      </c>
      <c r="K276" s="137">
        <v>271</v>
      </c>
      <c r="L276" s="141">
        <v>241415</v>
      </c>
      <c r="M276" s="139" t="s">
        <v>4372</v>
      </c>
      <c r="N276" s="261">
        <v>10000000</v>
      </c>
      <c r="O276" s="142" t="s">
        <v>4373</v>
      </c>
      <c r="P276" s="145" t="s">
        <v>2350</v>
      </c>
      <c r="Q276" s="548"/>
      <c r="R276" s="548"/>
      <c r="S276" s="193"/>
      <c r="T276" s="617"/>
      <c r="U276" s="139"/>
      <c r="V276" s="139"/>
      <c r="W276" s="139"/>
      <c r="X276" s="139"/>
      <c r="Y276" s="151"/>
      <c r="Z276" s="131"/>
      <c r="AA276" s="152"/>
      <c r="AB276" s="617"/>
      <c r="AC276" s="550"/>
      <c r="AD276" s="163"/>
      <c r="AE276" s="550"/>
      <c r="AF276" s="550"/>
      <c r="AG276" s="550"/>
      <c r="AH276" s="158"/>
      <c r="AI276" s="158"/>
      <c r="AJ276" s="158"/>
      <c r="AK276" s="158"/>
      <c r="AL276" s="617"/>
      <c r="AM276" s="617"/>
      <c r="AN276" s="617"/>
      <c r="AO276" s="832">
        <f t="shared" si="66"/>
        <v>0</v>
      </c>
      <c r="AP276" s="139"/>
      <c r="AQ276" s="292"/>
      <c r="AR276" s="259"/>
      <c r="AS276" s="147"/>
      <c r="AT276" s="146"/>
      <c r="AU276" s="146"/>
      <c r="AV276" s="147"/>
      <c r="AW276" s="146"/>
      <c r="AX276" s="141"/>
      <c r="AY276" s="144"/>
      <c r="AZ276" s="146"/>
      <c r="BA276" s="146"/>
      <c r="BB276" s="147"/>
      <c r="BC276" s="146"/>
      <c r="BD276" s="149"/>
      <c r="BE276" s="149"/>
      <c r="BF276" s="127"/>
      <c r="BG276" s="146"/>
      <c r="BH276" s="147"/>
      <c r="BI276" s="146"/>
      <c r="BJ276" s="127"/>
      <c r="BK276" s="127"/>
      <c r="BL276" s="127"/>
      <c r="BM276" s="144"/>
      <c r="BN276" s="144"/>
      <c r="BO276" s="144"/>
      <c r="BP276" s="144"/>
      <c r="BQ276" s="146"/>
      <c r="BR276" s="144"/>
      <c r="BS276" s="144"/>
      <c r="BT276" s="144"/>
      <c r="BU276" s="144"/>
      <c r="BV276" s="146"/>
      <c r="BW276" s="130"/>
      <c r="BX276" s="130"/>
      <c r="BY276" s="144"/>
      <c r="BZ276" s="144"/>
      <c r="CA276" s="144"/>
      <c r="CB276" s="154"/>
      <c r="CC276" s="126"/>
      <c r="CD276" s="128"/>
      <c r="CE276" s="127"/>
      <c r="CF276" s="132"/>
      <c r="CG276" s="133"/>
      <c r="CH276" s="134"/>
      <c r="CI276" s="134"/>
      <c r="CJ276" s="134"/>
      <c r="CP276" s="127"/>
      <c r="CQ276" s="231"/>
      <c r="CS276" s="127"/>
    </row>
    <row r="277" spans="1:97" s="791" customFormat="1" ht="24" customHeight="1" x14ac:dyDescent="0.25">
      <c r="A277" s="791" t="s">
        <v>2404</v>
      </c>
      <c r="B277" s="406">
        <f t="shared" si="69"/>
        <v>141</v>
      </c>
      <c r="C277" s="819" t="s">
        <v>1610</v>
      </c>
      <c r="D277" s="792" t="s">
        <v>4374</v>
      </c>
      <c r="E277" s="820" t="s">
        <v>4386</v>
      </c>
      <c r="F277" s="821">
        <v>43038</v>
      </c>
      <c r="G277" s="822" t="s">
        <v>1499</v>
      </c>
      <c r="H277" s="822" t="s">
        <v>1526</v>
      </c>
      <c r="I277" s="823" t="s">
        <v>2791</v>
      </c>
      <c r="J277" s="818" t="s">
        <v>4371</v>
      </c>
      <c r="K277" s="406">
        <v>271</v>
      </c>
      <c r="L277" s="793">
        <v>241415</v>
      </c>
      <c r="M277" s="637" t="s">
        <v>4372</v>
      </c>
      <c r="N277" s="794">
        <v>10000000</v>
      </c>
      <c r="O277" s="795" t="s">
        <v>4373</v>
      </c>
      <c r="P277" s="824" t="s">
        <v>2350</v>
      </c>
      <c r="Q277" s="796" t="s">
        <v>1480</v>
      </c>
      <c r="R277" s="796" t="s">
        <v>3742</v>
      </c>
      <c r="S277" s="776">
        <v>141</v>
      </c>
      <c r="T277" s="708">
        <v>43049</v>
      </c>
      <c r="U277" s="637" t="s">
        <v>1804</v>
      </c>
      <c r="V277" s="637" t="s">
        <v>3272</v>
      </c>
      <c r="W277" s="637" t="s">
        <v>3272</v>
      </c>
      <c r="X277" s="637" t="s">
        <v>3679</v>
      </c>
      <c r="Y277" s="798" t="s">
        <v>3680</v>
      </c>
      <c r="Z277" s="866"/>
      <c r="AA277" s="799">
        <v>232617</v>
      </c>
      <c r="AB277" s="708">
        <v>43049</v>
      </c>
      <c r="AC277" s="800"/>
      <c r="AD277" s="893">
        <v>10000000</v>
      </c>
      <c r="AE277" s="800"/>
      <c r="AF277" s="800"/>
      <c r="AG277" s="800">
        <v>10000000</v>
      </c>
      <c r="AH277" s="790"/>
      <c r="AI277" s="790"/>
      <c r="AJ277" s="790"/>
      <c r="AK277" s="790"/>
      <c r="AL277" s="708"/>
      <c r="AM277" s="708">
        <v>43049</v>
      </c>
      <c r="AN277" s="708">
        <v>43079</v>
      </c>
      <c r="AO277" s="95">
        <f t="shared" si="66"/>
        <v>30</v>
      </c>
      <c r="AP277" s="637" t="s">
        <v>1038</v>
      </c>
      <c r="AQ277" s="896">
        <v>79963759</v>
      </c>
      <c r="AR277" s="802"/>
      <c r="AS277" s="803"/>
      <c r="AT277" s="695"/>
      <c r="AU277" s="695"/>
      <c r="AV277" s="803"/>
      <c r="AW277" s="695"/>
      <c r="AX277" s="793"/>
      <c r="AY277" s="804"/>
      <c r="AZ277" s="695"/>
      <c r="BA277" s="695"/>
      <c r="BB277" s="803"/>
      <c r="BC277" s="695"/>
      <c r="BD277" s="805"/>
      <c r="BE277" s="805"/>
      <c r="BF277" s="797"/>
      <c r="BG277" s="695"/>
      <c r="BH277" s="803"/>
      <c r="BI277" s="695"/>
      <c r="BJ277" s="797"/>
      <c r="BK277" s="797"/>
      <c r="BL277" s="797"/>
      <c r="BM277" s="804"/>
      <c r="BN277" s="804"/>
      <c r="BO277" s="804"/>
      <c r="BP277" s="804"/>
      <c r="BQ277" s="695"/>
      <c r="BR277" s="804"/>
      <c r="BS277" s="804"/>
      <c r="BT277" s="804"/>
      <c r="BU277" s="804"/>
      <c r="BV277" s="695"/>
      <c r="BW277" s="806"/>
      <c r="BX277" s="806"/>
      <c r="BY277" s="804"/>
      <c r="BZ277" s="804"/>
      <c r="CA277" s="804"/>
      <c r="CB277" s="807"/>
      <c r="CC277" s="808"/>
      <c r="CD277" s="809"/>
      <c r="CE277" s="797"/>
      <c r="CF277" s="810"/>
      <c r="CG277" s="811"/>
      <c r="CH277" s="812"/>
      <c r="CI277" s="812"/>
      <c r="CJ277" s="812"/>
      <c r="CP277" s="797"/>
      <c r="CQ277" s="813"/>
      <c r="CS277" s="797"/>
    </row>
    <row r="278" spans="1:97" ht="63.75" x14ac:dyDescent="0.25">
      <c r="A278" s="791" t="s">
        <v>2404</v>
      </c>
      <c r="B278" s="406">
        <f t="shared" si="69"/>
        <v>135</v>
      </c>
      <c r="C278" s="860" t="s">
        <v>1610</v>
      </c>
      <c r="D278" s="792" t="s">
        <v>4380</v>
      </c>
      <c r="E278" s="878">
        <v>128</v>
      </c>
      <c r="F278" s="708">
        <v>43039</v>
      </c>
      <c r="G278" s="869" t="s">
        <v>1499</v>
      </c>
      <c r="H278" s="869" t="s">
        <v>3687</v>
      </c>
      <c r="I278" s="30" t="s">
        <v>2257</v>
      </c>
      <c r="J278" s="818" t="s">
        <v>4375</v>
      </c>
      <c r="K278" s="406">
        <v>278</v>
      </c>
      <c r="L278" s="793">
        <v>811017</v>
      </c>
      <c r="M278" s="637" t="s">
        <v>4376</v>
      </c>
      <c r="N278" s="794">
        <v>9000000</v>
      </c>
      <c r="O278" s="795" t="s">
        <v>4377</v>
      </c>
      <c r="P278" s="865" t="s">
        <v>1487</v>
      </c>
      <c r="Q278" s="796" t="s">
        <v>1480</v>
      </c>
      <c r="R278" s="796" t="s">
        <v>3742</v>
      </c>
      <c r="S278" s="776">
        <v>135</v>
      </c>
      <c r="T278" s="708">
        <v>43046</v>
      </c>
      <c r="U278" s="637" t="s">
        <v>3810</v>
      </c>
      <c r="V278" s="637" t="s">
        <v>3272</v>
      </c>
      <c r="W278" s="637" t="s">
        <v>3272</v>
      </c>
      <c r="X278" s="637" t="s">
        <v>4378</v>
      </c>
      <c r="Y278" s="798">
        <v>80257091</v>
      </c>
      <c r="Z278" s="866"/>
      <c r="AA278" s="799">
        <v>228017</v>
      </c>
      <c r="AB278" s="708">
        <v>43046</v>
      </c>
      <c r="AC278" s="800"/>
      <c r="AD278" s="893">
        <v>9000000</v>
      </c>
      <c r="AE278" s="800"/>
      <c r="AF278" s="800"/>
      <c r="AG278" s="801">
        <v>9000000</v>
      </c>
      <c r="AH278" s="790"/>
      <c r="AI278" s="790"/>
      <c r="AJ278" s="790"/>
      <c r="AK278" s="790"/>
      <c r="AL278" s="708"/>
      <c r="AM278" s="422">
        <v>43046</v>
      </c>
      <c r="AN278" s="422">
        <v>43100</v>
      </c>
      <c r="AO278" s="95">
        <f t="shared" si="66"/>
        <v>54</v>
      </c>
      <c r="AP278" s="400" t="s">
        <v>4379</v>
      </c>
      <c r="AQ278" s="95">
        <v>1020712442</v>
      </c>
      <c r="AR278" s="95"/>
      <c r="AS278" s="47"/>
      <c r="AT278" s="29"/>
      <c r="AU278" s="29"/>
      <c r="AV278" s="47"/>
      <c r="AW278" s="29"/>
      <c r="AX278" s="46"/>
      <c r="AY278" s="420"/>
      <c r="AZ278" s="29"/>
      <c r="BA278" s="29"/>
      <c r="BB278" s="47"/>
      <c r="BC278" s="29"/>
      <c r="BD278" s="96"/>
      <c r="BE278" s="96"/>
      <c r="BG278" s="29"/>
      <c r="BH278" s="47"/>
      <c r="BI278" s="29"/>
      <c r="BM278" s="420"/>
      <c r="BN278" s="420"/>
      <c r="BO278" s="420"/>
      <c r="BP278" s="420"/>
      <c r="BQ278" s="29"/>
      <c r="BR278" s="420"/>
      <c r="BS278" s="420"/>
      <c r="BT278" s="420"/>
      <c r="BU278" s="420"/>
      <c r="BV278" s="29"/>
      <c r="BY278" s="420"/>
      <c r="BZ278" s="420"/>
      <c r="CA278" s="420"/>
      <c r="CB278" s="73"/>
    </row>
    <row r="279" spans="1:97" ht="114.75" x14ac:dyDescent="0.25">
      <c r="A279" s="791" t="s">
        <v>2404</v>
      </c>
      <c r="B279" s="406">
        <f t="shared" si="69"/>
        <v>134</v>
      </c>
      <c r="C279" s="860" t="s">
        <v>1610</v>
      </c>
      <c r="D279" s="792" t="s">
        <v>4385</v>
      </c>
      <c r="E279" s="878">
        <v>132</v>
      </c>
      <c r="F279" s="708">
        <v>43039</v>
      </c>
      <c r="G279" s="869" t="s">
        <v>1499</v>
      </c>
      <c r="H279" s="869" t="s">
        <v>3687</v>
      </c>
      <c r="I279" s="876" t="s">
        <v>3074</v>
      </c>
      <c r="J279" s="818" t="s">
        <v>4381</v>
      </c>
      <c r="K279" s="406">
        <v>276</v>
      </c>
      <c r="L279" s="793">
        <v>801015</v>
      </c>
      <c r="M279" s="637" t="s">
        <v>4138</v>
      </c>
      <c r="N279" s="794">
        <v>35700000</v>
      </c>
      <c r="O279" s="795" t="s">
        <v>4382</v>
      </c>
      <c r="P279" s="865" t="s">
        <v>1487</v>
      </c>
      <c r="Q279" s="796" t="s">
        <v>1480</v>
      </c>
      <c r="R279" s="796" t="s">
        <v>3742</v>
      </c>
      <c r="S279" s="776">
        <v>134</v>
      </c>
      <c r="T279" s="708">
        <v>43041</v>
      </c>
      <c r="U279" s="637" t="s">
        <v>3810</v>
      </c>
      <c r="V279" s="637" t="s">
        <v>3272</v>
      </c>
      <c r="W279" s="637" t="s">
        <v>3272</v>
      </c>
      <c r="X279" s="637" t="s">
        <v>4383</v>
      </c>
      <c r="Y279" s="798" t="s">
        <v>4384</v>
      </c>
      <c r="Z279" s="866"/>
      <c r="AA279" s="799">
        <v>226317</v>
      </c>
      <c r="AB279" s="708">
        <v>43041</v>
      </c>
      <c r="AC279" s="800"/>
      <c r="AD279" s="893">
        <v>35700000</v>
      </c>
      <c r="AE279" s="800"/>
      <c r="AF279" s="800"/>
      <c r="AG279" s="801">
        <v>35700000</v>
      </c>
      <c r="AH279" s="790"/>
      <c r="AI279" s="790"/>
      <c r="AJ279" s="790"/>
      <c r="AK279" s="790"/>
      <c r="AL279" s="708"/>
      <c r="AM279" s="422">
        <v>43041</v>
      </c>
      <c r="AN279" s="422">
        <v>43086</v>
      </c>
      <c r="AO279" s="95">
        <f t="shared" si="66"/>
        <v>45</v>
      </c>
      <c r="AP279" s="400" t="s">
        <v>3115</v>
      </c>
      <c r="AQ279" s="896">
        <v>39774921</v>
      </c>
      <c r="AR279" s="95"/>
      <c r="AS279" s="47"/>
      <c r="AT279" s="29"/>
      <c r="AU279" s="29"/>
      <c r="AV279" s="47"/>
      <c r="AW279" s="29"/>
      <c r="AX279" s="46"/>
      <c r="AY279" s="420"/>
      <c r="AZ279" s="29"/>
      <c r="BA279" s="29"/>
      <c r="BB279" s="47"/>
      <c r="BC279" s="29"/>
      <c r="BD279" s="96"/>
      <c r="BE279" s="96"/>
      <c r="BG279" s="29"/>
      <c r="BH279" s="47"/>
      <c r="BI279" s="29"/>
      <c r="BM279" s="420"/>
      <c r="BN279" s="420"/>
      <c r="BO279" s="420"/>
      <c r="BP279" s="420"/>
      <c r="BQ279" s="29"/>
      <c r="BR279" s="420"/>
      <c r="BS279" s="420"/>
      <c r="BT279" s="420"/>
      <c r="BU279" s="420"/>
      <c r="BV279" s="29"/>
      <c r="BY279" s="420"/>
      <c r="BZ279" s="420"/>
      <c r="CA279" s="420"/>
      <c r="CB279" s="73"/>
    </row>
    <row r="280" spans="1:97" ht="51" x14ac:dyDescent="0.25">
      <c r="A280" s="791" t="s">
        <v>2404</v>
      </c>
      <c r="B280" s="406">
        <f t="shared" si="69"/>
        <v>54</v>
      </c>
      <c r="C280" s="860" t="s">
        <v>1610</v>
      </c>
      <c r="D280" s="792" t="s">
        <v>4393</v>
      </c>
      <c r="E280" s="874" t="s">
        <v>3248</v>
      </c>
      <c r="F280" s="708">
        <v>43032</v>
      </c>
      <c r="G280" s="869" t="s">
        <v>3038</v>
      </c>
      <c r="H280" s="869" t="s">
        <v>3038</v>
      </c>
      <c r="I280" s="30" t="s">
        <v>2257</v>
      </c>
      <c r="J280" s="818" t="s">
        <v>4387</v>
      </c>
      <c r="K280" s="406">
        <v>270</v>
      </c>
      <c r="L280" s="793">
        <v>461815</v>
      </c>
      <c r="M280" s="637" t="s">
        <v>3613</v>
      </c>
      <c r="N280" s="794">
        <v>27000000</v>
      </c>
      <c r="O280" s="795" t="s">
        <v>4388</v>
      </c>
      <c r="P280" s="865" t="s">
        <v>4389</v>
      </c>
      <c r="Q280" s="796" t="s">
        <v>1480</v>
      </c>
      <c r="R280" s="796" t="s">
        <v>3742</v>
      </c>
      <c r="S280" s="776">
        <v>54</v>
      </c>
      <c r="T280" s="708">
        <v>43042</v>
      </c>
      <c r="U280" s="637" t="s">
        <v>1804</v>
      </c>
      <c r="V280" s="637" t="s">
        <v>2513</v>
      </c>
      <c r="W280" s="637" t="s">
        <v>2764</v>
      </c>
      <c r="X280" s="637" t="s">
        <v>4390</v>
      </c>
      <c r="Y280" s="798" t="s">
        <v>4391</v>
      </c>
      <c r="Z280" s="866"/>
      <c r="AA280" s="799">
        <v>227217</v>
      </c>
      <c r="AB280" s="708">
        <v>43042</v>
      </c>
      <c r="AC280" s="800"/>
      <c r="AD280" s="893">
        <v>27000000</v>
      </c>
      <c r="AE280" s="800"/>
      <c r="AF280" s="800"/>
      <c r="AG280" s="801">
        <v>27000000</v>
      </c>
      <c r="AH280" s="790" t="s">
        <v>4250</v>
      </c>
      <c r="AI280" s="790" t="s">
        <v>4418</v>
      </c>
      <c r="AJ280" s="790" t="s">
        <v>4419</v>
      </c>
      <c r="AK280" s="790" t="s">
        <v>2071</v>
      </c>
      <c r="AL280" s="708">
        <v>43042</v>
      </c>
      <c r="AM280" s="783">
        <v>43042</v>
      </c>
      <c r="AN280" s="422">
        <v>43057</v>
      </c>
      <c r="AO280" s="95">
        <f t="shared" si="66"/>
        <v>15</v>
      </c>
      <c r="AP280" s="400" t="s">
        <v>4392</v>
      </c>
      <c r="AQ280" s="896">
        <v>93366585</v>
      </c>
      <c r="AR280" s="95"/>
      <c r="AS280" s="47"/>
      <c r="AT280" s="29"/>
      <c r="AU280" s="29"/>
      <c r="AV280" s="47"/>
      <c r="AW280" s="29"/>
      <c r="AX280" s="46"/>
      <c r="AY280" s="420"/>
      <c r="AZ280" s="29"/>
      <c r="BA280" s="29"/>
      <c r="BB280" s="47"/>
      <c r="BC280" s="29"/>
      <c r="BD280" s="96"/>
      <c r="BE280" s="96"/>
      <c r="BG280" s="29"/>
      <c r="BH280" s="47"/>
      <c r="BI280" s="29"/>
      <c r="BM280" s="420"/>
      <c r="BN280" s="420"/>
      <c r="BO280" s="420"/>
      <c r="BP280" s="420"/>
      <c r="BQ280" s="29"/>
      <c r="BR280" s="420"/>
      <c r="BS280" s="420"/>
      <c r="BT280" s="420"/>
      <c r="BU280" s="420"/>
      <c r="BV280" s="29"/>
      <c r="BY280" s="420"/>
      <c r="BZ280" s="420"/>
      <c r="CA280" s="420"/>
      <c r="CB280" s="73"/>
    </row>
    <row r="281" spans="1:97" ht="38.25" x14ac:dyDescent="0.25">
      <c r="A281" s="218" t="s">
        <v>2404</v>
      </c>
      <c r="B281" s="495">
        <f t="shared" si="69"/>
        <v>21920</v>
      </c>
      <c r="C281" s="782" t="s">
        <v>3956</v>
      </c>
      <c r="D281" s="329" t="s">
        <v>4400</v>
      </c>
      <c r="E281" s="125">
        <v>38518</v>
      </c>
      <c r="F281" s="834">
        <v>43032</v>
      </c>
      <c r="G281" s="780" t="s">
        <v>1590</v>
      </c>
      <c r="H281" s="780" t="s">
        <v>3801</v>
      </c>
      <c r="I281" s="784" t="s">
        <v>1743</v>
      </c>
      <c r="J281" s="889" t="s">
        <v>4401</v>
      </c>
      <c r="K281" s="421" t="s">
        <v>4402</v>
      </c>
      <c r="L281" s="793">
        <v>531019</v>
      </c>
      <c r="M281" s="883" t="s">
        <v>3898</v>
      </c>
      <c r="N281" s="873">
        <v>4073370</v>
      </c>
      <c r="O281" s="809" t="s">
        <v>4403</v>
      </c>
      <c r="P281" s="824" t="s">
        <v>1939</v>
      </c>
      <c r="Q281" s="791" t="s">
        <v>1480</v>
      </c>
      <c r="R281" s="901" t="s">
        <v>3742</v>
      </c>
      <c r="S281" s="777">
        <v>21920</v>
      </c>
      <c r="T281" s="708">
        <v>43048</v>
      </c>
      <c r="U281" s="30" t="s">
        <v>3801</v>
      </c>
      <c r="V281" s="30" t="s">
        <v>3272</v>
      </c>
      <c r="W281" s="30" t="s">
        <v>3272</v>
      </c>
      <c r="X281" s="30" t="s">
        <v>4404</v>
      </c>
      <c r="Y281" s="873" t="s">
        <v>3525</v>
      </c>
      <c r="Z281" s="866"/>
      <c r="AA281" s="406">
        <v>230317</v>
      </c>
      <c r="AB281" s="708">
        <v>43048</v>
      </c>
      <c r="AC281" s="797"/>
      <c r="AD281" s="807">
        <v>4073370</v>
      </c>
      <c r="AE281" s="797"/>
      <c r="AF281" s="797"/>
      <c r="AG281" s="807">
        <v>4073370</v>
      </c>
      <c r="AH281" s="30"/>
      <c r="AM281" s="783">
        <v>43048</v>
      </c>
      <c r="AN281" s="783">
        <v>43100</v>
      </c>
      <c r="AO281" s="7">
        <f t="shared" si="66"/>
        <v>52</v>
      </c>
      <c r="AP281" s="400" t="s">
        <v>4083</v>
      </c>
      <c r="AQ281" s="629">
        <v>11225870</v>
      </c>
    </row>
    <row r="282" spans="1:97" ht="25.5" x14ac:dyDescent="0.25">
      <c r="A282" s="218" t="s">
        <v>2404</v>
      </c>
      <c r="B282" s="495">
        <f t="shared" si="69"/>
        <v>21685</v>
      </c>
      <c r="C282" s="782" t="s">
        <v>3956</v>
      </c>
      <c r="D282" s="329" t="s">
        <v>4405</v>
      </c>
      <c r="E282" s="125">
        <v>38090</v>
      </c>
      <c r="F282" s="833">
        <v>43003</v>
      </c>
      <c r="G282" s="780" t="s">
        <v>1590</v>
      </c>
      <c r="H282" s="780" t="s">
        <v>3801</v>
      </c>
      <c r="I282" s="784" t="s">
        <v>2892</v>
      </c>
      <c r="J282" s="222" t="s">
        <v>4406</v>
      </c>
      <c r="K282" s="421">
        <v>262</v>
      </c>
      <c r="L282" s="799" t="s">
        <v>1464</v>
      </c>
      <c r="M282" s="799" t="s">
        <v>1464</v>
      </c>
      <c r="N282" s="873">
        <v>36522832</v>
      </c>
      <c r="O282" s="809" t="s">
        <v>4407</v>
      </c>
      <c r="P282" s="865" t="s">
        <v>3006</v>
      </c>
      <c r="Q282" s="791" t="s">
        <v>1480</v>
      </c>
      <c r="R282" s="901" t="s">
        <v>3742</v>
      </c>
      <c r="S282" s="777">
        <v>21685</v>
      </c>
      <c r="T282" s="708" t="s">
        <v>4408</v>
      </c>
      <c r="U282" s="30" t="s">
        <v>3801</v>
      </c>
      <c r="V282" s="30" t="s">
        <v>3272</v>
      </c>
      <c r="W282" s="30" t="s">
        <v>3272</v>
      </c>
      <c r="X282" s="30" t="s">
        <v>4409</v>
      </c>
      <c r="Y282" s="913">
        <v>830122566</v>
      </c>
      <c r="Z282" s="866"/>
      <c r="AA282" s="406">
        <v>88317</v>
      </c>
      <c r="AB282" s="708">
        <v>43031</v>
      </c>
      <c r="AC282" s="797"/>
      <c r="AD282" s="807">
        <v>548285416</v>
      </c>
      <c r="AE282" s="797"/>
      <c r="AF282" s="797"/>
      <c r="AG282" s="807">
        <v>548285416</v>
      </c>
      <c r="AH282" s="30"/>
      <c r="AM282" s="783">
        <v>43040</v>
      </c>
      <c r="AN282" s="783">
        <v>43296</v>
      </c>
      <c r="AO282" s="7">
        <f t="shared" si="66"/>
        <v>256</v>
      </c>
      <c r="AP282" s="400" t="s">
        <v>4305</v>
      </c>
      <c r="AQ282" s="629">
        <v>1087989085</v>
      </c>
    </row>
    <row r="283" spans="1:97" ht="38.25" x14ac:dyDescent="0.25">
      <c r="A283" s="218" t="s">
        <v>2404</v>
      </c>
      <c r="B283" s="495">
        <f t="shared" si="69"/>
        <v>21913</v>
      </c>
      <c r="C283" s="782" t="s">
        <v>3956</v>
      </c>
      <c r="D283" s="329" t="s">
        <v>4410</v>
      </c>
      <c r="E283" s="125">
        <v>38495</v>
      </c>
      <c r="F283" s="834">
        <v>43032</v>
      </c>
      <c r="G283" s="780" t="s">
        <v>1590</v>
      </c>
      <c r="H283" s="780" t="s">
        <v>3801</v>
      </c>
      <c r="I283" s="784" t="s">
        <v>1743</v>
      </c>
      <c r="J283" s="222" t="s">
        <v>4401</v>
      </c>
      <c r="K283" s="785" t="s">
        <v>4402</v>
      </c>
      <c r="L283" s="793">
        <v>531019</v>
      </c>
      <c r="M283" s="883" t="s">
        <v>3898</v>
      </c>
      <c r="N283" s="873">
        <v>1299480</v>
      </c>
      <c r="O283" s="809" t="s">
        <v>4411</v>
      </c>
      <c r="P283" s="824" t="s">
        <v>1939</v>
      </c>
      <c r="Q283" s="791" t="s">
        <v>1480</v>
      </c>
      <c r="R283" s="901" t="s">
        <v>3742</v>
      </c>
      <c r="S283" s="777">
        <v>21913</v>
      </c>
      <c r="T283" s="708">
        <v>43048</v>
      </c>
      <c r="U283" s="30" t="s">
        <v>3801</v>
      </c>
      <c r="V283" s="30" t="s">
        <v>3272</v>
      </c>
      <c r="W283" s="30" t="s">
        <v>3272</v>
      </c>
      <c r="X283" s="30" t="s">
        <v>4412</v>
      </c>
      <c r="Y283" s="880" t="s">
        <v>4082</v>
      </c>
      <c r="Z283" s="866"/>
      <c r="AA283" s="406">
        <v>230617</v>
      </c>
      <c r="AB283" s="708">
        <v>43048</v>
      </c>
      <c r="AC283" s="797"/>
      <c r="AD283" s="807">
        <v>1299480</v>
      </c>
      <c r="AE283" s="797"/>
      <c r="AF283" s="797"/>
      <c r="AG283" s="807">
        <v>1299480</v>
      </c>
      <c r="AH283" s="30"/>
      <c r="AM283" s="783">
        <v>43048</v>
      </c>
      <c r="AN283" s="783">
        <v>43100</v>
      </c>
      <c r="AO283" s="7">
        <f t="shared" si="66"/>
        <v>52</v>
      </c>
      <c r="AP283" s="598" t="s">
        <v>4083</v>
      </c>
      <c r="AQ283" s="629">
        <v>11225870</v>
      </c>
    </row>
    <row r="284" spans="1:97" ht="38.25" x14ac:dyDescent="0.25">
      <c r="A284" s="218" t="s">
        <v>2404</v>
      </c>
      <c r="B284" s="495">
        <f t="shared" si="69"/>
        <v>21922</v>
      </c>
      <c r="C284" s="782" t="s">
        <v>3956</v>
      </c>
      <c r="D284" s="329" t="s">
        <v>4413</v>
      </c>
      <c r="E284" s="125">
        <v>38522</v>
      </c>
      <c r="F284" s="834">
        <v>43032</v>
      </c>
      <c r="G284" s="780" t="s">
        <v>1590</v>
      </c>
      <c r="H284" s="780" t="s">
        <v>3801</v>
      </c>
      <c r="I284" s="784" t="s">
        <v>1743</v>
      </c>
      <c r="J284" s="222" t="s">
        <v>4401</v>
      </c>
      <c r="K284" s="785" t="s">
        <v>4402</v>
      </c>
      <c r="L284" s="793">
        <v>531019</v>
      </c>
      <c r="M284" s="883" t="s">
        <v>3898</v>
      </c>
      <c r="N284" s="873">
        <v>8876645</v>
      </c>
      <c r="O284" s="809" t="s">
        <v>4414</v>
      </c>
      <c r="P284" s="824" t="s">
        <v>1939</v>
      </c>
      <c r="Q284" s="791" t="s">
        <v>1480</v>
      </c>
      <c r="R284" s="901" t="s">
        <v>3742</v>
      </c>
      <c r="S284" s="777">
        <v>21922</v>
      </c>
      <c r="T284" s="708">
        <v>43048</v>
      </c>
      <c r="U284" s="30" t="s">
        <v>3801</v>
      </c>
      <c r="V284" s="30" t="s">
        <v>3272</v>
      </c>
      <c r="W284" s="30" t="s">
        <v>3272</v>
      </c>
      <c r="X284" s="30" t="s">
        <v>4415</v>
      </c>
      <c r="Y284" s="880" t="s">
        <v>3538</v>
      </c>
      <c r="Z284" s="866"/>
      <c r="AA284" s="406">
        <v>230417</v>
      </c>
      <c r="AB284" s="708">
        <v>43048</v>
      </c>
      <c r="AC284" s="806"/>
      <c r="AD284" s="807">
        <v>8876645</v>
      </c>
      <c r="AE284" s="797"/>
      <c r="AF284" s="797"/>
      <c r="AG284" s="797">
        <v>8876645</v>
      </c>
      <c r="AH284" s="30"/>
      <c r="AM284" s="783">
        <v>43048</v>
      </c>
      <c r="AN284" s="783">
        <v>43100</v>
      </c>
      <c r="AO284" s="7">
        <f t="shared" si="66"/>
        <v>52</v>
      </c>
      <c r="AP284" s="598" t="s">
        <v>4083</v>
      </c>
      <c r="AQ284" s="629">
        <v>11225870</v>
      </c>
    </row>
    <row r="285" spans="1:97" ht="49.5" customHeight="1" x14ac:dyDescent="0.25">
      <c r="A285" s="218" t="s">
        <v>2404</v>
      </c>
      <c r="B285" s="495">
        <f t="shared" si="69"/>
        <v>21921</v>
      </c>
      <c r="C285" s="782" t="s">
        <v>3956</v>
      </c>
      <c r="D285" s="329" t="s">
        <v>4416</v>
      </c>
      <c r="E285" s="125">
        <v>38516</v>
      </c>
      <c r="F285" s="834">
        <v>43032</v>
      </c>
      <c r="G285" s="780" t="s">
        <v>1590</v>
      </c>
      <c r="H285" s="780" t="s">
        <v>3801</v>
      </c>
      <c r="I285" s="784" t="s">
        <v>1743</v>
      </c>
      <c r="J285" s="887" t="s">
        <v>4401</v>
      </c>
      <c r="K285" s="785" t="s">
        <v>4402</v>
      </c>
      <c r="L285" s="793">
        <v>531019</v>
      </c>
      <c r="M285" s="883" t="s">
        <v>3898</v>
      </c>
      <c r="N285" s="873">
        <v>2499000</v>
      </c>
      <c r="O285" s="809" t="s">
        <v>4417</v>
      </c>
      <c r="P285" s="824" t="s">
        <v>1939</v>
      </c>
      <c r="Q285" s="791" t="s">
        <v>1480</v>
      </c>
      <c r="R285" s="901" t="s">
        <v>3742</v>
      </c>
      <c r="S285" s="777">
        <v>21921</v>
      </c>
      <c r="T285" s="708">
        <v>43048</v>
      </c>
      <c r="U285" s="30" t="s">
        <v>3801</v>
      </c>
      <c r="V285" s="30" t="s">
        <v>3272</v>
      </c>
      <c r="W285" s="30" t="s">
        <v>3272</v>
      </c>
      <c r="X285" s="30" t="s">
        <v>4412</v>
      </c>
      <c r="Y285" s="880" t="s">
        <v>4082</v>
      </c>
      <c r="Z285" s="866"/>
      <c r="AA285" s="406">
        <v>230517</v>
      </c>
      <c r="AB285" s="708">
        <v>43048</v>
      </c>
      <c r="AC285" s="797"/>
      <c r="AD285" s="807">
        <v>2499000</v>
      </c>
      <c r="AE285" s="797"/>
      <c r="AF285" s="797"/>
      <c r="AG285" s="807">
        <v>2499000</v>
      </c>
      <c r="AH285" s="30"/>
      <c r="AM285" s="783">
        <v>43048</v>
      </c>
      <c r="AN285" s="783">
        <v>43100</v>
      </c>
      <c r="AO285" s="7">
        <f t="shared" si="66"/>
        <v>52</v>
      </c>
      <c r="AP285" s="598" t="s">
        <v>4083</v>
      </c>
      <c r="AQ285" s="629">
        <v>11225870</v>
      </c>
    </row>
    <row r="286" spans="1:97" ht="89.25" x14ac:dyDescent="0.25">
      <c r="A286" s="791" t="s">
        <v>2404</v>
      </c>
      <c r="B286" s="879">
        <f t="shared" si="69"/>
        <v>142</v>
      </c>
      <c r="C286" s="860" t="s">
        <v>1610</v>
      </c>
      <c r="D286" s="792" t="s">
        <v>4436</v>
      </c>
      <c r="E286" s="874">
        <v>133</v>
      </c>
      <c r="F286" s="708">
        <v>43049</v>
      </c>
      <c r="G286" s="869" t="s">
        <v>1499</v>
      </c>
      <c r="H286" s="869" t="s">
        <v>3687</v>
      </c>
      <c r="I286" s="30" t="s">
        <v>2498</v>
      </c>
      <c r="J286" s="818" t="s">
        <v>4437</v>
      </c>
      <c r="K286" s="799">
        <v>280</v>
      </c>
      <c r="L286" s="793">
        <v>801015</v>
      </c>
      <c r="M286" s="637" t="s">
        <v>4138</v>
      </c>
      <c r="N286" s="873">
        <v>8600000</v>
      </c>
      <c r="O286" s="809" t="s">
        <v>4438</v>
      </c>
      <c r="P286" s="865" t="s">
        <v>2991</v>
      </c>
      <c r="Q286" s="860" t="s">
        <v>1480</v>
      </c>
      <c r="R286" s="860" t="s">
        <v>3742</v>
      </c>
      <c r="S286" s="777">
        <v>142</v>
      </c>
      <c r="T286" s="708">
        <v>43053</v>
      </c>
      <c r="U286" s="637" t="s">
        <v>3810</v>
      </c>
      <c r="V286" s="637" t="s">
        <v>3272</v>
      </c>
      <c r="W286" s="637" t="s">
        <v>3272</v>
      </c>
      <c r="X286" s="637" t="s">
        <v>4439</v>
      </c>
      <c r="Y286" s="880">
        <v>1032434072</v>
      </c>
      <c r="Z286" s="866"/>
      <c r="AA286" s="406">
        <v>232717</v>
      </c>
      <c r="AB286" s="708">
        <v>43053</v>
      </c>
      <c r="AC286" s="797"/>
      <c r="AD286" s="894">
        <v>8600000</v>
      </c>
      <c r="AE286" s="797"/>
      <c r="AF286" s="797"/>
      <c r="AG286" s="807">
        <v>8600000</v>
      </c>
      <c r="AH286" s="30"/>
      <c r="AI286" s="881"/>
      <c r="AJ286" s="882"/>
      <c r="AK286" s="882"/>
      <c r="AL286" s="804"/>
      <c r="AM286" s="826">
        <v>43053</v>
      </c>
      <c r="AN286" s="826">
        <v>43100</v>
      </c>
      <c r="AO286" s="95">
        <f>AN286-AM286</f>
        <v>47</v>
      </c>
      <c r="AP286" s="400" t="s">
        <v>3818</v>
      </c>
      <c r="AQ286" s="896">
        <v>11347499</v>
      </c>
    </row>
    <row r="287" spans="1:97" s="230" customFormat="1" ht="79.5" customHeight="1" x14ac:dyDescent="0.25">
      <c r="A287" s="230" t="s">
        <v>2404</v>
      </c>
      <c r="B287" s="495">
        <f t="shared" si="69"/>
        <v>0</v>
      </c>
      <c r="C287" s="786" t="s">
        <v>3366</v>
      </c>
      <c r="D287" s="828" t="s">
        <v>4440</v>
      </c>
      <c r="E287" s="546">
        <v>134</v>
      </c>
      <c r="F287" s="617">
        <v>43066</v>
      </c>
      <c r="G287" s="283" t="s">
        <v>1499</v>
      </c>
      <c r="H287" s="283" t="s">
        <v>3687</v>
      </c>
      <c r="I287" s="208" t="s">
        <v>2498</v>
      </c>
      <c r="J287" s="829" t="s">
        <v>4441</v>
      </c>
      <c r="K287" s="152">
        <v>281</v>
      </c>
      <c r="L287" s="141">
        <v>801116</v>
      </c>
      <c r="M287" s="139" t="s">
        <v>4138</v>
      </c>
      <c r="N287" s="580">
        <v>2090000</v>
      </c>
      <c r="O287" s="128" t="s">
        <v>4442</v>
      </c>
      <c r="P287" s="707" t="s">
        <v>2991</v>
      </c>
      <c r="Q287" s="860"/>
      <c r="R287" s="860"/>
      <c r="S287" s="777"/>
      <c r="T287" s="708"/>
      <c r="U287" s="637"/>
      <c r="V287" s="30"/>
      <c r="W287" s="30"/>
      <c r="X287" s="637"/>
      <c r="Y287" s="880"/>
      <c r="Z287" s="866"/>
      <c r="AA287" s="406"/>
      <c r="AB287" s="806"/>
      <c r="AC287" s="797"/>
      <c r="AD287" s="807"/>
      <c r="AE287" s="797"/>
      <c r="AF287" s="797"/>
      <c r="AG287" s="797"/>
      <c r="AH287" s="30"/>
      <c r="AI287" s="830"/>
      <c r="AJ287" s="831"/>
      <c r="AK287" s="831"/>
      <c r="AL287" s="144"/>
      <c r="AM287" s="130"/>
      <c r="AN287" s="130"/>
      <c r="AO287" s="832">
        <f t="shared" ref="AO287:AO293" si="70">AN287-AM287</f>
        <v>0</v>
      </c>
      <c r="AP287" s="139"/>
      <c r="AQ287" s="294"/>
      <c r="AR287" s="126"/>
      <c r="AS287" s="126"/>
      <c r="AT287" s="127"/>
      <c r="AU287" s="128"/>
      <c r="AV287" s="126"/>
      <c r="AW287" s="127"/>
      <c r="AX287" s="129"/>
      <c r="AY287" s="126"/>
      <c r="AZ287" s="127"/>
      <c r="BA287" s="127"/>
      <c r="BB287" s="126"/>
      <c r="BC287" s="127"/>
      <c r="BD287" s="129"/>
      <c r="BE287" s="129"/>
      <c r="BF287" s="127"/>
      <c r="BG287" s="127"/>
      <c r="BH287" s="126"/>
      <c r="BI287" s="127"/>
      <c r="BJ287" s="127"/>
      <c r="BK287" s="127"/>
      <c r="BL287" s="127"/>
      <c r="BM287" s="130"/>
      <c r="BN287" s="130"/>
      <c r="BO287" s="131"/>
      <c r="BP287" s="130"/>
      <c r="BQ287" s="127"/>
      <c r="BR287" s="130"/>
      <c r="BS287" s="130"/>
      <c r="BT287" s="131"/>
      <c r="BU287" s="130"/>
      <c r="BV287" s="127"/>
      <c r="BW287" s="130"/>
      <c r="BX287" s="130"/>
      <c r="BY287" s="131"/>
      <c r="BZ287" s="130"/>
      <c r="CA287" s="127"/>
      <c r="CB287" s="132"/>
      <c r="CC287" s="126"/>
      <c r="CD287" s="128"/>
      <c r="CE287" s="127"/>
      <c r="CF287" s="132"/>
      <c r="CG287" s="133"/>
      <c r="CH287" s="134"/>
      <c r="CI287" s="134"/>
      <c r="CJ287" s="134"/>
      <c r="CP287" s="127"/>
      <c r="CQ287" s="231"/>
      <c r="CS287" s="127"/>
    </row>
    <row r="288" spans="1:97" ht="76.5" x14ac:dyDescent="0.25">
      <c r="A288" s="791" t="s">
        <v>2404</v>
      </c>
      <c r="B288" s="879">
        <f t="shared" si="69"/>
        <v>159</v>
      </c>
      <c r="C288" s="860" t="s">
        <v>3366</v>
      </c>
      <c r="D288" s="875" t="s">
        <v>4443</v>
      </c>
      <c r="E288" s="862">
        <v>141</v>
      </c>
      <c r="F288" s="708">
        <v>43069</v>
      </c>
      <c r="G288" s="869" t="s">
        <v>1499</v>
      </c>
      <c r="H288" s="869" t="s">
        <v>3687</v>
      </c>
      <c r="I288" s="30" t="s">
        <v>2498</v>
      </c>
      <c r="J288" s="818" t="s">
        <v>4441</v>
      </c>
      <c r="K288" s="799">
        <v>281</v>
      </c>
      <c r="L288" s="793">
        <v>801015</v>
      </c>
      <c r="M288" s="637" t="s">
        <v>4138</v>
      </c>
      <c r="N288" s="873">
        <v>8600000</v>
      </c>
      <c r="O288" s="809" t="s">
        <v>4444</v>
      </c>
      <c r="P288" s="865" t="s">
        <v>2991</v>
      </c>
      <c r="Q288" s="860" t="s">
        <v>1480</v>
      </c>
      <c r="R288" s="860" t="s">
        <v>3742</v>
      </c>
      <c r="S288" s="777">
        <v>159</v>
      </c>
      <c r="T288" s="708">
        <v>43070</v>
      </c>
      <c r="U288" s="637" t="s">
        <v>3810</v>
      </c>
      <c r="V288" s="637" t="s">
        <v>3272</v>
      </c>
      <c r="W288" s="637" t="s">
        <v>3272</v>
      </c>
      <c r="X288" s="637" t="s">
        <v>4445</v>
      </c>
      <c r="Y288" s="880">
        <v>1014253889</v>
      </c>
      <c r="Z288" s="866"/>
      <c r="AA288" s="406">
        <v>248217</v>
      </c>
      <c r="AB288" s="708">
        <v>43070</v>
      </c>
      <c r="AC288" s="797"/>
      <c r="AD288" s="894">
        <v>2090000</v>
      </c>
      <c r="AE288" s="797"/>
      <c r="AF288" s="797"/>
      <c r="AG288" s="807">
        <v>2090000</v>
      </c>
      <c r="AH288" s="30"/>
      <c r="AI288" s="881"/>
      <c r="AJ288" s="882"/>
      <c r="AK288" s="882"/>
      <c r="AL288" s="804"/>
      <c r="AM288" s="826">
        <v>43070</v>
      </c>
      <c r="AN288" s="826">
        <v>43100</v>
      </c>
      <c r="AO288" s="95">
        <f t="shared" si="70"/>
        <v>30</v>
      </c>
      <c r="AP288" s="400" t="s">
        <v>4446</v>
      </c>
      <c r="AQ288" s="896">
        <v>28789268</v>
      </c>
    </row>
    <row r="289" spans="1:43" ht="51" x14ac:dyDescent="0.25">
      <c r="A289" s="791" t="s">
        <v>2404</v>
      </c>
      <c r="B289" s="879">
        <f t="shared" si="69"/>
        <v>161</v>
      </c>
      <c r="C289" s="860" t="s">
        <v>2164</v>
      </c>
      <c r="D289" s="875" t="s">
        <v>4447</v>
      </c>
      <c r="E289" s="862">
        <v>135</v>
      </c>
      <c r="F289" s="708">
        <v>43056</v>
      </c>
      <c r="G289" s="869" t="s">
        <v>1499</v>
      </c>
      <c r="H289" s="637" t="s">
        <v>1526</v>
      </c>
      <c r="I289" s="30" t="s">
        <v>3914</v>
      </c>
      <c r="J289" s="818" t="s">
        <v>4448</v>
      </c>
      <c r="K289" s="799">
        <v>282</v>
      </c>
      <c r="L289" s="793">
        <v>432323</v>
      </c>
      <c r="M289" s="883" t="s">
        <v>3027</v>
      </c>
      <c r="N289" s="873">
        <v>199834999</v>
      </c>
      <c r="O289" s="809" t="s">
        <v>4449</v>
      </c>
      <c r="P289" s="865" t="s">
        <v>3006</v>
      </c>
      <c r="Q289" s="860" t="s">
        <v>1480</v>
      </c>
      <c r="R289" s="860" t="s">
        <v>1480</v>
      </c>
      <c r="S289" s="777">
        <v>161</v>
      </c>
      <c r="T289" s="708">
        <v>43080</v>
      </c>
      <c r="U289" s="637" t="s">
        <v>1804</v>
      </c>
      <c r="V289" s="30" t="s">
        <v>3272</v>
      </c>
      <c r="W289" s="30" t="s">
        <v>3272</v>
      </c>
      <c r="X289" s="30" t="s">
        <v>1945</v>
      </c>
      <c r="Y289" s="880" t="s">
        <v>3403</v>
      </c>
      <c r="Z289" s="866"/>
      <c r="AA289" s="406">
        <v>251417</v>
      </c>
      <c r="AB289" s="806">
        <v>43080</v>
      </c>
      <c r="AC289" s="797"/>
      <c r="AD289" s="894">
        <v>199834999</v>
      </c>
      <c r="AE289" s="797"/>
      <c r="AF289" s="797">
        <v>28533186</v>
      </c>
      <c r="AG289" s="807">
        <v>199834999</v>
      </c>
      <c r="AH289" s="30" t="s">
        <v>4491</v>
      </c>
      <c r="AI289" s="881" t="s">
        <v>1898</v>
      </c>
      <c r="AJ289" s="882" t="s">
        <v>3484</v>
      </c>
      <c r="AK289" s="882" t="s">
        <v>4493</v>
      </c>
      <c r="AL289" s="708">
        <v>43082</v>
      </c>
      <c r="AM289" s="91">
        <v>43080</v>
      </c>
      <c r="AN289" s="91">
        <v>43312</v>
      </c>
      <c r="AO289" s="95">
        <f t="shared" si="70"/>
        <v>232</v>
      </c>
      <c r="AP289" s="400" t="s">
        <v>4492</v>
      </c>
      <c r="AQ289" s="898">
        <v>86086127</v>
      </c>
    </row>
    <row r="290" spans="1:43" ht="102" x14ac:dyDescent="0.25">
      <c r="A290" s="791" t="s">
        <v>2404</v>
      </c>
      <c r="B290" s="879">
        <f t="shared" si="69"/>
        <v>150</v>
      </c>
      <c r="C290" s="860" t="s">
        <v>2164</v>
      </c>
      <c r="D290" s="861" t="s">
        <v>4450</v>
      </c>
      <c r="E290" s="862">
        <v>136</v>
      </c>
      <c r="F290" s="708">
        <v>43059</v>
      </c>
      <c r="G290" s="869" t="s">
        <v>1499</v>
      </c>
      <c r="H290" s="869" t="s">
        <v>3687</v>
      </c>
      <c r="I290" s="30" t="s">
        <v>2257</v>
      </c>
      <c r="J290" s="818" t="s">
        <v>4451</v>
      </c>
      <c r="K290" s="799">
        <v>279</v>
      </c>
      <c r="L290" s="793">
        <v>811118</v>
      </c>
      <c r="M290" s="637" t="s">
        <v>4376</v>
      </c>
      <c r="N290" s="873">
        <v>5400000</v>
      </c>
      <c r="O290" s="809" t="s">
        <v>4452</v>
      </c>
      <c r="P290" s="865" t="s">
        <v>1487</v>
      </c>
      <c r="Q290" s="860" t="s">
        <v>1480</v>
      </c>
      <c r="R290" s="860" t="s">
        <v>3742</v>
      </c>
      <c r="S290" s="777">
        <v>150</v>
      </c>
      <c r="T290" s="708">
        <v>43060</v>
      </c>
      <c r="U290" s="637" t="s">
        <v>3810</v>
      </c>
      <c r="V290" s="637" t="s">
        <v>3272</v>
      </c>
      <c r="W290" s="637" t="s">
        <v>3272</v>
      </c>
      <c r="X290" s="637" t="s">
        <v>4453</v>
      </c>
      <c r="Y290" s="880">
        <v>7228916</v>
      </c>
      <c r="Z290" s="866"/>
      <c r="AA290" s="406">
        <v>237717</v>
      </c>
      <c r="AB290" s="708">
        <v>43060</v>
      </c>
      <c r="AC290" s="797"/>
      <c r="AD290" s="894">
        <v>5400000</v>
      </c>
      <c r="AE290" s="797"/>
      <c r="AF290" s="797"/>
      <c r="AG290" s="807">
        <v>5400000</v>
      </c>
      <c r="AH290" s="30"/>
      <c r="AI290" s="881"/>
      <c r="AJ290" s="882"/>
      <c r="AK290" s="882"/>
      <c r="AL290" s="804"/>
      <c r="AM290" s="826">
        <v>43060</v>
      </c>
      <c r="AN290" s="826">
        <v>43100</v>
      </c>
      <c r="AO290" s="95">
        <f t="shared" si="70"/>
        <v>40</v>
      </c>
      <c r="AP290" s="400" t="s">
        <v>4454</v>
      </c>
      <c r="AQ290" s="896">
        <v>40029680</v>
      </c>
    </row>
    <row r="291" spans="1:43" ht="38.25" x14ac:dyDescent="0.25">
      <c r="A291" s="791" t="s">
        <v>2404</v>
      </c>
      <c r="B291" s="879">
        <f t="shared" si="69"/>
        <v>160</v>
      </c>
      <c r="C291" s="860" t="s">
        <v>2164</v>
      </c>
      <c r="D291" s="861" t="s">
        <v>4455</v>
      </c>
      <c r="E291" s="862">
        <v>139</v>
      </c>
      <c r="F291" s="708">
        <v>43068</v>
      </c>
      <c r="G291" s="637" t="s">
        <v>1499</v>
      </c>
      <c r="H291" s="637" t="s">
        <v>1659</v>
      </c>
      <c r="I291" s="30" t="s">
        <v>3914</v>
      </c>
      <c r="J291" s="818" t="s">
        <v>3240</v>
      </c>
      <c r="K291" s="799">
        <v>285</v>
      </c>
      <c r="L291" s="793">
        <v>781316</v>
      </c>
      <c r="M291" s="883" t="s">
        <v>3226</v>
      </c>
      <c r="N291" s="873">
        <v>1140411415</v>
      </c>
      <c r="O291" s="809" t="s">
        <v>4456</v>
      </c>
      <c r="P291" s="865" t="s">
        <v>3011</v>
      </c>
      <c r="Q291" s="860" t="s">
        <v>1480</v>
      </c>
      <c r="R291" s="860" t="s">
        <v>3742</v>
      </c>
      <c r="S291" s="777">
        <v>160</v>
      </c>
      <c r="T291" s="708">
        <v>43070</v>
      </c>
      <c r="U291" s="637" t="s">
        <v>1659</v>
      </c>
      <c r="V291" s="637" t="s">
        <v>3272</v>
      </c>
      <c r="W291" s="637" t="s">
        <v>3272</v>
      </c>
      <c r="X291" s="637" t="s">
        <v>4421</v>
      </c>
      <c r="Y291" s="880" t="s">
        <v>3529</v>
      </c>
      <c r="Z291" s="866"/>
      <c r="AA291" s="406">
        <v>248317</v>
      </c>
      <c r="AB291" s="708">
        <v>43070</v>
      </c>
      <c r="AC291" s="797"/>
      <c r="AD291" s="894">
        <v>1140411415</v>
      </c>
      <c r="AE291" s="797"/>
      <c r="AF291" s="797"/>
      <c r="AG291" s="807">
        <v>1140411415</v>
      </c>
      <c r="AH291" s="30" t="s">
        <v>3579</v>
      </c>
      <c r="AI291" s="881" t="s">
        <v>3487</v>
      </c>
      <c r="AJ291" s="882" t="s">
        <v>3488</v>
      </c>
      <c r="AK291" s="882" t="s">
        <v>2071</v>
      </c>
      <c r="AL291" s="708">
        <v>43070</v>
      </c>
      <c r="AM291" s="826">
        <v>43070</v>
      </c>
      <c r="AN291" s="826">
        <v>43312</v>
      </c>
      <c r="AO291" s="95">
        <f t="shared" si="70"/>
        <v>242</v>
      </c>
      <c r="AP291" s="400" t="s">
        <v>3530</v>
      </c>
      <c r="AQ291" s="896">
        <v>36551065</v>
      </c>
    </row>
    <row r="292" spans="1:43" ht="77.25" x14ac:dyDescent="0.25">
      <c r="A292" s="791" t="s">
        <v>2404</v>
      </c>
      <c r="B292" s="879">
        <f t="shared" si="69"/>
        <v>158</v>
      </c>
      <c r="C292" s="860" t="s">
        <v>1610</v>
      </c>
      <c r="D292" s="861" t="s">
        <v>4457</v>
      </c>
      <c r="E292" s="862">
        <v>137</v>
      </c>
      <c r="F292" s="708">
        <v>43059</v>
      </c>
      <c r="G292" s="637" t="s">
        <v>1499</v>
      </c>
      <c r="H292" s="869" t="s">
        <v>3687</v>
      </c>
      <c r="I292" s="884" t="s">
        <v>3055</v>
      </c>
      <c r="J292" s="818" t="s">
        <v>4458</v>
      </c>
      <c r="K292" s="799">
        <v>275</v>
      </c>
      <c r="L292" s="793">
        <v>811015</v>
      </c>
      <c r="M292" s="637" t="s">
        <v>4376</v>
      </c>
      <c r="N292" s="873">
        <v>6400000</v>
      </c>
      <c r="O292" s="809" t="s">
        <v>4459</v>
      </c>
      <c r="P292" s="865" t="s">
        <v>1487</v>
      </c>
      <c r="Q292" s="860" t="s">
        <v>1480</v>
      </c>
      <c r="R292" s="860" t="s">
        <v>3742</v>
      </c>
      <c r="S292" s="777">
        <v>158</v>
      </c>
      <c r="T292" s="708">
        <v>43069</v>
      </c>
      <c r="U292" s="637" t="s">
        <v>3810</v>
      </c>
      <c r="V292" s="637" t="s">
        <v>3272</v>
      </c>
      <c r="W292" s="637" t="s">
        <v>3272</v>
      </c>
      <c r="X292" s="637" t="s">
        <v>3392</v>
      </c>
      <c r="Y292" s="880" t="s">
        <v>3393</v>
      </c>
      <c r="Z292" s="866"/>
      <c r="AA292" s="406">
        <v>247917</v>
      </c>
      <c r="AB292" s="708">
        <v>43069</v>
      </c>
      <c r="AC292" s="797"/>
      <c r="AD292" s="892">
        <v>6400000</v>
      </c>
      <c r="AE292" s="797"/>
      <c r="AF292" s="797"/>
      <c r="AG292" s="873">
        <v>6400000</v>
      </c>
      <c r="AH292" s="30"/>
      <c r="AI292" s="881"/>
      <c r="AJ292" s="882"/>
      <c r="AK292" s="882"/>
      <c r="AL292" s="804"/>
      <c r="AM292" s="826">
        <v>43069</v>
      </c>
      <c r="AN292" s="826">
        <v>43312</v>
      </c>
      <c r="AO292" s="95">
        <f t="shared" si="70"/>
        <v>243</v>
      </c>
      <c r="AP292" s="400" t="s">
        <v>4209</v>
      </c>
      <c r="AQ292" s="90">
        <v>51693920</v>
      </c>
    </row>
    <row r="293" spans="1:43" ht="38.25" x14ac:dyDescent="0.25">
      <c r="A293" s="791" t="s">
        <v>2404</v>
      </c>
      <c r="B293" s="879">
        <f t="shared" si="69"/>
        <v>162</v>
      </c>
      <c r="C293" s="860" t="s">
        <v>1610</v>
      </c>
      <c r="D293" s="861" t="s">
        <v>4460</v>
      </c>
      <c r="E293" s="862">
        <v>140</v>
      </c>
      <c r="F293" s="708">
        <v>43069</v>
      </c>
      <c r="G293" s="869" t="s">
        <v>1499</v>
      </c>
      <c r="H293" s="637" t="s">
        <v>1526</v>
      </c>
      <c r="I293" s="30" t="s">
        <v>2257</v>
      </c>
      <c r="J293" s="818" t="s">
        <v>4461</v>
      </c>
      <c r="K293" s="799">
        <v>286</v>
      </c>
      <c r="L293" s="793">
        <v>432332</v>
      </c>
      <c r="M293" s="883" t="s">
        <v>3027</v>
      </c>
      <c r="N293" s="873">
        <v>9620000</v>
      </c>
      <c r="O293" s="809" t="s">
        <v>4462</v>
      </c>
      <c r="P293" s="865" t="s">
        <v>3011</v>
      </c>
      <c r="Q293" s="860" t="s">
        <v>1480</v>
      </c>
      <c r="R293" s="860" t="s">
        <v>3742</v>
      </c>
      <c r="S293" s="777">
        <v>162</v>
      </c>
      <c r="T293" s="708">
        <v>43081</v>
      </c>
      <c r="U293" s="637" t="s">
        <v>1804</v>
      </c>
      <c r="V293" s="637" t="s">
        <v>3272</v>
      </c>
      <c r="W293" s="637" t="s">
        <v>3272</v>
      </c>
      <c r="X293" s="637" t="s">
        <v>3985</v>
      </c>
      <c r="Y293" s="880" t="s">
        <v>3986</v>
      </c>
      <c r="Z293" s="866"/>
      <c r="AA293" s="406">
        <v>253017</v>
      </c>
      <c r="AB293" s="806">
        <v>43081</v>
      </c>
      <c r="AC293" s="797"/>
      <c r="AD293" s="894">
        <v>9620000</v>
      </c>
      <c r="AE293" s="797"/>
      <c r="AF293" s="797"/>
      <c r="AG293" s="797">
        <v>9620000</v>
      </c>
      <c r="AH293" s="30"/>
      <c r="AI293" s="881"/>
      <c r="AJ293" s="882"/>
      <c r="AK293" s="882"/>
      <c r="AL293" s="804"/>
      <c r="AM293" s="853">
        <v>43081</v>
      </c>
      <c r="AN293" s="853">
        <v>43099</v>
      </c>
      <c r="AO293" s="95">
        <f t="shared" si="70"/>
        <v>18</v>
      </c>
      <c r="AP293" s="400" t="s">
        <v>3530</v>
      </c>
      <c r="AQ293" s="90">
        <v>36551065</v>
      </c>
    </row>
    <row r="294" spans="1:43" ht="63.75" x14ac:dyDescent="0.25">
      <c r="A294" s="218" t="s">
        <v>2404</v>
      </c>
      <c r="B294" s="495">
        <f t="shared" si="69"/>
        <v>22308</v>
      </c>
      <c r="C294" s="782" t="s">
        <v>3956</v>
      </c>
      <c r="D294" s="329" t="s">
        <v>4473</v>
      </c>
      <c r="E294" s="125">
        <v>38101</v>
      </c>
      <c r="F294" s="834">
        <v>43060</v>
      </c>
      <c r="G294" s="780" t="s">
        <v>1590</v>
      </c>
      <c r="H294" s="780" t="s">
        <v>3801</v>
      </c>
      <c r="I294" s="827" t="s">
        <v>2892</v>
      </c>
      <c r="J294" s="889" t="s">
        <v>4463</v>
      </c>
      <c r="K294" s="799">
        <v>284</v>
      </c>
      <c r="L294" s="799" t="s">
        <v>1464</v>
      </c>
      <c r="M294" s="799" t="s">
        <v>1464</v>
      </c>
      <c r="N294" s="873">
        <v>19918000</v>
      </c>
      <c r="O294" s="75" t="s">
        <v>4464</v>
      </c>
      <c r="P294" s="644" t="s">
        <v>3006</v>
      </c>
      <c r="Q294" s="782" t="s">
        <v>1480</v>
      </c>
      <c r="R294" s="288" t="s">
        <v>3742</v>
      </c>
      <c r="S294" s="194">
        <v>22308</v>
      </c>
      <c r="T294" s="725">
        <v>43060</v>
      </c>
      <c r="U294" s="30" t="s">
        <v>3801</v>
      </c>
      <c r="V294" s="30" t="s">
        <v>3272</v>
      </c>
      <c r="W294" s="30" t="s">
        <v>3272</v>
      </c>
      <c r="X294" s="30" t="s">
        <v>2283</v>
      </c>
      <c r="Y294" s="913">
        <v>890900943</v>
      </c>
      <c r="Z294" s="866"/>
      <c r="AA294" s="406">
        <v>238117</v>
      </c>
      <c r="AB294" s="708">
        <v>43061</v>
      </c>
      <c r="AC294" s="797"/>
      <c r="AD294" s="807">
        <v>19918000</v>
      </c>
      <c r="AE294" s="797"/>
      <c r="AF294" s="797"/>
      <c r="AG294" s="807">
        <v>19918000</v>
      </c>
      <c r="AH294" s="30"/>
      <c r="AM294" s="853">
        <v>43060</v>
      </c>
      <c r="AN294" s="826">
        <v>43100</v>
      </c>
      <c r="AO294" s="171">
        <f t="shared" ref="AO294:AO299" si="71">AN294-AM294</f>
        <v>40</v>
      </c>
      <c r="AP294" s="400" t="s">
        <v>2295</v>
      </c>
      <c r="AQ294" s="629">
        <v>79820029</v>
      </c>
    </row>
    <row r="295" spans="1:43" ht="25.5" x14ac:dyDescent="0.25">
      <c r="A295" s="218" t="s">
        <v>2404</v>
      </c>
      <c r="B295" s="495">
        <f t="shared" si="69"/>
        <v>22146</v>
      </c>
      <c r="C295" s="782" t="s">
        <v>3956</v>
      </c>
      <c r="D295" s="635" t="s">
        <v>4467</v>
      </c>
      <c r="E295" s="125">
        <v>38883</v>
      </c>
      <c r="F295" s="834">
        <v>43055</v>
      </c>
      <c r="G295" s="780" t="s">
        <v>1590</v>
      </c>
      <c r="H295" s="780" t="s">
        <v>3801</v>
      </c>
      <c r="I295" s="827" t="s">
        <v>2892</v>
      </c>
      <c r="J295" s="222" t="s">
        <v>4468</v>
      </c>
      <c r="K295" s="799">
        <v>283</v>
      </c>
      <c r="L295" s="799" t="s">
        <v>1464</v>
      </c>
      <c r="M295" s="799" t="s">
        <v>1464</v>
      </c>
      <c r="N295" s="873">
        <v>201047441.69999999</v>
      </c>
      <c r="O295" s="75" t="s">
        <v>4465</v>
      </c>
      <c r="P295" s="644" t="s">
        <v>3006</v>
      </c>
      <c r="Q295" s="782" t="s">
        <v>1480</v>
      </c>
      <c r="R295" s="288" t="s">
        <v>3742</v>
      </c>
      <c r="S295" s="194">
        <v>22146</v>
      </c>
      <c r="T295" s="725">
        <v>43055</v>
      </c>
      <c r="U295" s="30" t="s">
        <v>3801</v>
      </c>
      <c r="V295" s="30" t="s">
        <v>3272</v>
      </c>
      <c r="W295" s="30" t="s">
        <v>3272</v>
      </c>
      <c r="X295" s="30" t="s">
        <v>4466</v>
      </c>
      <c r="Y295" s="913">
        <v>800103052</v>
      </c>
      <c r="Z295" s="866"/>
      <c r="AA295" s="406">
        <v>235517</v>
      </c>
      <c r="AB295" s="708">
        <v>43056</v>
      </c>
      <c r="AC295" s="797"/>
      <c r="AD295" s="807">
        <v>201047441</v>
      </c>
      <c r="AE295" s="797"/>
      <c r="AF295" s="797"/>
      <c r="AG295" s="807">
        <v>201047441</v>
      </c>
      <c r="AH295" s="30"/>
      <c r="AM295" s="853">
        <v>43055</v>
      </c>
      <c r="AN295" s="853">
        <v>43465</v>
      </c>
      <c r="AO295" s="171">
        <f t="shared" si="71"/>
        <v>410</v>
      </c>
      <c r="AP295" s="400" t="s">
        <v>2660</v>
      </c>
      <c r="AQ295" s="295">
        <v>46373712</v>
      </c>
    </row>
    <row r="296" spans="1:43" ht="38.25" x14ac:dyDescent="0.25">
      <c r="A296" s="218" t="s">
        <v>2404</v>
      </c>
      <c r="B296" s="495">
        <f>(S296)</f>
        <v>22078</v>
      </c>
      <c r="C296" s="297" t="s">
        <v>3956</v>
      </c>
      <c r="D296" s="329" t="s">
        <v>4477</v>
      </c>
      <c r="E296" s="125">
        <v>38872</v>
      </c>
      <c r="F296" s="853">
        <v>43040</v>
      </c>
      <c r="G296" s="400" t="s">
        <v>1590</v>
      </c>
      <c r="H296" s="400" t="s">
        <v>3801</v>
      </c>
      <c r="I296" s="854" t="s">
        <v>2257</v>
      </c>
      <c r="J296" s="222" t="s">
        <v>4478</v>
      </c>
      <c r="K296" s="421">
        <v>289</v>
      </c>
      <c r="L296" s="46">
        <v>841316</v>
      </c>
      <c r="M296" s="264" t="s">
        <v>3553</v>
      </c>
      <c r="N296" s="156">
        <v>43928263</v>
      </c>
      <c r="O296" s="75" t="s">
        <v>4479</v>
      </c>
      <c r="P296" s="183" t="s">
        <v>1877</v>
      </c>
      <c r="Q296" s="782" t="s">
        <v>1480</v>
      </c>
      <c r="R296" s="288" t="s">
        <v>3742</v>
      </c>
      <c r="S296" s="194">
        <v>22078</v>
      </c>
      <c r="T296" s="725">
        <v>43054</v>
      </c>
      <c r="U296" s="30" t="s">
        <v>3801</v>
      </c>
      <c r="V296" s="30" t="s">
        <v>3272</v>
      </c>
      <c r="W296" s="30" t="s">
        <v>3272</v>
      </c>
      <c r="X296" s="30" t="s">
        <v>4480</v>
      </c>
      <c r="Y296" s="913">
        <v>860002400</v>
      </c>
      <c r="Z296" s="866"/>
      <c r="AA296" s="406">
        <v>234317</v>
      </c>
      <c r="AB296" s="708">
        <v>43054</v>
      </c>
      <c r="AC296" s="797"/>
      <c r="AD296" s="807">
        <v>41760029</v>
      </c>
      <c r="AE296" s="797"/>
      <c r="AF296" s="797"/>
      <c r="AG296" s="807">
        <v>41760029</v>
      </c>
      <c r="AH296" s="30"/>
      <c r="AM296" s="853">
        <v>43054</v>
      </c>
      <c r="AN296" s="853">
        <v>43100</v>
      </c>
      <c r="AO296" s="171">
        <f t="shared" si="71"/>
        <v>46</v>
      </c>
      <c r="AP296" s="400" t="s">
        <v>4379</v>
      </c>
      <c r="AQ296" s="295">
        <v>1020712442</v>
      </c>
    </row>
    <row r="297" spans="1:43" ht="51" x14ac:dyDescent="0.25">
      <c r="A297" s="218" t="s">
        <v>2404</v>
      </c>
      <c r="B297" s="495">
        <f>(S297)</f>
        <v>23977</v>
      </c>
      <c r="C297" s="297" t="s">
        <v>2164</v>
      </c>
      <c r="D297" s="329" t="s">
        <v>4481</v>
      </c>
      <c r="E297" s="125">
        <v>41559</v>
      </c>
      <c r="F297" s="856">
        <v>43089</v>
      </c>
      <c r="G297" s="598" t="s">
        <v>1590</v>
      </c>
      <c r="H297" s="598" t="s">
        <v>3801</v>
      </c>
      <c r="I297" s="26" t="s">
        <v>1743</v>
      </c>
      <c r="J297" s="222" t="s">
        <v>4482</v>
      </c>
      <c r="K297" s="421">
        <v>288</v>
      </c>
      <c r="L297" s="46">
        <v>461815</v>
      </c>
      <c r="M297" s="264" t="s">
        <v>3613</v>
      </c>
      <c r="N297" s="156">
        <v>5244687</v>
      </c>
      <c r="O297" s="75" t="s">
        <v>4483</v>
      </c>
      <c r="P297" s="183" t="s">
        <v>1939</v>
      </c>
      <c r="Q297" s="782" t="s">
        <v>1480</v>
      </c>
      <c r="R297" s="288" t="s">
        <v>3742</v>
      </c>
      <c r="S297" s="194">
        <v>23977</v>
      </c>
      <c r="T297" s="725">
        <v>43089</v>
      </c>
      <c r="U297" s="637" t="s">
        <v>3801</v>
      </c>
      <c r="V297" s="30" t="s">
        <v>3272</v>
      </c>
      <c r="W297" s="30" t="s">
        <v>3272</v>
      </c>
      <c r="X297" s="637" t="s">
        <v>4484</v>
      </c>
      <c r="Y297" s="913">
        <v>900477235</v>
      </c>
      <c r="Z297" s="866"/>
      <c r="AA297" s="406">
        <v>27817</v>
      </c>
      <c r="AB297" s="708">
        <v>43089</v>
      </c>
      <c r="AC297" s="797"/>
      <c r="AD297" s="807">
        <v>5244687</v>
      </c>
      <c r="AE297" s="797"/>
      <c r="AF297" s="797"/>
      <c r="AG297" s="807">
        <v>5244687</v>
      </c>
      <c r="AH297" s="30"/>
      <c r="AM297" s="856">
        <v>43089</v>
      </c>
      <c r="AN297" s="856">
        <v>43100</v>
      </c>
      <c r="AO297" s="171">
        <f t="shared" si="71"/>
        <v>11</v>
      </c>
      <c r="AP297" s="400" t="s">
        <v>35</v>
      </c>
      <c r="AQ297" s="8">
        <v>52491542</v>
      </c>
    </row>
    <row r="298" spans="1:43" ht="38.25" x14ac:dyDescent="0.25">
      <c r="A298" s="218" t="s">
        <v>2404</v>
      </c>
      <c r="B298" s="495">
        <f>(S298)</f>
        <v>23852</v>
      </c>
      <c r="C298" s="297" t="s">
        <v>2164</v>
      </c>
      <c r="D298" s="329" t="s">
        <v>4485</v>
      </c>
      <c r="E298" s="125">
        <v>41176</v>
      </c>
      <c r="F298" s="856">
        <v>43087</v>
      </c>
      <c r="G298" s="598" t="s">
        <v>1590</v>
      </c>
      <c r="H298" s="598" t="s">
        <v>3801</v>
      </c>
      <c r="I298" s="857" t="s">
        <v>2257</v>
      </c>
      <c r="J298" s="222" t="s">
        <v>4486</v>
      </c>
      <c r="K298" s="421">
        <v>287</v>
      </c>
      <c r="L298" s="46" t="s">
        <v>1464</v>
      </c>
      <c r="M298" s="264" t="s">
        <v>67</v>
      </c>
      <c r="N298" s="156">
        <v>32112025</v>
      </c>
      <c r="O298" s="75" t="s">
        <v>4487</v>
      </c>
      <c r="P298" s="644" t="s">
        <v>4389</v>
      </c>
      <c r="Q298" s="782" t="s">
        <v>1480</v>
      </c>
      <c r="R298" s="288" t="s">
        <v>3742</v>
      </c>
      <c r="S298" s="194">
        <v>23852</v>
      </c>
      <c r="T298" s="725">
        <v>43087</v>
      </c>
      <c r="U298" s="637" t="s">
        <v>3801</v>
      </c>
      <c r="V298" s="30" t="s">
        <v>3272</v>
      </c>
      <c r="W298" s="30" t="s">
        <v>3272</v>
      </c>
      <c r="X298" s="637" t="s">
        <v>2283</v>
      </c>
      <c r="Y298" s="880">
        <v>900477235</v>
      </c>
      <c r="Z298" s="866"/>
      <c r="AA298" s="406">
        <v>264317</v>
      </c>
      <c r="AB298" s="708">
        <v>43087</v>
      </c>
      <c r="AC298" s="797"/>
      <c r="AD298" s="807">
        <v>32112025</v>
      </c>
      <c r="AE298" s="797"/>
      <c r="AF298" s="797"/>
      <c r="AG298" s="807">
        <v>32112025</v>
      </c>
      <c r="AH298" s="30"/>
      <c r="AM298" s="856">
        <v>43087</v>
      </c>
      <c r="AN298" s="856">
        <v>43100</v>
      </c>
      <c r="AO298" s="171">
        <f t="shared" si="71"/>
        <v>13</v>
      </c>
      <c r="AP298" s="400" t="s">
        <v>4171</v>
      </c>
      <c r="AQ298" s="8">
        <v>80257091</v>
      </c>
    </row>
    <row r="299" spans="1:43" ht="51" x14ac:dyDescent="0.25">
      <c r="A299" s="218" t="s">
        <v>2404</v>
      </c>
      <c r="B299" s="495">
        <f>(S299)</f>
        <v>23938</v>
      </c>
      <c r="C299" s="297" t="s">
        <v>2164</v>
      </c>
      <c r="D299" s="329" t="s">
        <v>4488</v>
      </c>
      <c r="E299" s="125">
        <v>41463</v>
      </c>
      <c r="F299" s="856">
        <v>43088</v>
      </c>
      <c r="G299" s="598" t="s">
        <v>1590</v>
      </c>
      <c r="H299" s="598" t="s">
        <v>3801</v>
      </c>
      <c r="I299" s="26" t="s">
        <v>212</v>
      </c>
      <c r="J299" s="222" t="s">
        <v>4489</v>
      </c>
      <c r="K299" s="421">
        <v>289</v>
      </c>
      <c r="L299" s="599" t="s">
        <v>1464</v>
      </c>
      <c r="M299" s="264" t="s">
        <v>67</v>
      </c>
      <c r="N299" s="156">
        <v>20993700</v>
      </c>
      <c r="O299" s="75" t="s">
        <v>4490</v>
      </c>
      <c r="P299" s="644" t="s">
        <v>4389</v>
      </c>
      <c r="Q299" s="782" t="s">
        <v>1480</v>
      </c>
      <c r="R299" s="288" t="s">
        <v>3742</v>
      </c>
      <c r="S299" s="194">
        <v>23938</v>
      </c>
      <c r="T299" s="725">
        <v>43088</v>
      </c>
      <c r="U299" s="598" t="s">
        <v>3801</v>
      </c>
      <c r="V299" s="857" t="s">
        <v>3272</v>
      </c>
      <c r="W299" s="857" t="s">
        <v>3272</v>
      </c>
      <c r="X299" s="598" t="s">
        <v>2283</v>
      </c>
      <c r="Y299" s="34">
        <v>900477235</v>
      </c>
      <c r="AA299" s="425">
        <v>265817</v>
      </c>
      <c r="AB299" s="856">
        <v>43088</v>
      </c>
      <c r="AD299" s="73">
        <v>20993700</v>
      </c>
      <c r="AG299" s="73">
        <v>20993700</v>
      </c>
      <c r="AM299" s="856">
        <v>43088</v>
      </c>
      <c r="AN299" s="856">
        <v>43100</v>
      </c>
      <c r="AO299" s="171">
        <f t="shared" si="71"/>
        <v>12</v>
      </c>
      <c r="AP299" s="400" t="s">
        <v>96</v>
      </c>
      <c r="AQ299" s="8">
        <v>94486941</v>
      </c>
    </row>
    <row r="300" spans="1:43" x14ac:dyDescent="0.25">
      <c r="K300" s="421"/>
    </row>
    <row r="301" spans="1:43" x14ac:dyDescent="0.25">
      <c r="K301" s="421"/>
    </row>
    <row r="302" spans="1:43" x14ac:dyDescent="0.25">
      <c r="K302" s="421"/>
    </row>
    <row r="303" spans="1:43" x14ac:dyDescent="0.25">
      <c r="K303" s="421"/>
    </row>
    <row r="304" spans="1:43" x14ac:dyDescent="0.25">
      <c r="K304" s="421"/>
    </row>
    <row r="305" spans="11:11" x14ac:dyDescent="0.25">
      <c r="K305" s="421"/>
    </row>
    <row r="306" spans="11:11" x14ac:dyDescent="0.25">
      <c r="K306" s="421"/>
    </row>
    <row r="307" spans="11:11" x14ac:dyDescent="0.25">
      <c r="K307" s="421"/>
    </row>
    <row r="308" spans="11:11" x14ac:dyDescent="0.25">
      <c r="K308" s="421"/>
    </row>
    <row r="309" spans="11:11" x14ac:dyDescent="0.25">
      <c r="K309" s="421"/>
    </row>
    <row r="310" spans="11:11" x14ac:dyDescent="0.25">
      <c r="K310" s="421"/>
    </row>
    <row r="311" spans="11:11" x14ac:dyDescent="0.25">
      <c r="K311" s="421"/>
    </row>
    <row r="312" spans="11:11" x14ac:dyDescent="0.25">
      <c r="K312" s="421"/>
    </row>
    <row r="313" spans="11:11" x14ac:dyDescent="0.25">
      <c r="K313" s="421"/>
    </row>
    <row r="314" spans="11:11" x14ac:dyDescent="0.25">
      <c r="K314" s="421"/>
    </row>
    <row r="315" spans="11:11" x14ac:dyDescent="0.25">
      <c r="K315" s="421"/>
    </row>
    <row r="316" spans="11:11" x14ac:dyDescent="0.25">
      <c r="K316" s="421"/>
    </row>
    <row r="317" spans="11:11" x14ac:dyDescent="0.25">
      <c r="K317" s="421"/>
    </row>
    <row r="318" spans="11:11" x14ac:dyDescent="0.25">
      <c r="K318" s="421"/>
    </row>
    <row r="319" spans="11:11" x14ac:dyDescent="0.25">
      <c r="K319" s="421"/>
    </row>
    <row r="320" spans="11:11" x14ac:dyDescent="0.25">
      <c r="K320" s="421"/>
    </row>
    <row r="321" spans="11:11" x14ac:dyDescent="0.25">
      <c r="K321" s="421"/>
    </row>
    <row r="322" spans="11:11" x14ac:dyDescent="0.25">
      <c r="K322" s="421"/>
    </row>
    <row r="323" spans="11:11" x14ac:dyDescent="0.25">
      <c r="K323" s="421"/>
    </row>
    <row r="324" spans="11:11" x14ac:dyDescent="0.25">
      <c r="K324" s="421"/>
    </row>
    <row r="325" spans="11:11" x14ac:dyDescent="0.25">
      <c r="K325" s="421"/>
    </row>
    <row r="326" spans="11:11" x14ac:dyDescent="0.25">
      <c r="K326" s="421"/>
    </row>
    <row r="327" spans="11:11" x14ac:dyDescent="0.25">
      <c r="K327" s="421"/>
    </row>
    <row r="328" spans="11:11" x14ac:dyDescent="0.25">
      <c r="K328" s="421"/>
    </row>
    <row r="329" spans="11:11" x14ac:dyDescent="0.25">
      <c r="K329" s="421"/>
    </row>
    <row r="330" spans="11:11" x14ac:dyDescent="0.25">
      <c r="K330" s="421"/>
    </row>
    <row r="331" spans="11:11" x14ac:dyDescent="0.25">
      <c r="K331" s="421"/>
    </row>
    <row r="332" spans="11:11" x14ac:dyDescent="0.25">
      <c r="K332" s="421"/>
    </row>
    <row r="333" spans="11:11" x14ac:dyDescent="0.25">
      <c r="K333" s="421"/>
    </row>
    <row r="334" spans="11:11" x14ac:dyDescent="0.25">
      <c r="K334" s="421"/>
    </row>
    <row r="335" spans="11:11" x14ac:dyDescent="0.25">
      <c r="K335" s="421"/>
    </row>
    <row r="336" spans="11:11" x14ac:dyDescent="0.25">
      <c r="K336" s="421"/>
    </row>
    <row r="337" spans="11:11" x14ac:dyDescent="0.25">
      <c r="K337" s="421"/>
    </row>
    <row r="338" spans="11:11" x14ac:dyDescent="0.25">
      <c r="K338" s="421"/>
    </row>
    <row r="339" spans="11:11" x14ac:dyDescent="0.25">
      <c r="K339" s="421"/>
    </row>
    <row r="340" spans="11:11" x14ac:dyDescent="0.25">
      <c r="K340" s="421"/>
    </row>
    <row r="341" spans="11:11" x14ac:dyDescent="0.25">
      <c r="K341" s="421"/>
    </row>
    <row r="342" spans="11:11" x14ac:dyDescent="0.25">
      <c r="K342" s="421"/>
    </row>
  </sheetData>
  <autoFilter ref="A1:CU299">
    <filterColumn colId="84" showButton="0"/>
  </autoFilter>
  <dataConsolidate/>
  <mergeCells count="13">
    <mergeCell ref="CR54:CR55"/>
    <mergeCell ref="CR115:CR116"/>
    <mergeCell ref="CR117:CR118"/>
    <mergeCell ref="CR120:CR122"/>
    <mergeCell ref="CR56:CR108"/>
    <mergeCell ref="CG1:CH1"/>
    <mergeCell ref="CR33:CR35"/>
    <mergeCell ref="CR36:CR50"/>
    <mergeCell ref="CR51:CR53"/>
    <mergeCell ref="CR3:CR20"/>
    <mergeCell ref="CR29:CR31"/>
    <mergeCell ref="CR26:CR28"/>
    <mergeCell ref="CR23:CR25"/>
  </mergeCells>
  <conditionalFormatting sqref="Q73:Q74 Q3:Q4">
    <cfRule type="containsText" dxfId="1586" priority="3170" operator="containsText" text="TERMINADO">
      <formula>NOT(ISERROR(SEARCH("TERMINADO",Q3)))</formula>
    </cfRule>
  </conditionalFormatting>
  <conditionalFormatting sqref="Q73:Q74 Q3:Q4">
    <cfRule type="cellIs" dxfId="1585" priority="3141" operator="equal">
      <formula>"DESIERTA"</formula>
    </cfRule>
  </conditionalFormatting>
  <conditionalFormatting sqref="AC23 X23:Z23 AE23:AF23 R3:R4 R134 R139 R141:R145 R147:R156 U23 R160:R165">
    <cfRule type="containsText" dxfId="1584" priority="3136" operator="containsText" text="LIQUIDADO">
      <formula>NOT(ISERROR(SEARCH("LIQUIDADO",R3)))</formula>
    </cfRule>
  </conditionalFormatting>
  <conditionalFormatting sqref="AI110:AJ110">
    <cfRule type="containsText" dxfId="1583" priority="1700" operator="containsText" text="NA">
      <formula>NOT(ISERROR(SEARCH("NA",AI110)))</formula>
    </cfRule>
    <cfRule type="containsText" dxfId="1582" priority="1701" operator="containsText" text="N.A">
      <formula>NOT(ISERROR(SEARCH("N.A",AI110)))</formula>
    </cfRule>
  </conditionalFormatting>
  <conditionalFormatting sqref="Q28">
    <cfRule type="containsText" dxfId="1581" priority="1704" operator="containsText" text="TERMINADO">
      <formula>NOT(ISERROR(SEARCH("TERMINADO",Q28)))</formula>
    </cfRule>
  </conditionalFormatting>
  <conditionalFormatting sqref="Q28">
    <cfRule type="cellIs" dxfId="1580" priority="1703" operator="equal">
      <formula>"DESIERTA"</formula>
    </cfRule>
  </conditionalFormatting>
  <conditionalFormatting sqref="Q39 Q47">
    <cfRule type="containsText" dxfId="1579" priority="1681" operator="containsText" text="TERMINADO">
      <formula>NOT(ISERROR(SEARCH("TERMINADO",Q39)))</formula>
    </cfRule>
  </conditionalFormatting>
  <conditionalFormatting sqref="Q39 Q47">
    <cfRule type="cellIs" dxfId="1578" priority="1680" operator="equal">
      <formula>"DESIERTA"</formula>
    </cfRule>
  </conditionalFormatting>
  <conditionalFormatting sqref="Q43">
    <cfRule type="containsText" dxfId="1577" priority="1670" operator="containsText" text="TERMINADO">
      <formula>NOT(ISERROR(SEARCH("TERMINADO",Q43)))</formula>
    </cfRule>
  </conditionalFormatting>
  <conditionalFormatting sqref="Q43">
    <cfRule type="cellIs" dxfId="1576" priority="1669" operator="equal">
      <formula>"DESIERTA"</formula>
    </cfRule>
  </conditionalFormatting>
  <conditionalFormatting sqref="Q99">
    <cfRule type="containsText" dxfId="1575" priority="1649" operator="containsText" text="TERMINADO">
      <formula>NOT(ISERROR(SEARCH("TERMINADO",Q99)))</formula>
    </cfRule>
  </conditionalFormatting>
  <conditionalFormatting sqref="Q99">
    <cfRule type="cellIs" dxfId="1574" priority="1648" operator="equal">
      <formula>"DESIERTA"</formula>
    </cfRule>
  </conditionalFormatting>
  <conditionalFormatting sqref="AI95:AK95">
    <cfRule type="containsText" dxfId="1573" priority="1636" operator="containsText" text="NA">
      <formula>NOT(ISERROR(SEARCH("NA",AI95)))</formula>
    </cfRule>
    <cfRule type="containsText" dxfId="1572" priority="1637" operator="containsText" text="N.A">
      <formula>NOT(ISERROR(SEARCH("N.A",AI95)))</formula>
    </cfRule>
  </conditionalFormatting>
  <conditionalFormatting sqref="Q48">
    <cfRule type="containsText" dxfId="1571" priority="1622" operator="containsText" text="TERMINADO">
      <formula>NOT(ISERROR(SEARCH("TERMINADO",Q48)))</formula>
    </cfRule>
  </conditionalFormatting>
  <conditionalFormatting sqref="Q48">
    <cfRule type="cellIs" dxfId="1570" priority="1621" operator="equal">
      <formula>"DESIERTA"</formula>
    </cfRule>
  </conditionalFormatting>
  <conditionalFormatting sqref="Q96">
    <cfRule type="containsText" dxfId="1569" priority="1573" operator="containsText" text="TERMINADO">
      <formula>NOT(ISERROR(SEARCH("TERMINADO",Q96)))</formula>
    </cfRule>
  </conditionalFormatting>
  <conditionalFormatting sqref="Q96">
    <cfRule type="cellIs" dxfId="1568" priority="1572" operator="equal">
      <formula>"DESIERTA"</formula>
    </cfRule>
  </conditionalFormatting>
  <conditionalFormatting sqref="Q93:Q94">
    <cfRule type="containsText" dxfId="1567" priority="1565" operator="containsText" text="TERMINADO">
      <formula>NOT(ISERROR(SEARCH("TERMINADO",Q93)))</formula>
    </cfRule>
  </conditionalFormatting>
  <conditionalFormatting sqref="Q93:Q94">
    <cfRule type="cellIs" dxfId="1566" priority="1564" operator="equal">
      <formula>"DESIERTA"</formula>
    </cfRule>
  </conditionalFormatting>
  <conditionalFormatting sqref="Q95">
    <cfRule type="containsText" dxfId="1565" priority="1562" operator="containsText" text="TERMINADO">
      <formula>NOT(ISERROR(SEARCH("TERMINADO",Q95)))</formula>
    </cfRule>
  </conditionalFormatting>
  <conditionalFormatting sqref="Q95">
    <cfRule type="cellIs" dxfId="1564" priority="1561" operator="equal">
      <formula>"DESIERTA"</formula>
    </cfRule>
  </conditionalFormatting>
  <conditionalFormatting sqref="Q64">
    <cfRule type="containsText" dxfId="1563" priority="1513" operator="containsText" text="TERMINADO">
      <formula>NOT(ISERROR(SEARCH("TERMINADO",Q64)))</formula>
    </cfRule>
  </conditionalFormatting>
  <conditionalFormatting sqref="Q64">
    <cfRule type="cellIs" dxfId="1562" priority="1512" operator="equal">
      <formula>"DESIERTA"</formula>
    </cfRule>
  </conditionalFormatting>
  <conditionalFormatting sqref="Q65">
    <cfRule type="containsText" dxfId="1561" priority="1511" operator="containsText" text="TERMINADO">
      <formula>NOT(ISERROR(SEARCH("TERMINADO",Q65)))</formula>
    </cfRule>
  </conditionalFormatting>
  <conditionalFormatting sqref="Q65">
    <cfRule type="cellIs" dxfId="1560" priority="1510" operator="equal">
      <formula>"DESIERTA"</formula>
    </cfRule>
  </conditionalFormatting>
  <conditionalFormatting sqref="Q98">
    <cfRule type="containsText" dxfId="1559" priority="1461" operator="containsText" text="TERMINADO">
      <formula>NOT(ISERROR(SEARCH("TERMINADO",Q98)))</formula>
    </cfRule>
  </conditionalFormatting>
  <conditionalFormatting sqref="Q98">
    <cfRule type="cellIs" dxfId="1558" priority="1460" operator="equal">
      <formula>"DESIERTA"</formula>
    </cfRule>
  </conditionalFormatting>
  <conditionalFormatting sqref="AI114:AK114">
    <cfRule type="containsText" dxfId="1557" priority="1442" operator="containsText" text="NA">
      <formula>NOT(ISERROR(SEARCH("NA",AI114)))</formula>
    </cfRule>
    <cfRule type="containsText" dxfId="1556" priority="1443" operator="containsText" text="N.A">
      <formula>NOT(ISERROR(SEARCH("N.A",AI114)))</formula>
    </cfRule>
  </conditionalFormatting>
  <conditionalFormatting sqref="Q122">
    <cfRule type="containsText" dxfId="1555" priority="1372" operator="containsText" text="TERMINADO">
      <formula>NOT(ISERROR(SEARCH("TERMINADO",Q122)))</formula>
    </cfRule>
  </conditionalFormatting>
  <conditionalFormatting sqref="Q122">
    <cfRule type="cellIs" dxfId="1554" priority="1371" operator="equal">
      <formula>"DESIERTA"</formula>
    </cfRule>
  </conditionalFormatting>
  <conditionalFormatting sqref="Q61">
    <cfRule type="containsText" dxfId="1553" priority="1279" operator="containsText" text="TERMINADO">
      <formula>NOT(ISERROR(SEARCH("TERMINADO",Q61)))</formula>
    </cfRule>
  </conditionalFormatting>
  <conditionalFormatting sqref="Q61">
    <cfRule type="cellIs" dxfId="1552" priority="1278" operator="equal">
      <formula>"DESIERTA"</formula>
    </cfRule>
  </conditionalFormatting>
  <conditionalFormatting sqref="Q67">
    <cfRule type="containsText" dxfId="1551" priority="1259" operator="containsText" text="TERMINADO">
      <formula>NOT(ISERROR(SEARCH("TERMINADO",Q67)))</formula>
    </cfRule>
  </conditionalFormatting>
  <conditionalFormatting sqref="Q67">
    <cfRule type="cellIs" dxfId="1550" priority="1258" operator="equal">
      <formula>"DESIERTA"</formula>
    </cfRule>
  </conditionalFormatting>
  <conditionalFormatting sqref="Q72">
    <cfRule type="containsText" dxfId="1549" priority="1249" operator="containsText" text="TERMINADO">
      <formula>NOT(ISERROR(SEARCH("TERMINADO",Q72)))</formula>
    </cfRule>
  </conditionalFormatting>
  <conditionalFormatting sqref="Q72">
    <cfRule type="cellIs" dxfId="1548" priority="1248" operator="equal">
      <formula>"DESIERTA"</formula>
    </cfRule>
  </conditionalFormatting>
  <conditionalFormatting sqref="AI107:AK107">
    <cfRule type="containsText" dxfId="1547" priority="1207" operator="containsText" text="NA">
      <formula>NOT(ISERROR(SEARCH("NA",AI107)))</formula>
    </cfRule>
    <cfRule type="containsText" dxfId="1546" priority="1208" operator="containsText" text="N.A">
      <formula>NOT(ISERROR(SEARCH("N.A",AI107)))</formula>
    </cfRule>
  </conditionalFormatting>
  <conditionalFormatting sqref="Q131">
    <cfRule type="containsText" dxfId="1545" priority="1113" operator="containsText" text="TERMINADO">
      <formula>NOT(ISERROR(SEARCH("TERMINADO",Q131)))</formula>
    </cfRule>
  </conditionalFormatting>
  <conditionalFormatting sqref="Q131">
    <cfRule type="cellIs" dxfId="1544" priority="1112" operator="equal">
      <formula>"DESIERTA"</formula>
    </cfRule>
  </conditionalFormatting>
  <conditionalFormatting sqref="Q132">
    <cfRule type="containsText" dxfId="1543" priority="1108" operator="containsText" text="TERMINADO">
      <formula>NOT(ISERROR(SEARCH("TERMINADO",Q132)))</formula>
    </cfRule>
  </conditionalFormatting>
  <conditionalFormatting sqref="Q132">
    <cfRule type="cellIs" dxfId="1542" priority="1107" operator="equal">
      <formula>"DESIERTA"</formula>
    </cfRule>
  </conditionalFormatting>
  <conditionalFormatting sqref="Q134">
    <cfRule type="containsText" dxfId="1541" priority="1084" operator="containsText" text="TERMINADO">
      <formula>NOT(ISERROR(SEARCH("TERMINADO",Q134)))</formula>
    </cfRule>
  </conditionalFormatting>
  <conditionalFormatting sqref="Q134">
    <cfRule type="cellIs" dxfId="1540" priority="1083" operator="equal">
      <formula>"DESIERTA"</formula>
    </cfRule>
  </conditionalFormatting>
  <conditionalFormatting sqref="Q120">
    <cfRule type="containsText" dxfId="1539" priority="1078" operator="containsText" text="TERMINADO">
      <formula>NOT(ISERROR(SEARCH("TERMINADO",Q120)))</formula>
    </cfRule>
  </conditionalFormatting>
  <conditionalFormatting sqref="Q120">
    <cfRule type="cellIs" dxfId="1538" priority="1077" operator="equal">
      <formula>"DESIERTA"</formula>
    </cfRule>
  </conditionalFormatting>
  <conditionalFormatting sqref="Q95:Q97">
    <cfRule type="containsText" dxfId="1537" priority="1046" operator="containsText" text="TERMINADO">
      <formula>NOT(ISERROR(SEARCH("TERMINADO",Q95)))</formula>
    </cfRule>
  </conditionalFormatting>
  <conditionalFormatting sqref="Q95:Q97">
    <cfRule type="cellIs" dxfId="1536" priority="1045" operator="equal">
      <formula>"DESIERTA"</formula>
    </cfRule>
  </conditionalFormatting>
  <conditionalFormatting sqref="Q92">
    <cfRule type="containsText" dxfId="1535" priority="1042" operator="containsText" text="TERMINADO">
      <formula>NOT(ISERROR(SEARCH("TERMINADO",Q92)))</formula>
    </cfRule>
  </conditionalFormatting>
  <conditionalFormatting sqref="Q92">
    <cfRule type="cellIs" dxfId="1534" priority="1041" operator="equal">
      <formula>"DESIERTA"</formula>
    </cfRule>
  </conditionalFormatting>
  <conditionalFormatting sqref="Q145">
    <cfRule type="containsText" dxfId="1533" priority="1036" operator="containsText" text="TERMINADO">
      <formula>NOT(ISERROR(SEARCH("TERMINADO",Q145)))</formula>
    </cfRule>
  </conditionalFormatting>
  <conditionalFormatting sqref="Q145">
    <cfRule type="cellIs" dxfId="1532" priority="1035" operator="equal">
      <formula>"DESIERTA"</formula>
    </cfRule>
  </conditionalFormatting>
  <conditionalFormatting sqref="Q147">
    <cfRule type="containsText" dxfId="1531" priority="1026" operator="containsText" text="TERMINADO">
      <formula>NOT(ISERROR(SEARCH("TERMINADO",Q147)))</formula>
    </cfRule>
  </conditionalFormatting>
  <conditionalFormatting sqref="Q147">
    <cfRule type="cellIs" dxfId="1530" priority="1025" operator="equal">
      <formula>"DESIERTA"</formula>
    </cfRule>
  </conditionalFormatting>
  <conditionalFormatting sqref="Q106">
    <cfRule type="containsText" dxfId="1529" priority="1020" operator="containsText" text="TERMINADO">
      <formula>NOT(ISERROR(SEARCH("TERMINADO",Q106)))</formula>
    </cfRule>
  </conditionalFormatting>
  <conditionalFormatting sqref="Q106">
    <cfRule type="cellIs" dxfId="1528" priority="1019" operator="equal">
      <formula>"DESIERTA"</formula>
    </cfRule>
  </conditionalFormatting>
  <conditionalFormatting sqref="Q148">
    <cfRule type="containsText" dxfId="1527" priority="1016" operator="containsText" text="TERMINADO">
      <formula>NOT(ISERROR(SEARCH("TERMINADO",Q148)))</formula>
    </cfRule>
  </conditionalFormatting>
  <conditionalFormatting sqref="Q148">
    <cfRule type="cellIs" dxfId="1526" priority="1015" operator="equal">
      <formula>"DESIERTA"</formula>
    </cfRule>
  </conditionalFormatting>
  <conditionalFormatting sqref="Q151">
    <cfRule type="containsText" dxfId="1525" priority="1006" operator="containsText" text="TERMINADO">
      <formula>NOT(ISERROR(SEARCH("TERMINADO",Q151)))</formula>
    </cfRule>
  </conditionalFormatting>
  <conditionalFormatting sqref="Q151">
    <cfRule type="cellIs" dxfId="1524" priority="1005" operator="equal">
      <formula>"DESIERTA"</formula>
    </cfRule>
  </conditionalFormatting>
  <conditionalFormatting sqref="AI156">
    <cfRule type="containsText" dxfId="1523" priority="984" operator="containsText" text="NA">
      <formula>NOT(ISERROR(SEARCH("NA",AI156)))</formula>
    </cfRule>
    <cfRule type="containsText" dxfId="1522" priority="985" operator="containsText" text="N.A">
      <formula>NOT(ISERROR(SEARCH("N.A",AI156)))</formula>
    </cfRule>
  </conditionalFormatting>
  <conditionalFormatting sqref="AI157">
    <cfRule type="containsText" dxfId="1521" priority="979" operator="containsText" text="NA">
      <formula>NOT(ISERROR(SEARCH("NA",AI157)))</formula>
    </cfRule>
    <cfRule type="containsText" dxfId="1520" priority="980" operator="containsText" text="N.A">
      <formula>NOT(ISERROR(SEARCH("N.A",AI157)))</formula>
    </cfRule>
  </conditionalFormatting>
  <conditionalFormatting sqref="Q139">
    <cfRule type="containsText" dxfId="1519" priority="948" operator="containsText" text="TERMINADO">
      <formula>NOT(ISERROR(SEARCH("TERMINADO",Q139)))</formula>
    </cfRule>
  </conditionalFormatting>
  <conditionalFormatting sqref="Q139">
    <cfRule type="cellIs" dxfId="1518" priority="947" operator="equal">
      <formula>"DESIERTA"</formula>
    </cfRule>
  </conditionalFormatting>
  <conditionalFormatting sqref="Q141">
    <cfRule type="containsText" dxfId="1517" priority="942" operator="containsText" text="TERMINADO">
      <formula>NOT(ISERROR(SEARCH("TERMINADO",Q141)))</formula>
    </cfRule>
  </conditionalFormatting>
  <conditionalFormatting sqref="Q141">
    <cfRule type="cellIs" dxfId="1516" priority="941" operator="equal">
      <formula>"DESIERTA"</formula>
    </cfRule>
  </conditionalFormatting>
  <conditionalFormatting sqref="Q149">
    <cfRule type="containsText" dxfId="1515" priority="939" operator="containsText" text="TERMINADO">
      <formula>NOT(ISERROR(SEARCH("TERMINADO",Q149)))</formula>
    </cfRule>
  </conditionalFormatting>
  <conditionalFormatting sqref="Q149">
    <cfRule type="cellIs" dxfId="1514" priority="938" operator="equal">
      <formula>"DESIERTA"</formula>
    </cfRule>
  </conditionalFormatting>
  <conditionalFormatting sqref="Q150">
    <cfRule type="containsText" dxfId="1513" priority="936" operator="containsText" text="TERMINADO">
      <formula>NOT(ISERROR(SEARCH("TERMINADO",Q150)))</formula>
    </cfRule>
  </conditionalFormatting>
  <conditionalFormatting sqref="Q150">
    <cfRule type="cellIs" dxfId="1512" priority="935" operator="equal">
      <formula>"DESIERTA"</formula>
    </cfRule>
  </conditionalFormatting>
  <conditionalFormatting sqref="Q152">
    <cfRule type="containsText" dxfId="1511" priority="933" operator="containsText" text="TERMINADO">
      <formula>NOT(ISERROR(SEARCH("TERMINADO",Q152)))</formula>
    </cfRule>
  </conditionalFormatting>
  <conditionalFormatting sqref="Q152">
    <cfRule type="cellIs" dxfId="1510" priority="932" operator="equal">
      <formula>"DESIERTA"</formula>
    </cfRule>
  </conditionalFormatting>
  <conditionalFormatting sqref="Q154">
    <cfRule type="containsText" dxfId="1509" priority="930" operator="containsText" text="TERMINADO">
      <formula>NOT(ISERROR(SEARCH("TERMINADO",Q154)))</formula>
    </cfRule>
  </conditionalFormatting>
  <conditionalFormatting sqref="Q154">
    <cfRule type="cellIs" dxfId="1508" priority="929" operator="equal">
      <formula>"DESIERTA"</formula>
    </cfRule>
  </conditionalFormatting>
  <conditionalFormatting sqref="Q153">
    <cfRule type="containsText" dxfId="1507" priority="927" operator="containsText" text="TERMINADO">
      <formula>NOT(ISERROR(SEARCH("TERMINADO",Q153)))</formula>
    </cfRule>
  </conditionalFormatting>
  <conditionalFormatting sqref="Q153">
    <cfRule type="cellIs" dxfId="1506" priority="926" operator="equal">
      <formula>"DESIERTA"</formula>
    </cfRule>
  </conditionalFormatting>
  <conditionalFormatting sqref="Q155">
    <cfRule type="containsText" dxfId="1505" priority="924" operator="containsText" text="TERMINADO">
      <formula>NOT(ISERROR(SEARCH("TERMINADO",Q155)))</formula>
    </cfRule>
  </conditionalFormatting>
  <conditionalFormatting sqref="Q155">
    <cfRule type="cellIs" dxfId="1504" priority="923" operator="equal">
      <formula>"DESIERTA"</formula>
    </cfRule>
  </conditionalFormatting>
  <conditionalFormatting sqref="AI186">
    <cfRule type="containsText" dxfId="1503" priority="912" operator="containsText" text="NA">
      <formula>NOT(ISERROR(SEARCH("NA",AI186)))</formula>
    </cfRule>
    <cfRule type="containsText" dxfId="1502" priority="913" operator="containsText" text="N.A">
      <formula>NOT(ISERROR(SEARCH("N.A",AI186)))</formula>
    </cfRule>
  </conditionalFormatting>
  <conditionalFormatting sqref="AI191">
    <cfRule type="containsText" dxfId="1501" priority="907" operator="containsText" text="NA">
      <formula>NOT(ISERROR(SEARCH("NA",AI191)))</formula>
    </cfRule>
    <cfRule type="containsText" dxfId="1500" priority="908" operator="containsText" text="N.A">
      <formula>NOT(ISERROR(SEARCH("N.A",AI191)))</formula>
    </cfRule>
  </conditionalFormatting>
  <conditionalFormatting sqref="Q142">
    <cfRule type="containsText" dxfId="1499" priority="885" operator="containsText" text="TERMINADO">
      <formula>NOT(ISERROR(SEARCH("TERMINADO",Q142)))</formula>
    </cfRule>
  </conditionalFormatting>
  <conditionalFormatting sqref="Q142">
    <cfRule type="cellIs" dxfId="1498" priority="884" operator="equal">
      <formula>"DESIERTA"</formula>
    </cfRule>
  </conditionalFormatting>
  <conditionalFormatting sqref="Q87:Q88">
    <cfRule type="containsText" dxfId="1497" priority="877" operator="containsText" text="TERMINADO">
      <formula>NOT(ISERROR(SEARCH("TERMINADO",Q87)))</formula>
    </cfRule>
  </conditionalFormatting>
  <conditionalFormatting sqref="Q87:Q88">
    <cfRule type="cellIs" dxfId="1496" priority="876" operator="equal">
      <formula>"DESIERTA"</formula>
    </cfRule>
  </conditionalFormatting>
  <conditionalFormatting sqref="Q90">
    <cfRule type="containsText" dxfId="1495" priority="860" operator="containsText" text="TERMINADO">
      <formula>NOT(ISERROR(SEARCH("TERMINADO",Q90)))</formula>
    </cfRule>
  </conditionalFormatting>
  <conditionalFormatting sqref="Q90">
    <cfRule type="cellIs" dxfId="1494" priority="859" operator="equal">
      <formula>"DESIERTA"</formula>
    </cfRule>
  </conditionalFormatting>
  <conditionalFormatting sqref="Q91">
    <cfRule type="containsText" dxfId="1493" priority="857" operator="containsText" text="TERMINADO">
      <formula>NOT(ISERROR(SEARCH("TERMINADO",Q91)))</formula>
    </cfRule>
  </conditionalFormatting>
  <conditionalFormatting sqref="Q91">
    <cfRule type="cellIs" dxfId="1492" priority="856" operator="equal">
      <formula>"DESIERTA"</formula>
    </cfRule>
  </conditionalFormatting>
  <conditionalFormatting sqref="Q177">
    <cfRule type="containsText" dxfId="1491" priority="848" operator="containsText" text="TERMINADO">
      <formula>NOT(ISERROR(SEARCH("TERMINADO",Q177)))</formula>
    </cfRule>
  </conditionalFormatting>
  <conditionalFormatting sqref="Q177">
    <cfRule type="cellIs" dxfId="1490" priority="847" operator="equal">
      <formula>"DESIERTA"</formula>
    </cfRule>
  </conditionalFormatting>
  <conditionalFormatting sqref="Q182">
    <cfRule type="containsText" dxfId="1489" priority="842" operator="containsText" text="TERMINADO">
      <formula>NOT(ISERROR(SEARCH("TERMINADO",Q182)))</formula>
    </cfRule>
  </conditionalFormatting>
  <conditionalFormatting sqref="Q182">
    <cfRule type="cellIs" dxfId="1488" priority="841" operator="equal">
      <formula>"DESIERTA"</formula>
    </cfRule>
  </conditionalFormatting>
  <conditionalFormatting sqref="Q185">
    <cfRule type="containsText" dxfId="1487" priority="836" operator="containsText" text="TERMINADO">
      <formula>NOT(ISERROR(SEARCH("TERMINADO",Q185)))</formula>
    </cfRule>
  </conditionalFormatting>
  <conditionalFormatting sqref="Q185">
    <cfRule type="cellIs" dxfId="1486" priority="835" operator="equal">
      <formula>"DESIERTA"</formula>
    </cfRule>
  </conditionalFormatting>
  <conditionalFormatting sqref="Q156">
    <cfRule type="containsText" dxfId="1485" priority="830" operator="containsText" text="TERMINADO">
      <formula>NOT(ISERROR(SEARCH("TERMINADO",Q156)))</formula>
    </cfRule>
  </conditionalFormatting>
  <conditionalFormatting sqref="Q156">
    <cfRule type="cellIs" dxfId="1484" priority="829" operator="equal">
      <formula>"DESIERTA"</formula>
    </cfRule>
  </conditionalFormatting>
  <conditionalFormatting sqref="Q143">
    <cfRule type="containsText" dxfId="1483" priority="803" operator="containsText" text="TERMINADO">
      <formula>NOT(ISERROR(SEARCH("TERMINADO",Q143)))</formula>
    </cfRule>
  </conditionalFormatting>
  <conditionalFormatting sqref="Q143">
    <cfRule type="cellIs" dxfId="1482" priority="802" operator="equal">
      <formula>"DESIERTA"</formula>
    </cfRule>
  </conditionalFormatting>
  <conditionalFormatting sqref="Q190">
    <cfRule type="containsText" dxfId="1481" priority="797" operator="containsText" text="TERMINADO">
      <formula>NOT(ISERROR(SEARCH("TERMINADO",Q190)))</formula>
    </cfRule>
  </conditionalFormatting>
  <conditionalFormatting sqref="Q190">
    <cfRule type="cellIs" dxfId="1480" priority="796" operator="equal">
      <formula>"DESIERTA"</formula>
    </cfRule>
  </conditionalFormatting>
  <conditionalFormatting sqref="AI201">
    <cfRule type="containsText" dxfId="1479" priority="758" operator="containsText" text="NA">
      <formula>NOT(ISERROR(SEARCH("NA",AI201)))</formula>
    </cfRule>
    <cfRule type="containsText" dxfId="1478" priority="759" operator="containsText" text="N.A">
      <formula>NOT(ISERROR(SEARCH("N.A",AI201)))</formula>
    </cfRule>
  </conditionalFormatting>
  <conditionalFormatting sqref="Q208">
    <cfRule type="containsText" dxfId="1477" priority="732" operator="containsText" text="TERMINADO">
      <formula>NOT(ISERROR(SEARCH("TERMINADO",Q208)))</formula>
    </cfRule>
  </conditionalFormatting>
  <conditionalFormatting sqref="Q208">
    <cfRule type="cellIs" dxfId="1476" priority="731" operator="equal">
      <formula>"DESIERTA"</formula>
    </cfRule>
  </conditionalFormatting>
  <conditionalFormatting sqref="Q186">
    <cfRule type="containsText" dxfId="1475" priority="694" operator="containsText" text="TERMINADO">
      <formula>NOT(ISERROR(SEARCH("TERMINADO",Q186)))</formula>
    </cfRule>
  </conditionalFormatting>
  <conditionalFormatting sqref="Q186">
    <cfRule type="cellIs" dxfId="1474" priority="693" operator="equal">
      <formula>"DESIERTA"</formula>
    </cfRule>
  </conditionalFormatting>
  <conditionalFormatting sqref="R195 R192 R185:R188 R182 R106:R110 R87:R88 R28 R47:R48 R72:R74 R64:R65 R67 R43 R39 R76 R90:R99 R120 R131:R132 R172:R178 R122 R190">
    <cfRule type="containsText" dxfId="1473" priority="691" operator="containsText" text="LIQUIDADO">
      <formula>NOT(ISERROR(SEARCH("LIQUIDADO",R28)))</formula>
    </cfRule>
  </conditionalFormatting>
  <conditionalFormatting sqref="Q191">
    <cfRule type="containsText" dxfId="1472" priority="690" operator="containsText" text="TERMINADO">
      <formula>NOT(ISERROR(SEARCH("TERMINADO",Q191)))</formula>
    </cfRule>
  </conditionalFormatting>
  <conditionalFormatting sqref="Q191">
    <cfRule type="cellIs" dxfId="1471" priority="689" operator="equal">
      <formula>"DESIERTA"</formula>
    </cfRule>
  </conditionalFormatting>
  <conditionalFormatting sqref="R191">
    <cfRule type="containsText" dxfId="1470" priority="688" operator="containsText" text="LIQUIDADO">
      <formula>NOT(ISERROR(SEARCH("LIQUIDADO",R191)))</formula>
    </cfRule>
  </conditionalFormatting>
  <conditionalFormatting sqref="AI222">
    <cfRule type="containsText" dxfId="1469" priority="661" operator="containsText" text="NA">
      <formula>NOT(ISERROR(SEARCH("NA",AI222)))</formula>
    </cfRule>
    <cfRule type="containsText" dxfId="1468" priority="662" operator="containsText" text="N.A">
      <formula>NOT(ISERROR(SEARCH("N.A",AI222)))</formula>
    </cfRule>
  </conditionalFormatting>
  <conditionalFormatting sqref="AI224">
    <cfRule type="containsText" dxfId="1467" priority="656" operator="containsText" text="NA">
      <formula>NOT(ISERROR(SEARCH("NA",AI224)))</formula>
    </cfRule>
    <cfRule type="containsText" dxfId="1466" priority="657" operator="containsText" text="N.A">
      <formula>NOT(ISERROR(SEARCH("N.A",AI224)))</formula>
    </cfRule>
  </conditionalFormatting>
  <conditionalFormatting sqref="AI225:AI226">
    <cfRule type="containsText" dxfId="1465" priority="651" operator="containsText" text="NA">
      <formula>NOT(ISERROR(SEARCH("NA",AI225)))</formula>
    </cfRule>
    <cfRule type="containsText" dxfId="1464" priority="652" operator="containsText" text="N.A">
      <formula>NOT(ISERROR(SEARCH("N.A",AI225)))</formula>
    </cfRule>
  </conditionalFormatting>
  <conditionalFormatting sqref="Q210">
    <cfRule type="containsText" dxfId="1463" priority="644" operator="containsText" text="TERMINADO">
      <formula>NOT(ISERROR(SEARCH("TERMINADO",Q210)))</formula>
    </cfRule>
  </conditionalFormatting>
  <conditionalFormatting sqref="Q210">
    <cfRule type="cellIs" dxfId="1462" priority="643" operator="equal">
      <formula>"DESIERTA"</formula>
    </cfRule>
  </conditionalFormatting>
  <conditionalFormatting sqref="R210">
    <cfRule type="containsText" dxfId="1461" priority="642" operator="containsText" text="TERMINADO">
      <formula>NOT(ISERROR(SEARCH("TERMINADO",R210)))</formula>
    </cfRule>
  </conditionalFormatting>
  <conditionalFormatting sqref="R210">
    <cfRule type="cellIs" dxfId="1460" priority="641" operator="equal">
      <formula>"DESIERTA"</formula>
    </cfRule>
  </conditionalFormatting>
  <conditionalFormatting sqref="R208">
    <cfRule type="containsText" dxfId="1459" priority="640" operator="containsText" text="TERMINADO">
      <formula>NOT(ISERROR(SEARCH("TERMINADO",R208)))</formula>
    </cfRule>
  </conditionalFormatting>
  <conditionalFormatting sqref="R208">
    <cfRule type="cellIs" dxfId="1458" priority="639" operator="equal">
      <formula>"DESIERTA"</formula>
    </cfRule>
  </conditionalFormatting>
  <conditionalFormatting sqref="R211 R206:R207">
    <cfRule type="containsText" dxfId="1457" priority="638" operator="containsText" text="LIQUIDADO">
      <formula>NOT(ISERROR(SEARCH("LIQUIDADO",R206)))</formula>
    </cfRule>
  </conditionalFormatting>
  <conditionalFormatting sqref="Q211 Q206:Q207">
    <cfRule type="containsText" dxfId="1456" priority="637" operator="containsText" text="TERMINADO">
      <formula>NOT(ISERROR(SEARCH("TERMINADO",Q206)))</formula>
    </cfRule>
  </conditionalFormatting>
  <conditionalFormatting sqref="Q211 Q206:Q207">
    <cfRule type="cellIs" dxfId="1455" priority="636" operator="equal">
      <formula>"DESIERTA"</formula>
    </cfRule>
  </conditionalFormatting>
  <conditionalFormatting sqref="R213">
    <cfRule type="containsText" dxfId="1454" priority="635" operator="containsText" text="LIQUIDADO">
      <formula>NOT(ISERROR(SEARCH("LIQUIDADO",R213)))</formula>
    </cfRule>
  </conditionalFormatting>
  <conditionalFormatting sqref="Q213">
    <cfRule type="containsText" dxfId="1453" priority="634" operator="containsText" text="TERMINADO">
      <formula>NOT(ISERROR(SEARCH("TERMINADO",Q213)))</formula>
    </cfRule>
  </conditionalFormatting>
  <conditionalFormatting sqref="Q213">
    <cfRule type="cellIs" dxfId="1452" priority="633" operator="equal">
      <formula>"DESIERTA"</formula>
    </cfRule>
  </conditionalFormatting>
  <conditionalFormatting sqref="AI227">
    <cfRule type="containsText" dxfId="1451" priority="627" operator="containsText" text="NA">
      <formula>NOT(ISERROR(SEARCH("NA",AI227)))</formula>
    </cfRule>
    <cfRule type="containsText" dxfId="1450" priority="628" operator="containsText" text="N.A">
      <formula>NOT(ISERROR(SEARCH("N.A",AI227)))</formula>
    </cfRule>
  </conditionalFormatting>
  <conditionalFormatting sqref="R221">
    <cfRule type="containsText" dxfId="1449" priority="619" operator="containsText" text="TERMINADO">
      <formula>NOT(ISERROR(SEARCH("TERMINADO",R221)))</formula>
    </cfRule>
  </conditionalFormatting>
  <conditionalFormatting sqref="R221">
    <cfRule type="cellIs" dxfId="1448" priority="618" operator="equal">
      <formula>"DESIERTA"</formula>
    </cfRule>
  </conditionalFormatting>
  <conditionalFormatting sqref="R205">
    <cfRule type="containsText" dxfId="1447" priority="617" operator="containsText" text="LIQUIDADO">
      <formula>NOT(ISERROR(SEARCH("LIQUIDADO",R205)))</formula>
    </cfRule>
  </conditionalFormatting>
  <conditionalFormatting sqref="Q205">
    <cfRule type="containsText" dxfId="1446" priority="616" operator="containsText" text="TERMINADO">
      <formula>NOT(ISERROR(SEARCH("TERMINADO",Q205)))</formula>
    </cfRule>
  </conditionalFormatting>
  <conditionalFormatting sqref="Q205">
    <cfRule type="cellIs" dxfId="1445" priority="615" operator="equal">
      <formula>"DESIERTA"</formula>
    </cfRule>
  </conditionalFormatting>
  <conditionalFormatting sqref="Q229">
    <cfRule type="containsText" dxfId="1444" priority="614" operator="containsText" text="TERMINADO">
      <formula>NOT(ISERROR(SEARCH("TERMINADO",Q229)))</formula>
    </cfRule>
  </conditionalFormatting>
  <conditionalFormatting sqref="Q229">
    <cfRule type="cellIs" dxfId="1443" priority="613" operator="equal">
      <formula>"DESIERTA"</formula>
    </cfRule>
  </conditionalFormatting>
  <conditionalFormatting sqref="R229">
    <cfRule type="containsText" dxfId="1442" priority="612" operator="containsText" text="TERMINADO">
      <formula>NOT(ISERROR(SEARCH("TERMINADO",R229)))</formula>
    </cfRule>
  </conditionalFormatting>
  <conditionalFormatting sqref="R229">
    <cfRule type="cellIs" dxfId="1441" priority="611" operator="equal">
      <formula>"DESIERTA"</formula>
    </cfRule>
  </conditionalFormatting>
  <conditionalFormatting sqref="Q230">
    <cfRule type="containsText" dxfId="1440" priority="610" operator="containsText" text="TERMINADO">
      <formula>NOT(ISERROR(SEARCH("TERMINADO",Q230)))</formula>
    </cfRule>
  </conditionalFormatting>
  <conditionalFormatting sqref="Q230">
    <cfRule type="cellIs" dxfId="1439" priority="609" operator="equal">
      <formula>"DESIERTA"</formula>
    </cfRule>
  </conditionalFormatting>
  <conditionalFormatting sqref="R230">
    <cfRule type="containsText" dxfId="1438" priority="608" operator="containsText" text="TERMINADO">
      <formula>NOT(ISERROR(SEARCH("TERMINADO",R230)))</formula>
    </cfRule>
  </conditionalFormatting>
  <conditionalFormatting sqref="R230">
    <cfRule type="cellIs" dxfId="1437" priority="607" operator="equal">
      <formula>"DESIERTA"</formula>
    </cfRule>
  </conditionalFormatting>
  <conditionalFormatting sqref="Q225">
    <cfRule type="containsText" dxfId="1436" priority="602" operator="containsText" text="TERMINADO">
      <formula>NOT(ISERROR(SEARCH("TERMINADO",Q225)))</formula>
    </cfRule>
  </conditionalFormatting>
  <conditionalFormatting sqref="Q225">
    <cfRule type="cellIs" dxfId="1435" priority="601" operator="equal">
      <formula>"DESIERTA"</formula>
    </cfRule>
  </conditionalFormatting>
  <conditionalFormatting sqref="R225">
    <cfRule type="containsText" dxfId="1434" priority="600" operator="containsText" text="TERMINADO">
      <formula>NOT(ISERROR(SEARCH("TERMINADO",R225)))</formula>
    </cfRule>
  </conditionalFormatting>
  <conditionalFormatting sqref="R225">
    <cfRule type="cellIs" dxfId="1433" priority="599" operator="equal">
      <formula>"DESIERTA"</formula>
    </cfRule>
  </conditionalFormatting>
  <conditionalFormatting sqref="AI223">
    <cfRule type="containsText" dxfId="1432" priority="596" operator="containsText" text="NA">
      <formula>NOT(ISERROR(SEARCH("NA",AI223)))</formula>
    </cfRule>
    <cfRule type="containsText" dxfId="1431" priority="597" operator="containsText" text="N.A">
      <formula>NOT(ISERROR(SEARCH("N.A",AI223)))</formula>
    </cfRule>
  </conditionalFormatting>
  <conditionalFormatting sqref="Q222">
    <cfRule type="containsText" dxfId="1430" priority="593" operator="containsText" text="TERMINADO">
      <formula>NOT(ISERROR(SEARCH("TERMINADO",Q222)))</formula>
    </cfRule>
  </conditionalFormatting>
  <conditionalFormatting sqref="Q222">
    <cfRule type="cellIs" dxfId="1429" priority="592" operator="equal">
      <formula>"DESIERTA"</formula>
    </cfRule>
  </conditionalFormatting>
  <conditionalFormatting sqref="R222">
    <cfRule type="containsText" dxfId="1428" priority="591" operator="containsText" text="TERMINADO">
      <formula>NOT(ISERROR(SEARCH("TERMINADO",R222)))</formula>
    </cfRule>
  </conditionalFormatting>
  <conditionalFormatting sqref="R222">
    <cfRule type="cellIs" dxfId="1427" priority="590" operator="equal">
      <formula>"DESIERTA"</formula>
    </cfRule>
  </conditionalFormatting>
  <conditionalFormatting sqref="Q224">
    <cfRule type="containsText" dxfId="1426" priority="581" operator="containsText" text="TERMINADO">
      <formula>NOT(ISERROR(SEARCH("TERMINADO",Q224)))</formula>
    </cfRule>
  </conditionalFormatting>
  <conditionalFormatting sqref="Q224">
    <cfRule type="cellIs" dxfId="1425" priority="580" operator="equal">
      <formula>"DESIERTA"</formula>
    </cfRule>
  </conditionalFormatting>
  <conditionalFormatting sqref="R224">
    <cfRule type="containsText" dxfId="1424" priority="579" operator="containsText" text="TERMINADO">
      <formula>NOT(ISERROR(SEARCH("TERMINADO",R224)))</formula>
    </cfRule>
  </conditionalFormatting>
  <conditionalFormatting sqref="R224">
    <cfRule type="cellIs" dxfId="1423" priority="578" operator="equal">
      <formula>"DESIERTA"</formula>
    </cfRule>
  </conditionalFormatting>
  <conditionalFormatting sqref="Q228">
    <cfRule type="containsText" dxfId="1422" priority="577" operator="containsText" text="TERMINADO">
      <formula>NOT(ISERROR(SEARCH("TERMINADO",Q228)))</formula>
    </cfRule>
  </conditionalFormatting>
  <conditionalFormatting sqref="Q228">
    <cfRule type="cellIs" dxfId="1421" priority="576" operator="equal">
      <formula>"DESIERTA"</formula>
    </cfRule>
  </conditionalFormatting>
  <conditionalFormatting sqref="R228">
    <cfRule type="containsText" dxfId="1420" priority="575" operator="containsText" text="TERMINADO">
      <formula>NOT(ISERROR(SEARCH("TERMINADO",R228)))</formula>
    </cfRule>
  </conditionalFormatting>
  <conditionalFormatting sqref="R228">
    <cfRule type="cellIs" dxfId="1419" priority="574" operator="equal">
      <formula>"DESIERTA"</formula>
    </cfRule>
  </conditionalFormatting>
  <conditionalFormatting sqref="Q233">
    <cfRule type="containsText" dxfId="1418" priority="573" operator="containsText" text="TERMINADO">
      <formula>NOT(ISERROR(SEARCH("TERMINADO",Q233)))</formula>
    </cfRule>
  </conditionalFormatting>
  <conditionalFormatting sqref="Q233">
    <cfRule type="cellIs" dxfId="1417" priority="572" operator="equal">
      <formula>"DESIERTA"</formula>
    </cfRule>
  </conditionalFormatting>
  <conditionalFormatting sqref="R233">
    <cfRule type="containsText" dxfId="1416" priority="571" operator="containsText" text="TERMINADO">
      <formula>NOT(ISERROR(SEARCH("TERMINADO",R233)))</formula>
    </cfRule>
  </conditionalFormatting>
  <conditionalFormatting sqref="R233">
    <cfRule type="cellIs" dxfId="1415" priority="570" operator="equal">
      <formula>"DESIERTA"</formula>
    </cfRule>
  </conditionalFormatting>
  <conditionalFormatting sqref="AI236">
    <cfRule type="containsText" dxfId="1414" priority="554" operator="containsText" text="NA">
      <formula>NOT(ISERROR(SEARCH("NA",AI236)))</formula>
    </cfRule>
    <cfRule type="containsText" dxfId="1413" priority="555" operator="containsText" text="N.A">
      <formula>NOT(ISERROR(SEARCH("N.A",AI236)))</formula>
    </cfRule>
  </conditionalFormatting>
  <conditionalFormatting sqref="Q236">
    <cfRule type="containsText" dxfId="1412" priority="549" operator="containsText" text="TERMINADO">
      <formula>NOT(ISERROR(SEARCH("TERMINADO",Q236)))</formula>
    </cfRule>
  </conditionalFormatting>
  <conditionalFormatting sqref="Q236">
    <cfRule type="cellIs" dxfId="1411" priority="548" operator="equal">
      <formula>"DESIERTA"</formula>
    </cfRule>
  </conditionalFormatting>
  <conditionalFormatting sqref="R236">
    <cfRule type="containsText" dxfId="1410" priority="547" operator="containsText" text="TERMINADO">
      <formula>NOT(ISERROR(SEARCH("TERMINADO",R236)))</formula>
    </cfRule>
  </conditionalFormatting>
  <conditionalFormatting sqref="R236">
    <cfRule type="cellIs" dxfId="1409" priority="546" operator="equal">
      <formula>"DESIERTA"</formula>
    </cfRule>
  </conditionalFormatting>
  <conditionalFormatting sqref="AI237">
    <cfRule type="containsText" dxfId="1408" priority="543" operator="containsText" text="NA">
      <formula>NOT(ISERROR(SEARCH("NA",AI237)))</formula>
    </cfRule>
    <cfRule type="containsText" dxfId="1407" priority="544" operator="containsText" text="N.A">
      <formula>NOT(ISERROR(SEARCH("N.A",AI237)))</formula>
    </cfRule>
  </conditionalFormatting>
  <conditionalFormatting sqref="AI238">
    <cfRule type="containsText" dxfId="1406" priority="533" operator="containsText" text="NA">
      <formula>NOT(ISERROR(SEARCH("NA",AI238)))</formula>
    </cfRule>
    <cfRule type="containsText" dxfId="1405" priority="534" operator="containsText" text="N.A">
      <formula>NOT(ISERROR(SEARCH("N.A",AI238)))</formula>
    </cfRule>
  </conditionalFormatting>
  <conditionalFormatting sqref="R231">
    <cfRule type="containsText" dxfId="1404" priority="520" operator="containsText" text="TERMINADO">
      <formula>NOT(ISERROR(SEARCH("TERMINADO",R231)))</formula>
    </cfRule>
  </conditionalFormatting>
  <conditionalFormatting sqref="R231">
    <cfRule type="cellIs" dxfId="1403" priority="519" operator="equal">
      <formula>"DESIERTA"</formula>
    </cfRule>
  </conditionalFormatting>
  <conditionalFormatting sqref="Q231">
    <cfRule type="containsText" dxfId="1402" priority="522" operator="containsText" text="TERMINADO">
      <formula>NOT(ISERROR(SEARCH("TERMINADO",Q231)))</formula>
    </cfRule>
  </conditionalFormatting>
  <conditionalFormatting sqref="Q231">
    <cfRule type="cellIs" dxfId="1401" priority="521" operator="equal">
      <formula>"DESIERTA"</formula>
    </cfRule>
  </conditionalFormatting>
  <conditionalFormatting sqref="Q238">
    <cfRule type="containsText" dxfId="1400" priority="506" operator="containsText" text="TERMINADO">
      <formula>NOT(ISERROR(SEARCH("TERMINADO",Q238)))</formula>
    </cfRule>
  </conditionalFormatting>
  <conditionalFormatting sqref="Q238">
    <cfRule type="cellIs" dxfId="1399" priority="505" operator="equal">
      <formula>"DESIERTA"</formula>
    </cfRule>
  </conditionalFormatting>
  <conditionalFormatting sqref="R238">
    <cfRule type="containsText" dxfId="1398" priority="504" operator="containsText" text="TERMINADO">
      <formula>NOT(ISERROR(SEARCH("TERMINADO",R238)))</formula>
    </cfRule>
  </conditionalFormatting>
  <conditionalFormatting sqref="R238">
    <cfRule type="cellIs" dxfId="1397" priority="503" operator="equal">
      <formula>"DESIERTA"</formula>
    </cfRule>
  </conditionalFormatting>
  <conditionalFormatting sqref="R235">
    <cfRule type="containsText" dxfId="1396" priority="496" operator="containsText" text="TERMINADO">
      <formula>NOT(ISERROR(SEARCH("TERMINADO",R235)))</formula>
    </cfRule>
  </conditionalFormatting>
  <conditionalFormatting sqref="R235">
    <cfRule type="cellIs" dxfId="1395" priority="495" operator="equal">
      <formula>"DESIERTA"</formula>
    </cfRule>
  </conditionalFormatting>
  <conditionalFormatting sqref="Q263">
    <cfRule type="containsText" dxfId="1394" priority="494" operator="containsText" text="TERMINADO">
      <formula>NOT(ISERROR(SEARCH("TERMINADO",Q263)))</formula>
    </cfRule>
  </conditionalFormatting>
  <conditionalFormatting sqref="Q263">
    <cfRule type="cellIs" dxfId="1393" priority="493" operator="equal">
      <formula>"DESIERTA"</formula>
    </cfRule>
  </conditionalFormatting>
  <conditionalFormatting sqref="R263">
    <cfRule type="containsText" dxfId="1392" priority="492" operator="containsText" text="TERMINADO">
      <formula>NOT(ISERROR(SEARCH("TERMINADO",R263)))</formula>
    </cfRule>
  </conditionalFormatting>
  <conditionalFormatting sqref="R263">
    <cfRule type="cellIs" dxfId="1391" priority="491" operator="equal">
      <formula>"DESIERTA"</formula>
    </cfRule>
  </conditionalFormatting>
  <conditionalFormatting sqref="Q264">
    <cfRule type="containsText" dxfId="1390" priority="490" operator="containsText" text="TERMINADO">
      <formula>NOT(ISERROR(SEARCH("TERMINADO",Q264)))</formula>
    </cfRule>
  </conditionalFormatting>
  <conditionalFormatting sqref="Q264">
    <cfRule type="cellIs" dxfId="1389" priority="489" operator="equal">
      <formula>"DESIERTA"</formula>
    </cfRule>
  </conditionalFormatting>
  <conditionalFormatting sqref="R264">
    <cfRule type="containsText" dxfId="1388" priority="488" operator="containsText" text="TERMINADO">
      <formula>NOT(ISERROR(SEARCH("TERMINADO",R264)))</formula>
    </cfRule>
  </conditionalFormatting>
  <conditionalFormatting sqref="R264">
    <cfRule type="cellIs" dxfId="1387" priority="487" operator="equal">
      <formula>"DESIERTA"</formula>
    </cfRule>
  </conditionalFormatting>
  <conditionalFormatting sqref="Q265">
    <cfRule type="containsText" dxfId="1386" priority="486" operator="containsText" text="TERMINADO">
      <formula>NOT(ISERROR(SEARCH("TERMINADO",Q265)))</formula>
    </cfRule>
  </conditionalFormatting>
  <conditionalFormatting sqref="Q265">
    <cfRule type="cellIs" dxfId="1385" priority="485" operator="equal">
      <formula>"DESIERTA"</formula>
    </cfRule>
  </conditionalFormatting>
  <conditionalFormatting sqref="R265">
    <cfRule type="containsText" dxfId="1384" priority="484" operator="containsText" text="TERMINADO">
      <formula>NOT(ISERROR(SEARCH("TERMINADO",R265)))</formula>
    </cfRule>
  </conditionalFormatting>
  <conditionalFormatting sqref="R265">
    <cfRule type="cellIs" dxfId="1383" priority="483" operator="equal">
      <formula>"DESIERTA"</formula>
    </cfRule>
  </conditionalFormatting>
  <conditionalFormatting sqref="Q266">
    <cfRule type="containsText" dxfId="1382" priority="482" operator="containsText" text="TERMINADO">
      <formula>NOT(ISERROR(SEARCH("TERMINADO",Q266)))</formula>
    </cfRule>
  </conditionalFormatting>
  <conditionalFormatting sqref="Q266">
    <cfRule type="cellIs" dxfId="1381" priority="481" operator="equal">
      <formula>"DESIERTA"</formula>
    </cfRule>
  </conditionalFormatting>
  <conditionalFormatting sqref="R266">
    <cfRule type="containsText" dxfId="1380" priority="480" operator="containsText" text="TERMINADO">
      <formula>NOT(ISERROR(SEARCH("TERMINADO",R266)))</formula>
    </cfRule>
  </conditionalFormatting>
  <conditionalFormatting sqref="R266">
    <cfRule type="cellIs" dxfId="1379" priority="479" operator="equal">
      <formula>"DESIERTA"</formula>
    </cfRule>
  </conditionalFormatting>
  <conditionalFormatting sqref="Q267">
    <cfRule type="containsText" dxfId="1378" priority="478" operator="containsText" text="TERMINADO">
      <formula>NOT(ISERROR(SEARCH("TERMINADO",Q267)))</formula>
    </cfRule>
  </conditionalFormatting>
  <conditionalFormatting sqref="Q267">
    <cfRule type="cellIs" dxfId="1377" priority="477" operator="equal">
      <formula>"DESIERTA"</formula>
    </cfRule>
  </conditionalFormatting>
  <conditionalFormatting sqref="R267">
    <cfRule type="containsText" dxfId="1376" priority="476" operator="containsText" text="TERMINADO">
      <formula>NOT(ISERROR(SEARCH("TERMINADO",R267)))</formula>
    </cfRule>
  </conditionalFormatting>
  <conditionalFormatting sqref="R267">
    <cfRule type="cellIs" dxfId="1375" priority="475" operator="equal">
      <formula>"DESIERTA"</formula>
    </cfRule>
  </conditionalFormatting>
  <conditionalFormatting sqref="Q269">
    <cfRule type="containsText" dxfId="1374" priority="462" operator="containsText" text="TERMINADO">
      <formula>NOT(ISERROR(SEARCH("TERMINADO",Q269)))</formula>
    </cfRule>
  </conditionalFormatting>
  <conditionalFormatting sqref="Q269">
    <cfRule type="cellIs" dxfId="1373" priority="461" operator="equal">
      <formula>"DESIERTA"</formula>
    </cfRule>
  </conditionalFormatting>
  <conditionalFormatting sqref="R269">
    <cfRule type="containsText" dxfId="1372" priority="460" operator="containsText" text="TERMINADO">
      <formula>NOT(ISERROR(SEARCH("TERMINADO",R269)))</formula>
    </cfRule>
  </conditionalFormatting>
  <conditionalFormatting sqref="R269">
    <cfRule type="cellIs" dxfId="1371" priority="459" operator="equal">
      <formula>"DESIERTA"</formula>
    </cfRule>
  </conditionalFormatting>
  <conditionalFormatting sqref="Q270">
    <cfRule type="containsText" dxfId="1370" priority="458" operator="containsText" text="TERMINADO">
      <formula>NOT(ISERROR(SEARCH("TERMINADO",Q270)))</formula>
    </cfRule>
  </conditionalFormatting>
  <conditionalFormatting sqref="Q270">
    <cfRule type="cellIs" dxfId="1369" priority="457" operator="equal">
      <formula>"DESIERTA"</formula>
    </cfRule>
  </conditionalFormatting>
  <conditionalFormatting sqref="R270">
    <cfRule type="containsText" dxfId="1368" priority="456" operator="containsText" text="TERMINADO">
      <formula>NOT(ISERROR(SEARCH("TERMINADO",R270)))</formula>
    </cfRule>
  </conditionalFormatting>
  <conditionalFormatting sqref="R270">
    <cfRule type="cellIs" dxfId="1367" priority="455" operator="equal">
      <formula>"DESIERTA"</formula>
    </cfRule>
  </conditionalFormatting>
  <conditionalFormatting sqref="Q271">
    <cfRule type="containsText" dxfId="1366" priority="450" operator="containsText" text="TERMINADO">
      <formula>NOT(ISERROR(SEARCH("TERMINADO",Q271)))</formula>
    </cfRule>
  </conditionalFormatting>
  <conditionalFormatting sqref="Q271">
    <cfRule type="cellIs" dxfId="1365" priority="449" operator="equal">
      <formula>"DESIERTA"</formula>
    </cfRule>
  </conditionalFormatting>
  <conditionalFormatting sqref="R271">
    <cfRule type="containsText" dxfId="1364" priority="448" operator="containsText" text="TERMINADO">
      <formula>NOT(ISERROR(SEARCH("TERMINADO",R271)))</formula>
    </cfRule>
  </conditionalFormatting>
  <conditionalFormatting sqref="R271">
    <cfRule type="cellIs" dxfId="1363" priority="447" operator="equal">
      <formula>"DESIERTA"</formula>
    </cfRule>
  </conditionalFormatting>
  <conditionalFormatting sqref="Q272">
    <cfRule type="containsText" dxfId="1362" priority="446" operator="containsText" text="TERMINADO">
      <formula>NOT(ISERROR(SEARCH("TERMINADO",Q272)))</formula>
    </cfRule>
  </conditionalFormatting>
  <conditionalFormatting sqref="Q272">
    <cfRule type="cellIs" dxfId="1361" priority="445" operator="equal">
      <formula>"DESIERTA"</formula>
    </cfRule>
  </conditionalFormatting>
  <conditionalFormatting sqref="R272">
    <cfRule type="containsText" dxfId="1360" priority="444" operator="containsText" text="TERMINADO">
      <formula>NOT(ISERROR(SEARCH("TERMINADO",R272)))</formula>
    </cfRule>
  </conditionalFormatting>
  <conditionalFormatting sqref="R272">
    <cfRule type="cellIs" dxfId="1359" priority="443" operator="equal">
      <formula>"DESIERTA"</formula>
    </cfRule>
  </conditionalFormatting>
  <conditionalFormatting sqref="Q251">
    <cfRule type="containsText" dxfId="1358" priority="442" operator="containsText" text="LIQUIDADO">
      <formula>NOT(ISERROR(SEARCH("LIQUIDADO",Q251)))</formula>
    </cfRule>
  </conditionalFormatting>
  <conditionalFormatting sqref="Q274">
    <cfRule type="containsText" dxfId="1357" priority="437" operator="containsText" text="TERMINADO">
      <formula>NOT(ISERROR(SEARCH("TERMINADO",Q274)))</formula>
    </cfRule>
  </conditionalFormatting>
  <conditionalFormatting sqref="Q274">
    <cfRule type="cellIs" dxfId="1356" priority="436" operator="equal">
      <formula>"DESIERTA"</formula>
    </cfRule>
  </conditionalFormatting>
  <conditionalFormatting sqref="R274">
    <cfRule type="containsText" dxfId="1355" priority="435" operator="containsText" text="TERMINADO">
      <formula>NOT(ISERROR(SEARCH("TERMINADO",R274)))</formula>
    </cfRule>
  </conditionalFormatting>
  <conditionalFormatting sqref="R274">
    <cfRule type="cellIs" dxfId="1354" priority="434" operator="equal">
      <formula>"DESIERTA"</formula>
    </cfRule>
  </conditionalFormatting>
  <conditionalFormatting sqref="Q275">
    <cfRule type="containsText" dxfId="1353" priority="433" operator="containsText" text="TERMINADO">
      <formula>NOT(ISERROR(SEARCH("TERMINADO",Q275)))</formula>
    </cfRule>
  </conditionalFormatting>
  <conditionalFormatting sqref="Q275">
    <cfRule type="cellIs" dxfId="1352" priority="432" operator="equal">
      <formula>"DESIERTA"</formula>
    </cfRule>
  </conditionalFormatting>
  <conditionalFormatting sqref="R275">
    <cfRule type="containsText" dxfId="1351" priority="431" operator="containsText" text="TERMINADO">
      <formula>NOT(ISERROR(SEARCH("TERMINADO",R275)))</formula>
    </cfRule>
  </conditionalFormatting>
  <conditionalFormatting sqref="R275">
    <cfRule type="cellIs" dxfId="1350" priority="430" operator="equal">
      <formula>"DESIERTA"</formula>
    </cfRule>
  </conditionalFormatting>
  <conditionalFormatting sqref="Q276:Q277">
    <cfRule type="containsText" dxfId="1349" priority="429" operator="containsText" text="TERMINADO">
      <formula>NOT(ISERROR(SEARCH("TERMINADO",Q276)))</formula>
    </cfRule>
  </conditionalFormatting>
  <conditionalFormatting sqref="Q276:Q277">
    <cfRule type="cellIs" dxfId="1348" priority="428" operator="equal">
      <formula>"DESIERTA"</formula>
    </cfRule>
  </conditionalFormatting>
  <conditionalFormatting sqref="R276:R277">
    <cfRule type="containsText" dxfId="1347" priority="427" operator="containsText" text="TERMINADO">
      <formula>NOT(ISERROR(SEARCH("TERMINADO",R276)))</formula>
    </cfRule>
  </conditionalFormatting>
  <conditionalFormatting sqref="R276:R277">
    <cfRule type="cellIs" dxfId="1346" priority="426" operator="equal">
      <formula>"DESIERTA"</formula>
    </cfRule>
  </conditionalFormatting>
  <conditionalFormatting sqref="Q5">
    <cfRule type="containsText" dxfId="1345" priority="407" operator="containsText" text="TERMINADO">
      <formula>NOT(ISERROR(SEARCH("TERMINADO",Q5)))</formula>
    </cfRule>
  </conditionalFormatting>
  <conditionalFormatting sqref="Q5">
    <cfRule type="cellIs" dxfId="1344" priority="406" operator="equal">
      <formula>"DESIERTA"</formula>
    </cfRule>
  </conditionalFormatting>
  <conditionalFormatting sqref="S208">
    <cfRule type="containsText" dxfId="1343" priority="409" operator="containsText" text="TERMINADO">
      <formula>NOT(ISERROR(SEARCH("TERMINADO",S208)))</formula>
    </cfRule>
  </conditionalFormatting>
  <conditionalFormatting sqref="S208">
    <cfRule type="cellIs" dxfId="1342" priority="408" operator="equal">
      <formula>"DESIERTA"</formula>
    </cfRule>
  </conditionalFormatting>
  <conditionalFormatting sqref="Q278">
    <cfRule type="containsText" dxfId="1341" priority="421" operator="containsText" text="TERMINADO">
      <formula>NOT(ISERROR(SEARCH("TERMINADO",Q278)))</formula>
    </cfRule>
  </conditionalFormatting>
  <conditionalFormatting sqref="Q278">
    <cfRule type="cellIs" dxfId="1340" priority="420" operator="equal">
      <formula>"DESIERTA"</formula>
    </cfRule>
  </conditionalFormatting>
  <conditionalFormatting sqref="R278">
    <cfRule type="containsText" dxfId="1339" priority="419" operator="containsText" text="TERMINADO">
      <formula>NOT(ISERROR(SEARCH("TERMINADO",R278)))</formula>
    </cfRule>
  </conditionalFormatting>
  <conditionalFormatting sqref="R278">
    <cfRule type="cellIs" dxfId="1338" priority="418" operator="equal">
      <formula>"DESIERTA"</formula>
    </cfRule>
  </conditionalFormatting>
  <conditionalFormatting sqref="Q279">
    <cfRule type="containsText" dxfId="1337" priority="417" operator="containsText" text="TERMINADO">
      <formula>NOT(ISERROR(SEARCH("TERMINADO",Q279)))</formula>
    </cfRule>
  </conditionalFormatting>
  <conditionalFormatting sqref="Q279">
    <cfRule type="cellIs" dxfId="1336" priority="416" operator="equal">
      <formula>"DESIERTA"</formula>
    </cfRule>
  </conditionalFormatting>
  <conditionalFormatting sqref="R279">
    <cfRule type="containsText" dxfId="1335" priority="415" operator="containsText" text="TERMINADO">
      <formula>NOT(ISERROR(SEARCH("TERMINADO",R279)))</formula>
    </cfRule>
  </conditionalFormatting>
  <conditionalFormatting sqref="R279">
    <cfRule type="cellIs" dxfId="1334" priority="414" operator="equal">
      <formula>"DESIERTA"</formula>
    </cfRule>
  </conditionalFormatting>
  <conditionalFormatting sqref="R5">
    <cfRule type="containsText" dxfId="1333" priority="405" operator="containsText" text="LIQUIDADO">
      <formula>NOT(ISERROR(SEARCH("LIQUIDADO",R5)))</formula>
    </cfRule>
  </conditionalFormatting>
  <conditionalFormatting sqref="Q6">
    <cfRule type="containsText" dxfId="1332" priority="404" operator="containsText" text="TERMINADO">
      <formula>NOT(ISERROR(SEARCH("TERMINADO",Q6)))</formula>
    </cfRule>
  </conditionalFormatting>
  <conditionalFormatting sqref="Q6">
    <cfRule type="cellIs" dxfId="1331" priority="403" operator="equal">
      <formula>"DESIERTA"</formula>
    </cfRule>
  </conditionalFormatting>
  <conditionalFormatting sqref="R6">
    <cfRule type="containsText" dxfId="1330" priority="402" operator="containsText" text="LIQUIDADO">
      <formula>NOT(ISERROR(SEARCH("LIQUIDADO",R6)))</formula>
    </cfRule>
  </conditionalFormatting>
  <conditionalFormatting sqref="Q7">
    <cfRule type="containsText" dxfId="1329" priority="401" operator="containsText" text="TERMINADO">
      <formula>NOT(ISERROR(SEARCH("TERMINADO",Q7)))</formula>
    </cfRule>
  </conditionalFormatting>
  <conditionalFormatting sqref="Q7">
    <cfRule type="cellIs" dxfId="1328" priority="400" operator="equal">
      <formula>"DESIERTA"</formula>
    </cfRule>
  </conditionalFormatting>
  <conditionalFormatting sqref="R7">
    <cfRule type="containsText" dxfId="1327" priority="399" operator="containsText" text="LIQUIDADO">
      <formula>NOT(ISERROR(SEARCH("LIQUIDADO",R7)))</formula>
    </cfRule>
  </conditionalFormatting>
  <conditionalFormatting sqref="Q8">
    <cfRule type="containsText" dxfId="1326" priority="398" operator="containsText" text="TERMINADO">
      <formula>NOT(ISERROR(SEARCH("TERMINADO",Q8)))</formula>
    </cfRule>
  </conditionalFormatting>
  <conditionalFormatting sqref="Q8">
    <cfRule type="cellIs" dxfId="1325" priority="397" operator="equal">
      <formula>"DESIERTA"</formula>
    </cfRule>
  </conditionalFormatting>
  <conditionalFormatting sqref="R8">
    <cfRule type="containsText" dxfId="1324" priority="396" operator="containsText" text="LIQUIDADO">
      <formula>NOT(ISERROR(SEARCH("LIQUIDADO",R8)))</formula>
    </cfRule>
  </conditionalFormatting>
  <conditionalFormatting sqref="Q9">
    <cfRule type="containsText" dxfId="1323" priority="395" operator="containsText" text="TERMINADO">
      <formula>NOT(ISERROR(SEARCH("TERMINADO",Q9)))</formula>
    </cfRule>
  </conditionalFormatting>
  <conditionalFormatting sqref="Q9">
    <cfRule type="cellIs" dxfId="1322" priority="394" operator="equal">
      <formula>"DESIERTA"</formula>
    </cfRule>
  </conditionalFormatting>
  <conditionalFormatting sqref="R9">
    <cfRule type="containsText" dxfId="1321" priority="393" operator="containsText" text="LIQUIDADO">
      <formula>NOT(ISERROR(SEARCH("LIQUIDADO",R9)))</formula>
    </cfRule>
  </conditionalFormatting>
  <conditionalFormatting sqref="Q10">
    <cfRule type="containsText" dxfId="1320" priority="392" operator="containsText" text="TERMINADO">
      <formula>NOT(ISERROR(SEARCH("TERMINADO",Q10)))</formula>
    </cfRule>
  </conditionalFormatting>
  <conditionalFormatting sqref="Q10">
    <cfRule type="cellIs" dxfId="1319" priority="391" operator="equal">
      <formula>"DESIERTA"</formula>
    </cfRule>
  </conditionalFormatting>
  <conditionalFormatting sqref="R10">
    <cfRule type="containsText" dxfId="1318" priority="390" operator="containsText" text="LIQUIDADO">
      <formula>NOT(ISERROR(SEARCH("LIQUIDADO",R10)))</formula>
    </cfRule>
  </conditionalFormatting>
  <conditionalFormatting sqref="Q11">
    <cfRule type="containsText" dxfId="1317" priority="389" operator="containsText" text="TERMINADO">
      <formula>NOT(ISERROR(SEARCH("TERMINADO",Q11)))</formula>
    </cfRule>
  </conditionalFormatting>
  <conditionalFormatting sqref="Q11">
    <cfRule type="cellIs" dxfId="1316" priority="388" operator="equal">
      <formula>"DESIERTA"</formula>
    </cfRule>
  </conditionalFormatting>
  <conditionalFormatting sqref="R11">
    <cfRule type="containsText" dxfId="1315" priority="387" operator="containsText" text="LIQUIDADO">
      <formula>NOT(ISERROR(SEARCH("LIQUIDADO",R11)))</formula>
    </cfRule>
  </conditionalFormatting>
  <conditionalFormatting sqref="Q12">
    <cfRule type="containsText" dxfId="1314" priority="386" operator="containsText" text="TERMINADO">
      <formula>NOT(ISERROR(SEARCH("TERMINADO",Q12)))</formula>
    </cfRule>
  </conditionalFormatting>
  <conditionalFormatting sqref="Q12">
    <cfRule type="cellIs" dxfId="1313" priority="385" operator="equal">
      <formula>"DESIERTA"</formula>
    </cfRule>
  </conditionalFormatting>
  <conditionalFormatting sqref="R12">
    <cfRule type="containsText" dxfId="1312" priority="384" operator="containsText" text="LIQUIDADO">
      <formula>NOT(ISERROR(SEARCH("LIQUIDADO",R12)))</formula>
    </cfRule>
  </conditionalFormatting>
  <conditionalFormatting sqref="Q13:Q15">
    <cfRule type="containsText" dxfId="1311" priority="383" operator="containsText" text="TERMINADO">
      <formula>NOT(ISERROR(SEARCH("TERMINADO",Q13)))</formula>
    </cfRule>
  </conditionalFormatting>
  <conditionalFormatting sqref="Q13:Q15">
    <cfRule type="cellIs" dxfId="1310" priority="382" operator="equal">
      <formula>"DESIERTA"</formula>
    </cfRule>
  </conditionalFormatting>
  <conditionalFormatting sqref="R13:R15">
    <cfRule type="containsText" dxfId="1309" priority="381" operator="containsText" text="LIQUIDADO">
      <formula>NOT(ISERROR(SEARCH("LIQUIDADO",R13)))</formula>
    </cfRule>
  </conditionalFormatting>
  <conditionalFormatting sqref="Q16">
    <cfRule type="containsText" dxfId="1308" priority="380" operator="containsText" text="TERMINADO">
      <formula>NOT(ISERROR(SEARCH("TERMINADO",Q16)))</formula>
    </cfRule>
  </conditionalFormatting>
  <conditionalFormatting sqref="Q16">
    <cfRule type="cellIs" dxfId="1307" priority="379" operator="equal">
      <formula>"DESIERTA"</formula>
    </cfRule>
  </conditionalFormatting>
  <conditionalFormatting sqref="R16">
    <cfRule type="containsText" dxfId="1306" priority="378" operator="containsText" text="LIQUIDADO">
      <formula>NOT(ISERROR(SEARCH("LIQUIDADO",R16)))</formula>
    </cfRule>
  </conditionalFormatting>
  <conditionalFormatting sqref="Q17">
    <cfRule type="containsText" dxfId="1305" priority="377" operator="containsText" text="TERMINADO">
      <formula>NOT(ISERROR(SEARCH("TERMINADO",Q17)))</formula>
    </cfRule>
  </conditionalFormatting>
  <conditionalFormatting sqref="Q17">
    <cfRule type="cellIs" dxfId="1304" priority="376" operator="equal">
      <formula>"DESIERTA"</formula>
    </cfRule>
  </conditionalFormatting>
  <conditionalFormatting sqref="R17">
    <cfRule type="containsText" dxfId="1303" priority="375" operator="containsText" text="LIQUIDADO">
      <formula>NOT(ISERROR(SEARCH("LIQUIDADO",R17)))</formula>
    </cfRule>
  </conditionalFormatting>
  <conditionalFormatting sqref="Q18">
    <cfRule type="containsText" dxfId="1302" priority="374" operator="containsText" text="TERMINADO">
      <formula>NOT(ISERROR(SEARCH("TERMINADO",Q18)))</formula>
    </cfRule>
  </conditionalFormatting>
  <conditionalFormatting sqref="Q18">
    <cfRule type="cellIs" dxfId="1301" priority="373" operator="equal">
      <formula>"DESIERTA"</formula>
    </cfRule>
  </conditionalFormatting>
  <conditionalFormatting sqref="R18">
    <cfRule type="containsText" dxfId="1300" priority="372" operator="containsText" text="LIQUIDADO">
      <formula>NOT(ISERROR(SEARCH("LIQUIDADO",R18)))</formula>
    </cfRule>
  </conditionalFormatting>
  <conditionalFormatting sqref="Q20">
    <cfRule type="containsText" dxfId="1299" priority="368" operator="containsText" text="TERMINADO">
      <formula>NOT(ISERROR(SEARCH("TERMINADO",Q20)))</formula>
    </cfRule>
  </conditionalFormatting>
  <conditionalFormatting sqref="Q20">
    <cfRule type="cellIs" dxfId="1298" priority="367" operator="equal">
      <formula>"DESIERTA"</formula>
    </cfRule>
  </conditionalFormatting>
  <conditionalFormatting sqref="R20">
    <cfRule type="containsText" dxfId="1297" priority="366" operator="containsText" text="LIQUIDADO">
      <formula>NOT(ISERROR(SEARCH("LIQUIDADO",R20)))</formula>
    </cfRule>
  </conditionalFormatting>
  <conditionalFormatting sqref="Q21">
    <cfRule type="containsText" dxfId="1296" priority="365" operator="containsText" text="TERMINADO">
      <formula>NOT(ISERROR(SEARCH("TERMINADO",Q21)))</formula>
    </cfRule>
  </conditionalFormatting>
  <conditionalFormatting sqref="Q21">
    <cfRule type="cellIs" dxfId="1295" priority="364" operator="equal">
      <formula>"DESIERTA"</formula>
    </cfRule>
  </conditionalFormatting>
  <conditionalFormatting sqref="R21">
    <cfRule type="containsText" dxfId="1294" priority="363" operator="containsText" text="LIQUIDADO">
      <formula>NOT(ISERROR(SEARCH("LIQUIDADO",R21)))</formula>
    </cfRule>
  </conditionalFormatting>
  <conditionalFormatting sqref="Q22">
    <cfRule type="containsText" dxfId="1293" priority="362" operator="containsText" text="TERMINADO">
      <formula>NOT(ISERROR(SEARCH("TERMINADO",Q22)))</formula>
    </cfRule>
  </conditionalFormatting>
  <conditionalFormatting sqref="Q22">
    <cfRule type="cellIs" dxfId="1292" priority="361" operator="equal">
      <formula>"DESIERTA"</formula>
    </cfRule>
  </conditionalFormatting>
  <conditionalFormatting sqref="R22">
    <cfRule type="containsText" dxfId="1291" priority="360" operator="containsText" text="LIQUIDADO">
      <formula>NOT(ISERROR(SEARCH("LIQUIDADO",R22)))</formula>
    </cfRule>
  </conditionalFormatting>
  <conditionalFormatting sqref="Q24">
    <cfRule type="containsText" dxfId="1290" priority="359" operator="containsText" text="TERMINADO">
      <formula>NOT(ISERROR(SEARCH("TERMINADO",Q24)))</formula>
    </cfRule>
  </conditionalFormatting>
  <conditionalFormatting sqref="Q24">
    <cfRule type="cellIs" dxfId="1289" priority="358" operator="equal">
      <formula>"DESIERTA"</formula>
    </cfRule>
  </conditionalFormatting>
  <conditionalFormatting sqref="R24">
    <cfRule type="containsText" dxfId="1288" priority="357" operator="containsText" text="LIQUIDADO">
      <formula>NOT(ISERROR(SEARCH("LIQUIDADO",R24)))</formula>
    </cfRule>
  </conditionalFormatting>
  <conditionalFormatting sqref="Q25">
    <cfRule type="containsText" dxfId="1287" priority="356" operator="containsText" text="TERMINADO">
      <formula>NOT(ISERROR(SEARCH("TERMINADO",Q25)))</formula>
    </cfRule>
  </conditionalFormatting>
  <conditionalFormatting sqref="Q25">
    <cfRule type="cellIs" dxfId="1286" priority="355" operator="equal">
      <formula>"DESIERTA"</formula>
    </cfRule>
  </conditionalFormatting>
  <conditionalFormatting sqref="R25">
    <cfRule type="containsText" dxfId="1285" priority="354" operator="containsText" text="LIQUIDADO">
      <formula>NOT(ISERROR(SEARCH("LIQUIDADO",R25)))</formula>
    </cfRule>
  </conditionalFormatting>
  <conditionalFormatting sqref="Q26">
    <cfRule type="containsText" dxfId="1284" priority="353" operator="containsText" text="TERMINADO">
      <formula>NOT(ISERROR(SEARCH("TERMINADO",Q26)))</formula>
    </cfRule>
  </conditionalFormatting>
  <conditionalFormatting sqref="Q26">
    <cfRule type="cellIs" dxfId="1283" priority="352" operator="equal">
      <formula>"DESIERTA"</formula>
    </cfRule>
  </conditionalFormatting>
  <conditionalFormatting sqref="R26">
    <cfRule type="containsText" dxfId="1282" priority="351" operator="containsText" text="LIQUIDADO">
      <formula>NOT(ISERROR(SEARCH("LIQUIDADO",R26)))</formula>
    </cfRule>
  </conditionalFormatting>
  <conditionalFormatting sqref="Q19">
    <cfRule type="containsText" dxfId="1281" priority="350" operator="containsText" text="TERMINADO">
      <formula>NOT(ISERROR(SEARCH("TERMINADO",Q19)))</formula>
    </cfRule>
  </conditionalFormatting>
  <conditionalFormatting sqref="Q19">
    <cfRule type="cellIs" dxfId="1280" priority="349" operator="equal">
      <formula>"DESIERTA"</formula>
    </cfRule>
  </conditionalFormatting>
  <conditionalFormatting sqref="R19">
    <cfRule type="containsText" dxfId="1279" priority="348" operator="containsText" text="LIQUIDADO">
      <formula>NOT(ISERROR(SEARCH("LIQUIDADO",R19)))</formula>
    </cfRule>
  </conditionalFormatting>
  <conditionalFormatting sqref="Q41">
    <cfRule type="containsText" dxfId="1278" priority="347" operator="containsText" text="TERMINADO">
      <formula>NOT(ISERROR(SEARCH("TERMINADO",Q41)))</formula>
    </cfRule>
  </conditionalFormatting>
  <conditionalFormatting sqref="Q41">
    <cfRule type="cellIs" dxfId="1277" priority="346" operator="equal">
      <formula>"DESIERTA"</formula>
    </cfRule>
  </conditionalFormatting>
  <conditionalFormatting sqref="R41">
    <cfRule type="containsText" dxfId="1276" priority="345" operator="containsText" text="LIQUIDADO">
      <formula>NOT(ISERROR(SEARCH("LIQUIDADO",R41)))</formula>
    </cfRule>
  </conditionalFormatting>
  <conditionalFormatting sqref="Q45">
    <cfRule type="containsText" dxfId="1275" priority="344" operator="containsText" text="TERMINADO">
      <formula>NOT(ISERROR(SEARCH("TERMINADO",Q45)))</formula>
    </cfRule>
  </conditionalFormatting>
  <conditionalFormatting sqref="Q45">
    <cfRule type="cellIs" dxfId="1274" priority="343" operator="equal">
      <formula>"DESIERTA"</formula>
    </cfRule>
  </conditionalFormatting>
  <conditionalFormatting sqref="R45">
    <cfRule type="containsText" dxfId="1273" priority="342" operator="containsText" text="LIQUIDADO">
      <formula>NOT(ISERROR(SEARCH("LIQUIDADO",R45)))</formula>
    </cfRule>
  </conditionalFormatting>
  <conditionalFormatting sqref="Q46">
    <cfRule type="containsText" dxfId="1272" priority="341" operator="containsText" text="TERMINADO">
      <formula>NOT(ISERROR(SEARCH("TERMINADO",Q46)))</formula>
    </cfRule>
  </conditionalFormatting>
  <conditionalFormatting sqref="Q46">
    <cfRule type="cellIs" dxfId="1271" priority="340" operator="equal">
      <formula>"DESIERTA"</formula>
    </cfRule>
  </conditionalFormatting>
  <conditionalFormatting sqref="R46">
    <cfRule type="containsText" dxfId="1270" priority="339" operator="containsText" text="LIQUIDADO">
      <formula>NOT(ISERROR(SEARCH("LIQUIDADO",R46)))</formula>
    </cfRule>
  </conditionalFormatting>
  <conditionalFormatting sqref="Q51">
    <cfRule type="containsText" dxfId="1269" priority="338" operator="containsText" text="TERMINADO">
      <formula>NOT(ISERROR(SEARCH("TERMINADO",Q51)))</formula>
    </cfRule>
  </conditionalFormatting>
  <conditionalFormatting sqref="Q51">
    <cfRule type="cellIs" dxfId="1268" priority="337" operator="equal">
      <formula>"DESIERTA"</formula>
    </cfRule>
  </conditionalFormatting>
  <conditionalFormatting sqref="R51">
    <cfRule type="containsText" dxfId="1267" priority="336" operator="containsText" text="LIQUIDADO">
      <formula>NOT(ISERROR(SEARCH("LIQUIDADO",R51)))</formula>
    </cfRule>
  </conditionalFormatting>
  <conditionalFormatting sqref="Q56">
    <cfRule type="containsText" dxfId="1266" priority="335" operator="containsText" text="TERMINADO">
      <formula>NOT(ISERROR(SEARCH("TERMINADO",Q56)))</formula>
    </cfRule>
  </conditionalFormatting>
  <conditionalFormatting sqref="Q56">
    <cfRule type="cellIs" dxfId="1265" priority="334" operator="equal">
      <formula>"DESIERTA"</formula>
    </cfRule>
  </conditionalFormatting>
  <conditionalFormatting sqref="R56">
    <cfRule type="containsText" dxfId="1264" priority="333" operator="containsText" text="LIQUIDADO">
      <formula>NOT(ISERROR(SEARCH("LIQUIDADO",R56)))</formula>
    </cfRule>
  </conditionalFormatting>
  <conditionalFormatting sqref="Q57">
    <cfRule type="containsText" dxfId="1263" priority="332" operator="containsText" text="TERMINADO">
      <formula>NOT(ISERROR(SEARCH("TERMINADO",Q57)))</formula>
    </cfRule>
  </conditionalFormatting>
  <conditionalFormatting sqref="Q57">
    <cfRule type="cellIs" dxfId="1262" priority="331" operator="equal">
      <formula>"DESIERTA"</formula>
    </cfRule>
  </conditionalFormatting>
  <conditionalFormatting sqref="R57">
    <cfRule type="containsText" dxfId="1261" priority="330" operator="containsText" text="LIQUIDADO">
      <formula>NOT(ISERROR(SEARCH("LIQUIDADO",R57)))</formula>
    </cfRule>
  </conditionalFormatting>
  <conditionalFormatting sqref="Q70">
    <cfRule type="containsText" dxfId="1260" priority="329" operator="containsText" text="TERMINADO">
      <formula>NOT(ISERROR(SEARCH("TERMINADO",Q70)))</formula>
    </cfRule>
  </conditionalFormatting>
  <conditionalFormatting sqref="Q70">
    <cfRule type="cellIs" dxfId="1259" priority="328" operator="equal">
      <formula>"DESIERTA"</formula>
    </cfRule>
  </conditionalFormatting>
  <conditionalFormatting sqref="R70">
    <cfRule type="containsText" dxfId="1258" priority="327" operator="containsText" text="LIQUIDADO">
      <formula>NOT(ISERROR(SEARCH("LIQUIDADO",R70)))</formula>
    </cfRule>
  </conditionalFormatting>
  <conditionalFormatting sqref="Q44">
    <cfRule type="containsText" dxfId="1257" priority="326" operator="containsText" text="TERMINADO">
      <formula>NOT(ISERROR(SEARCH("TERMINADO",Q44)))</formula>
    </cfRule>
  </conditionalFormatting>
  <conditionalFormatting sqref="Q44">
    <cfRule type="cellIs" dxfId="1256" priority="325" operator="equal">
      <formula>"DESIERTA"</formula>
    </cfRule>
  </conditionalFormatting>
  <conditionalFormatting sqref="R44">
    <cfRule type="containsText" dxfId="1255" priority="324" operator="containsText" text="LIQUIDADO">
      <formula>NOT(ISERROR(SEARCH("LIQUIDADO",R44)))</formula>
    </cfRule>
  </conditionalFormatting>
  <conditionalFormatting sqref="Q49">
    <cfRule type="containsText" dxfId="1254" priority="323" operator="containsText" text="TERMINADO">
      <formula>NOT(ISERROR(SEARCH("TERMINADO",Q49)))</formula>
    </cfRule>
  </conditionalFormatting>
  <conditionalFormatting sqref="Q49">
    <cfRule type="cellIs" dxfId="1253" priority="322" operator="equal">
      <formula>"DESIERTA"</formula>
    </cfRule>
  </conditionalFormatting>
  <conditionalFormatting sqref="R49">
    <cfRule type="containsText" dxfId="1252" priority="321" operator="containsText" text="LIQUIDADO">
      <formula>NOT(ISERROR(SEARCH("LIQUIDADO",R49)))</formula>
    </cfRule>
  </conditionalFormatting>
  <conditionalFormatting sqref="Q50">
    <cfRule type="containsText" dxfId="1251" priority="320" operator="containsText" text="TERMINADO">
      <formula>NOT(ISERROR(SEARCH("TERMINADO",Q50)))</formula>
    </cfRule>
  </conditionalFormatting>
  <conditionalFormatting sqref="Q50">
    <cfRule type="cellIs" dxfId="1250" priority="319" operator="equal">
      <formula>"DESIERTA"</formula>
    </cfRule>
  </conditionalFormatting>
  <conditionalFormatting sqref="R50">
    <cfRule type="containsText" dxfId="1249" priority="318" operator="containsText" text="LIQUIDADO">
      <formula>NOT(ISERROR(SEARCH("LIQUIDADO",R50)))</formula>
    </cfRule>
  </conditionalFormatting>
  <conditionalFormatting sqref="Q58">
    <cfRule type="containsText" dxfId="1248" priority="317" operator="containsText" text="TERMINADO">
      <formula>NOT(ISERROR(SEARCH("TERMINADO",Q58)))</formula>
    </cfRule>
  </conditionalFormatting>
  <conditionalFormatting sqref="Q58">
    <cfRule type="cellIs" dxfId="1247" priority="316" operator="equal">
      <formula>"DESIERTA"</formula>
    </cfRule>
  </conditionalFormatting>
  <conditionalFormatting sqref="R58">
    <cfRule type="containsText" dxfId="1246" priority="315" operator="containsText" text="LIQUIDADO">
      <formula>NOT(ISERROR(SEARCH("LIQUIDADO",R58)))</formula>
    </cfRule>
  </conditionalFormatting>
  <conditionalFormatting sqref="Q59">
    <cfRule type="containsText" dxfId="1245" priority="314" operator="containsText" text="TERMINADO">
      <formula>NOT(ISERROR(SEARCH("TERMINADO",Q59)))</formula>
    </cfRule>
  </conditionalFormatting>
  <conditionalFormatting sqref="Q59">
    <cfRule type="cellIs" dxfId="1244" priority="313" operator="equal">
      <formula>"DESIERTA"</formula>
    </cfRule>
  </conditionalFormatting>
  <conditionalFormatting sqref="R59">
    <cfRule type="containsText" dxfId="1243" priority="312" operator="containsText" text="LIQUIDADO">
      <formula>NOT(ISERROR(SEARCH("LIQUIDADO",R59)))</formula>
    </cfRule>
  </conditionalFormatting>
  <conditionalFormatting sqref="Q60">
    <cfRule type="containsText" dxfId="1242" priority="311" operator="containsText" text="TERMINADO">
      <formula>NOT(ISERROR(SEARCH("TERMINADO",Q60)))</formula>
    </cfRule>
  </conditionalFormatting>
  <conditionalFormatting sqref="Q60">
    <cfRule type="cellIs" dxfId="1241" priority="310" operator="equal">
      <formula>"DESIERTA"</formula>
    </cfRule>
  </conditionalFormatting>
  <conditionalFormatting sqref="R60">
    <cfRule type="containsText" dxfId="1240" priority="309" operator="containsText" text="LIQUIDADO">
      <formula>NOT(ISERROR(SEARCH("LIQUIDADO",R60)))</formula>
    </cfRule>
  </conditionalFormatting>
  <conditionalFormatting sqref="R61">
    <cfRule type="containsText" dxfId="1239" priority="308" operator="containsText" text="LIQUIDADO">
      <formula>NOT(ISERROR(SEARCH("LIQUIDADO",R61)))</formula>
    </cfRule>
  </conditionalFormatting>
  <conditionalFormatting sqref="Q63">
    <cfRule type="containsText" dxfId="1238" priority="307" operator="containsText" text="TERMINADO">
      <formula>NOT(ISERROR(SEARCH("TERMINADO",Q63)))</formula>
    </cfRule>
  </conditionalFormatting>
  <conditionalFormatting sqref="Q63">
    <cfRule type="cellIs" dxfId="1237" priority="306" operator="equal">
      <formula>"DESIERTA"</formula>
    </cfRule>
  </conditionalFormatting>
  <conditionalFormatting sqref="R63">
    <cfRule type="containsText" dxfId="1236" priority="305" operator="containsText" text="LIQUIDADO">
      <formula>NOT(ISERROR(SEARCH("LIQUIDADO",R63)))</formula>
    </cfRule>
  </conditionalFormatting>
  <conditionalFormatting sqref="Q66">
    <cfRule type="containsText" dxfId="1235" priority="304" operator="containsText" text="TERMINADO">
      <formula>NOT(ISERROR(SEARCH("TERMINADO",Q66)))</formula>
    </cfRule>
  </conditionalFormatting>
  <conditionalFormatting sqref="Q66">
    <cfRule type="cellIs" dxfId="1234" priority="303" operator="equal">
      <formula>"DESIERTA"</formula>
    </cfRule>
  </conditionalFormatting>
  <conditionalFormatting sqref="R66">
    <cfRule type="containsText" dxfId="1233" priority="302" operator="containsText" text="LIQUIDADO">
      <formula>NOT(ISERROR(SEARCH("LIQUIDADO",R66)))</formula>
    </cfRule>
  </conditionalFormatting>
  <conditionalFormatting sqref="Q29">
    <cfRule type="containsText" dxfId="1232" priority="301" operator="containsText" text="TERMINADO">
      <formula>NOT(ISERROR(SEARCH("TERMINADO",Q29)))</formula>
    </cfRule>
  </conditionalFormatting>
  <conditionalFormatting sqref="Q29">
    <cfRule type="cellIs" dxfId="1231" priority="300" operator="equal">
      <formula>"DESIERTA"</formula>
    </cfRule>
  </conditionalFormatting>
  <conditionalFormatting sqref="R29">
    <cfRule type="containsText" dxfId="1230" priority="299" operator="containsText" text="LIQUIDADO">
      <formula>NOT(ISERROR(SEARCH("LIQUIDADO",R29)))</formula>
    </cfRule>
  </conditionalFormatting>
  <conditionalFormatting sqref="Q33">
    <cfRule type="containsText" dxfId="1229" priority="298" operator="containsText" text="TERMINADO">
      <formula>NOT(ISERROR(SEARCH("TERMINADO",Q33)))</formula>
    </cfRule>
  </conditionalFormatting>
  <conditionalFormatting sqref="Q33">
    <cfRule type="cellIs" dxfId="1228" priority="297" operator="equal">
      <formula>"DESIERTA"</formula>
    </cfRule>
  </conditionalFormatting>
  <conditionalFormatting sqref="R33">
    <cfRule type="containsText" dxfId="1227" priority="296" operator="containsText" text="LIQUIDADO">
      <formula>NOT(ISERROR(SEARCH("LIQUIDADO",R33)))</formula>
    </cfRule>
  </conditionalFormatting>
  <conditionalFormatting sqref="Q42">
    <cfRule type="containsText" dxfId="1226" priority="295" operator="containsText" text="TERMINADO">
      <formula>NOT(ISERROR(SEARCH("TERMINADO",Q42)))</formula>
    </cfRule>
  </conditionalFormatting>
  <conditionalFormatting sqref="Q42">
    <cfRule type="cellIs" dxfId="1225" priority="294" operator="equal">
      <formula>"DESIERTA"</formula>
    </cfRule>
  </conditionalFormatting>
  <conditionalFormatting sqref="R42">
    <cfRule type="containsText" dxfId="1224" priority="293" operator="containsText" text="LIQUIDADO">
      <formula>NOT(ISERROR(SEARCH("LIQUIDADO",R42)))</formula>
    </cfRule>
  </conditionalFormatting>
  <conditionalFormatting sqref="Q30">
    <cfRule type="containsText" dxfId="1223" priority="292" operator="containsText" text="TERMINADO">
      <formula>NOT(ISERROR(SEARCH("TERMINADO",Q30)))</formula>
    </cfRule>
  </conditionalFormatting>
  <conditionalFormatting sqref="Q30">
    <cfRule type="cellIs" dxfId="1222" priority="291" operator="equal">
      <formula>"DESIERTA"</formula>
    </cfRule>
  </conditionalFormatting>
  <conditionalFormatting sqref="R30">
    <cfRule type="containsText" dxfId="1221" priority="290" operator="containsText" text="LIQUIDADO">
      <formula>NOT(ISERROR(SEARCH("LIQUIDADO",R30)))</formula>
    </cfRule>
  </conditionalFormatting>
  <conditionalFormatting sqref="Q34">
    <cfRule type="containsText" dxfId="1220" priority="289" operator="containsText" text="TERMINADO">
      <formula>NOT(ISERROR(SEARCH("TERMINADO",Q34)))</formula>
    </cfRule>
  </conditionalFormatting>
  <conditionalFormatting sqref="Q34">
    <cfRule type="cellIs" dxfId="1219" priority="288" operator="equal">
      <formula>"DESIERTA"</formula>
    </cfRule>
  </conditionalFormatting>
  <conditionalFormatting sqref="R34">
    <cfRule type="containsText" dxfId="1218" priority="287" operator="containsText" text="LIQUIDADO">
      <formula>NOT(ISERROR(SEARCH("LIQUIDADO",R34)))</formula>
    </cfRule>
  </conditionalFormatting>
  <conditionalFormatting sqref="Q37:Q38">
    <cfRule type="containsText" dxfId="1217" priority="286" operator="containsText" text="TERMINADO">
      <formula>NOT(ISERROR(SEARCH("TERMINADO",Q37)))</formula>
    </cfRule>
  </conditionalFormatting>
  <conditionalFormatting sqref="Q37:Q38">
    <cfRule type="cellIs" dxfId="1216" priority="285" operator="equal">
      <formula>"DESIERTA"</formula>
    </cfRule>
  </conditionalFormatting>
  <conditionalFormatting sqref="R37:R38">
    <cfRule type="containsText" dxfId="1215" priority="284" operator="containsText" text="LIQUIDADO">
      <formula>NOT(ISERROR(SEARCH("LIQUIDADO",R37)))</formula>
    </cfRule>
  </conditionalFormatting>
  <conditionalFormatting sqref="Q35">
    <cfRule type="containsText" dxfId="1214" priority="283" operator="containsText" text="TERMINADO">
      <formula>NOT(ISERROR(SEARCH("TERMINADO",Q35)))</formula>
    </cfRule>
  </conditionalFormatting>
  <conditionalFormatting sqref="Q35">
    <cfRule type="cellIs" dxfId="1213" priority="282" operator="equal">
      <formula>"DESIERTA"</formula>
    </cfRule>
  </conditionalFormatting>
  <conditionalFormatting sqref="R35">
    <cfRule type="containsText" dxfId="1212" priority="281" operator="containsText" text="LIQUIDADO">
      <formula>NOT(ISERROR(SEARCH("LIQUIDADO",R35)))</formula>
    </cfRule>
  </conditionalFormatting>
  <conditionalFormatting sqref="Q52">
    <cfRule type="containsText" dxfId="1211" priority="280" operator="containsText" text="TERMINADO">
      <formula>NOT(ISERROR(SEARCH("TERMINADO",Q52)))</formula>
    </cfRule>
  </conditionalFormatting>
  <conditionalFormatting sqref="Q52">
    <cfRule type="cellIs" dxfId="1210" priority="279" operator="equal">
      <formula>"DESIERTA"</formula>
    </cfRule>
  </conditionalFormatting>
  <conditionalFormatting sqref="R52">
    <cfRule type="containsText" dxfId="1209" priority="278" operator="containsText" text="LIQUIDADO">
      <formula>NOT(ISERROR(SEARCH("LIQUIDADO",R52)))</formula>
    </cfRule>
  </conditionalFormatting>
  <conditionalFormatting sqref="Q53">
    <cfRule type="containsText" dxfId="1208" priority="277" operator="containsText" text="TERMINADO">
      <formula>NOT(ISERROR(SEARCH("TERMINADO",Q53)))</formula>
    </cfRule>
  </conditionalFormatting>
  <conditionalFormatting sqref="Q53">
    <cfRule type="cellIs" dxfId="1207" priority="276" operator="equal">
      <formula>"DESIERTA"</formula>
    </cfRule>
  </conditionalFormatting>
  <conditionalFormatting sqref="R53">
    <cfRule type="containsText" dxfId="1206" priority="275" operator="containsText" text="LIQUIDADO">
      <formula>NOT(ISERROR(SEARCH("LIQUIDADO",R53)))</formula>
    </cfRule>
  </conditionalFormatting>
  <conditionalFormatting sqref="Q54">
    <cfRule type="containsText" dxfId="1205" priority="274" operator="containsText" text="TERMINADO">
      <formula>NOT(ISERROR(SEARCH("TERMINADO",Q54)))</formula>
    </cfRule>
  </conditionalFormatting>
  <conditionalFormatting sqref="Q54">
    <cfRule type="cellIs" dxfId="1204" priority="273" operator="equal">
      <formula>"DESIERTA"</formula>
    </cfRule>
  </conditionalFormatting>
  <conditionalFormatting sqref="R54">
    <cfRule type="containsText" dxfId="1203" priority="272" operator="containsText" text="LIQUIDADO">
      <formula>NOT(ISERROR(SEARCH("LIQUIDADO",R54)))</formula>
    </cfRule>
  </conditionalFormatting>
  <conditionalFormatting sqref="Q55">
    <cfRule type="containsText" dxfId="1202" priority="271" operator="containsText" text="TERMINADO">
      <formula>NOT(ISERROR(SEARCH("TERMINADO",Q55)))</formula>
    </cfRule>
  </conditionalFormatting>
  <conditionalFormatting sqref="Q55">
    <cfRule type="cellIs" dxfId="1201" priority="270" operator="equal">
      <formula>"DESIERTA"</formula>
    </cfRule>
  </conditionalFormatting>
  <conditionalFormatting sqref="R55">
    <cfRule type="containsText" dxfId="1200" priority="269" operator="containsText" text="LIQUIDADO">
      <formula>NOT(ISERROR(SEARCH("LIQUIDADO",R55)))</formula>
    </cfRule>
  </conditionalFormatting>
  <conditionalFormatting sqref="Q68">
    <cfRule type="containsText" dxfId="1199" priority="268" operator="containsText" text="TERMINADO">
      <formula>NOT(ISERROR(SEARCH("TERMINADO",Q68)))</formula>
    </cfRule>
  </conditionalFormatting>
  <conditionalFormatting sqref="Q68">
    <cfRule type="cellIs" dxfId="1198" priority="267" operator="equal">
      <formula>"DESIERTA"</formula>
    </cfRule>
  </conditionalFormatting>
  <conditionalFormatting sqref="R68">
    <cfRule type="containsText" dxfId="1197" priority="266" operator="containsText" text="LIQUIDADO">
      <formula>NOT(ISERROR(SEARCH("LIQUIDADO",R68)))</formula>
    </cfRule>
  </conditionalFormatting>
  <conditionalFormatting sqref="Q69">
    <cfRule type="containsText" dxfId="1196" priority="265" operator="containsText" text="TERMINADO">
      <formula>NOT(ISERROR(SEARCH("TERMINADO",Q69)))</formula>
    </cfRule>
  </conditionalFormatting>
  <conditionalFormatting sqref="Q69">
    <cfRule type="cellIs" dxfId="1195" priority="264" operator="equal">
      <formula>"DESIERTA"</formula>
    </cfRule>
  </conditionalFormatting>
  <conditionalFormatting sqref="R69">
    <cfRule type="containsText" dxfId="1194" priority="263" operator="containsText" text="LIQUIDADO">
      <formula>NOT(ISERROR(SEARCH("LIQUIDADO",R69)))</formula>
    </cfRule>
  </conditionalFormatting>
  <conditionalFormatting sqref="Q23">
    <cfRule type="containsText" dxfId="1193" priority="262" operator="containsText" text="TERMINADO">
      <formula>NOT(ISERROR(SEARCH("TERMINADO",Q23)))</formula>
    </cfRule>
  </conditionalFormatting>
  <conditionalFormatting sqref="Q23">
    <cfRule type="cellIs" dxfId="1192" priority="261" operator="equal">
      <formula>"DESIERTA"</formula>
    </cfRule>
  </conditionalFormatting>
  <conditionalFormatting sqref="R23">
    <cfRule type="containsText" dxfId="1191" priority="260" operator="containsText" text="LIQUIDADO">
      <formula>NOT(ISERROR(SEARCH("LIQUIDADO",R23)))</formula>
    </cfRule>
  </conditionalFormatting>
  <conditionalFormatting sqref="Q27">
    <cfRule type="containsText" dxfId="1190" priority="259" operator="containsText" text="TERMINADO">
      <formula>NOT(ISERROR(SEARCH("TERMINADO",Q27)))</formula>
    </cfRule>
  </conditionalFormatting>
  <conditionalFormatting sqref="Q27">
    <cfRule type="cellIs" dxfId="1189" priority="258" operator="equal">
      <formula>"DESIERTA"</formula>
    </cfRule>
  </conditionalFormatting>
  <conditionalFormatting sqref="R27">
    <cfRule type="containsText" dxfId="1188" priority="257" operator="containsText" text="LIQUIDADO">
      <formula>NOT(ISERROR(SEARCH("LIQUIDADO",R27)))</formula>
    </cfRule>
  </conditionalFormatting>
  <conditionalFormatting sqref="Q31">
    <cfRule type="containsText" dxfId="1187" priority="256" operator="containsText" text="TERMINADO">
      <formula>NOT(ISERROR(SEARCH("TERMINADO",Q31)))</formula>
    </cfRule>
  </conditionalFormatting>
  <conditionalFormatting sqref="Q31">
    <cfRule type="cellIs" dxfId="1186" priority="255" operator="equal">
      <formula>"DESIERTA"</formula>
    </cfRule>
  </conditionalFormatting>
  <conditionalFormatting sqref="R31">
    <cfRule type="containsText" dxfId="1185" priority="254" operator="containsText" text="LIQUIDADO">
      <formula>NOT(ISERROR(SEARCH("LIQUIDADO",R31)))</formula>
    </cfRule>
  </conditionalFormatting>
  <conditionalFormatting sqref="Q36">
    <cfRule type="containsText" dxfId="1184" priority="253" operator="containsText" text="TERMINADO">
      <formula>NOT(ISERROR(SEARCH("TERMINADO",Q36)))</formula>
    </cfRule>
  </conditionalFormatting>
  <conditionalFormatting sqref="Q36">
    <cfRule type="cellIs" dxfId="1183" priority="252" operator="equal">
      <formula>"DESIERTA"</formula>
    </cfRule>
  </conditionalFormatting>
  <conditionalFormatting sqref="R36">
    <cfRule type="containsText" dxfId="1182" priority="251" operator="containsText" text="LIQUIDADO">
      <formula>NOT(ISERROR(SEARCH("LIQUIDADO",R36)))</formula>
    </cfRule>
  </conditionalFormatting>
  <conditionalFormatting sqref="Q71">
    <cfRule type="containsText" dxfId="1181" priority="250" operator="containsText" text="TERMINADO">
      <formula>NOT(ISERROR(SEARCH("TERMINADO",Q71)))</formula>
    </cfRule>
  </conditionalFormatting>
  <conditionalFormatting sqref="Q71">
    <cfRule type="cellIs" dxfId="1180" priority="249" operator="equal">
      <formula>"DESIERTA"</formula>
    </cfRule>
  </conditionalFormatting>
  <conditionalFormatting sqref="R71">
    <cfRule type="containsText" dxfId="1179" priority="248" operator="containsText" text="LIQUIDADO">
      <formula>NOT(ISERROR(SEARCH("LIQUIDADO",R71)))</formula>
    </cfRule>
  </conditionalFormatting>
  <conditionalFormatting sqref="Q75">
    <cfRule type="containsText" dxfId="1178" priority="247" operator="containsText" text="TERMINADO">
      <formula>NOT(ISERROR(SEARCH("TERMINADO",Q75)))</formula>
    </cfRule>
  </conditionalFormatting>
  <conditionalFormatting sqref="Q75">
    <cfRule type="cellIs" dxfId="1177" priority="246" operator="equal">
      <formula>"DESIERTA"</formula>
    </cfRule>
  </conditionalFormatting>
  <conditionalFormatting sqref="R75">
    <cfRule type="containsText" dxfId="1176" priority="245" operator="containsText" text="LIQUIDADO">
      <formula>NOT(ISERROR(SEARCH("LIQUIDADO",R75)))</formula>
    </cfRule>
  </conditionalFormatting>
  <conditionalFormatting sqref="Q78">
    <cfRule type="containsText" dxfId="1175" priority="244" operator="containsText" text="TERMINADO">
      <formula>NOT(ISERROR(SEARCH("TERMINADO",Q78)))</formula>
    </cfRule>
  </conditionalFormatting>
  <conditionalFormatting sqref="Q78">
    <cfRule type="cellIs" dxfId="1174" priority="243" operator="equal">
      <formula>"DESIERTA"</formula>
    </cfRule>
  </conditionalFormatting>
  <conditionalFormatting sqref="R78">
    <cfRule type="containsText" dxfId="1173" priority="242" operator="containsText" text="LIQUIDADO">
      <formula>NOT(ISERROR(SEARCH("LIQUIDADO",R78)))</formula>
    </cfRule>
  </conditionalFormatting>
  <conditionalFormatting sqref="Q80">
    <cfRule type="containsText" dxfId="1172" priority="241" operator="containsText" text="TERMINADO">
      <formula>NOT(ISERROR(SEARCH("TERMINADO",Q80)))</formula>
    </cfRule>
  </conditionalFormatting>
  <conditionalFormatting sqref="Q80">
    <cfRule type="cellIs" dxfId="1171" priority="240" operator="equal">
      <formula>"DESIERTA"</formula>
    </cfRule>
  </conditionalFormatting>
  <conditionalFormatting sqref="R80">
    <cfRule type="containsText" dxfId="1170" priority="239" operator="containsText" text="LIQUIDADO">
      <formula>NOT(ISERROR(SEARCH("LIQUIDADO",R80)))</formula>
    </cfRule>
  </conditionalFormatting>
  <conditionalFormatting sqref="Q81">
    <cfRule type="containsText" dxfId="1169" priority="238" operator="containsText" text="TERMINADO">
      <formula>NOT(ISERROR(SEARCH("TERMINADO",Q81)))</formula>
    </cfRule>
  </conditionalFormatting>
  <conditionalFormatting sqref="Q81">
    <cfRule type="cellIs" dxfId="1168" priority="237" operator="equal">
      <formula>"DESIERTA"</formula>
    </cfRule>
  </conditionalFormatting>
  <conditionalFormatting sqref="R81">
    <cfRule type="containsText" dxfId="1167" priority="236" operator="containsText" text="LIQUIDADO">
      <formula>NOT(ISERROR(SEARCH("LIQUIDADO",R81)))</formula>
    </cfRule>
  </conditionalFormatting>
  <conditionalFormatting sqref="Q82">
    <cfRule type="containsText" dxfId="1166" priority="235" operator="containsText" text="TERMINADO">
      <formula>NOT(ISERROR(SEARCH("TERMINADO",Q82)))</formula>
    </cfRule>
  </conditionalFormatting>
  <conditionalFormatting sqref="Q82">
    <cfRule type="cellIs" dxfId="1165" priority="234" operator="equal">
      <formula>"DESIERTA"</formula>
    </cfRule>
  </conditionalFormatting>
  <conditionalFormatting sqref="R82">
    <cfRule type="containsText" dxfId="1164" priority="233" operator="containsText" text="LIQUIDADO">
      <formula>NOT(ISERROR(SEARCH("LIQUIDADO",R82)))</formula>
    </cfRule>
  </conditionalFormatting>
  <conditionalFormatting sqref="Q83">
    <cfRule type="containsText" dxfId="1163" priority="232" operator="containsText" text="TERMINADO">
      <formula>NOT(ISERROR(SEARCH("TERMINADO",Q83)))</formula>
    </cfRule>
  </conditionalFormatting>
  <conditionalFormatting sqref="Q83">
    <cfRule type="cellIs" dxfId="1162" priority="231" operator="equal">
      <formula>"DESIERTA"</formula>
    </cfRule>
  </conditionalFormatting>
  <conditionalFormatting sqref="R83">
    <cfRule type="containsText" dxfId="1161" priority="230" operator="containsText" text="LIQUIDADO">
      <formula>NOT(ISERROR(SEARCH("LIQUIDADO",R83)))</formula>
    </cfRule>
  </conditionalFormatting>
  <conditionalFormatting sqref="Q84">
    <cfRule type="containsText" dxfId="1160" priority="229" operator="containsText" text="TERMINADO">
      <formula>NOT(ISERROR(SEARCH("TERMINADO",Q84)))</formula>
    </cfRule>
  </conditionalFormatting>
  <conditionalFormatting sqref="Q84">
    <cfRule type="cellIs" dxfId="1159" priority="228" operator="equal">
      <formula>"DESIERTA"</formula>
    </cfRule>
  </conditionalFormatting>
  <conditionalFormatting sqref="R84">
    <cfRule type="containsText" dxfId="1158" priority="227" operator="containsText" text="LIQUIDADO">
      <formula>NOT(ISERROR(SEARCH("LIQUIDADO",R84)))</formula>
    </cfRule>
  </conditionalFormatting>
  <conditionalFormatting sqref="Q86">
    <cfRule type="containsText" dxfId="1157" priority="226" operator="containsText" text="TERMINADO">
      <formula>NOT(ISERROR(SEARCH("TERMINADO",Q86)))</formula>
    </cfRule>
  </conditionalFormatting>
  <conditionalFormatting sqref="Q86">
    <cfRule type="cellIs" dxfId="1156" priority="225" operator="equal">
      <formula>"DESIERTA"</formula>
    </cfRule>
  </conditionalFormatting>
  <conditionalFormatting sqref="R86">
    <cfRule type="containsText" dxfId="1155" priority="224" operator="containsText" text="LIQUIDADO">
      <formula>NOT(ISERROR(SEARCH("LIQUIDADO",R86)))</formula>
    </cfRule>
  </conditionalFormatting>
  <conditionalFormatting sqref="Q89">
    <cfRule type="containsText" dxfId="1154" priority="223" operator="containsText" text="TERMINADO">
      <formula>NOT(ISERROR(SEARCH("TERMINADO",Q89)))</formula>
    </cfRule>
  </conditionalFormatting>
  <conditionalFormatting sqref="Q89">
    <cfRule type="cellIs" dxfId="1153" priority="222" operator="equal">
      <formula>"DESIERTA"</formula>
    </cfRule>
  </conditionalFormatting>
  <conditionalFormatting sqref="R89">
    <cfRule type="containsText" dxfId="1152" priority="221" operator="containsText" text="LIQUIDADO">
      <formula>NOT(ISERROR(SEARCH("LIQUIDADO",R89)))</formula>
    </cfRule>
  </conditionalFormatting>
  <conditionalFormatting sqref="Q32">
    <cfRule type="containsText" dxfId="1151" priority="220" operator="containsText" text="TERMINADO">
      <formula>NOT(ISERROR(SEARCH("TERMINADO",Q32)))</formula>
    </cfRule>
  </conditionalFormatting>
  <conditionalFormatting sqref="Q32">
    <cfRule type="cellIs" dxfId="1150" priority="219" operator="equal">
      <formula>"DESIERTA"</formula>
    </cfRule>
  </conditionalFormatting>
  <conditionalFormatting sqref="R32">
    <cfRule type="containsText" dxfId="1149" priority="218" operator="containsText" text="LIQUIDADO">
      <formula>NOT(ISERROR(SEARCH("LIQUIDADO",R32)))</formula>
    </cfRule>
  </conditionalFormatting>
  <conditionalFormatting sqref="Q40">
    <cfRule type="containsText" dxfId="1148" priority="217" operator="containsText" text="TERMINADO">
      <formula>NOT(ISERROR(SEARCH("TERMINADO",Q40)))</formula>
    </cfRule>
  </conditionalFormatting>
  <conditionalFormatting sqref="Q40">
    <cfRule type="cellIs" dxfId="1147" priority="216" operator="equal">
      <formula>"DESIERTA"</formula>
    </cfRule>
  </conditionalFormatting>
  <conditionalFormatting sqref="R40">
    <cfRule type="containsText" dxfId="1146" priority="215" operator="containsText" text="LIQUIDADO">
      <formula>NOT(ISERROR(SEARCH("LIQUIDADO",R40)))</formula>
    </cfRule>
  </conditionalFormatting>
  <conditionalFormatting sqref="R85">
    <cfRule type="containsText" dxfId="1145" priority="212" operator="containsText" text="LIQUIDADO">
      <formula>NOT(ISERROR(SEARCH("LIQUIDADO",R85)))</formula>
    </cfRule>
  </conditionalFormatting>
  <conditionalFormatting sqref="Q85">
    <cfRule type="containsText" dxfId="1144" priority="214" operator="containsText" text="TERMINADO">
      <formula>NOT(ISERROR(SEARCH("TERMINADO",Q85)))</formula>
    </cfRule>
  </conditionalFormatting>
  <conditionalFormatting sqref="Q85">
    <cfRule type="cellIs" dxfId="1143" priority="213" operator="equal">
      <formula>"DESIERTA"</formula>
    </cfRule>
  </conditionalFormatting>
  <conditionalFormatting sqref="Q111">
    <cfRule type="containsText" dxfId="1142" priority="211" operator="containsText" text="TERMINADO">
      <formula>NOT(ISERROR(SEARCH("TERMINADO",Q111)))</formula>
    </cfRule>
  </conditionalFormatting>
  <conditionalFormatting sqref="Q111">
    <cfRule type="cellIs" dxfId="1141" priority="210" operator="equal">
      <formula>"DESIERTA"</formula>
    </cfRule>
  </conditionalFormatting>
  <conditionalFormatting sqref="R111">
    <cfRule type="containsText" dxfId="1140" priority="209" operator="containsText" text="LIQUIDADO">
      <formula>NOT(ISERROR(SEARCH("LIQUIDADO",R111)))</formula>
    </cfRule>
  </conditionalFormatting>
  <conditionalFormatting sqref="Q77">
    <cfRule type="containsText" dxfId="1139" priority="208" operator="containsText" text="TERMINADO">
      <formula>NOT(ISERROR(SEARCH("TERMINADO",Q77)))</formula>
    </cfRule>
  </conditionalFormatting>
  <conditionalFormatting sqref="Q77">
    <cfRule type="cellIs" dxfId="1138" priority="207" operator="equal">
      <formula>"DESIERTA"</formula>
    </cfRule>
  </conditionalFormatting>
  <conditionalFormatting sqref="R77">
    <cfRule type="containsText" dxfId="1137" priority="206" operator="containsText" text="LIQUIDADO">
      <formula>NOT(ISERROR(SEARCH("LIQUIDADO",R77)))</formula>
    </cfRule>
  </conditionalFormatting>
  <conditionalFormatting sqref="Q62">
    <cfRule type="containsText" dxfId="1136" priority="205" operator="containsText" text="TERMINADO">
      <formula>NOT(ISERROR(SEARCH("TERMINADO",Q62)))</formula>
    </cfRule>
  </conditionalFormatting>
  <conditionalFormatting sqref="Q62">
    <cfRule type="cellIs" dxfId="1135" priority="204" operator="equal">
      <formula>"DESIERTA"</formula>
    </cfRule>
  </conditionalFormatting>
  <conditionalFormatting sqref="R62">
    <cfRule type="containsText" dxfId="1134" priority="203" operator="containsText" text="LIQUIDADO">
      <formula>NOT(ISERROR(SEARCH("LIQUIDADO",R62)))</formula>
    </cfRule>
  </conditionalFormatting>
  <conditionalFormatting sqref="Q79">
    <cfRule type="containsText" dxfId="1133" priority="202" operator="containsText" text="TERMINADO">
      <formula>NOT(ISERROR(SEARCH("TERMINADO",Q79)))</formula>
    </cfRule>
  </conditionalFormatting>
  <conditionalFormatting sqref="Q79">
    <cfRule type="cellIs" dxfId="1132" priority="201" operator="equal">
      <formula>"DESIERTA"</formula>
    </cfRule>
  </conditionalFormatting>
  <conditionalFormatting sqref="R79">
    <cfRule type="containsText" dxfId="1131" priority="200" operator="containsText" text="LIQUIDADO">
      <formula>NOT(ISERROR(SEARCH("LIQUIDADO",R79)))</formula>
    </cfRule>
  </conditionalFormatting>
  <conditionalFormatting sqref="R112">
    <cfRule type="containsText" dxfId="1130" priority="197" operator="containsText" text="LIQUIDADO">
      <formula>NOT(ISERROR(SEARCH("LIQUIDADO",R112)))</formula>
    </cfRule>
  </conditionalFormatting>
  <conditionalFormatting sqref="R113">
    <cfRule type="containsText" dxfId="1129" priority="196" operator="containsText" text="LIQUIDADO">
      <formula>NOT(ISERROR(SEARCH("LIQUIDADO",R113)))</formula>
    </cfRule>
  </conditionalFormatting>
  <conditionalFormatting sqref="R114">
    <cfRule type="containsText" dxfId="1128" priority="195" operator="containsText" text="LIQUIDADO">
      <formula>NOT(ISERROR(SEARCH("LIQUIDADO",R114)))</formula>
    </cfRule>
  </conditionalFormatting>
  <conditionalFormatting sqref="R115">
    <cfRule type="containsText" dxfId="1127" priority="194" operator="containsText" text="LIQUIDADO">
      <formula>NOT(ISERROR(SEARCH("LIQUIDADO",R115)))</formula>
    </cfRule>
  </conditionalFormatting>
  <conditionalFormatting sqref="R116">
    <cfRule type="containsText" dxfId="1126" priority="193" operator="containsText" text="LIQUIDADO">
      <formula>NOT(ISERROR(SEARCH("LIQUIDADO",R116)))</formula>
    </cfRule>
  </conditionalFormatting>
  <conditionalFormatting sqref="R117">
    <cfRule type="containsText" dxfId="1125" priority="192" operator="containsText" text="LIQUIDADO">
      <formula>NOT(ISERROR(SEARCH("LIQUIDADO",R117)))</formula>
    </cfRule>
  </conditionalFormatting>
  <conditionalFormatting sqref="R118">
    <cfRule type="containsText" dxfId="1124" priority="191" operator="containsText" text="LIQUIDADO">
      <formula>NOT(ISERROR(SEARCH("LIQUIDADO",R118)))</formula>
    </cfRule>
  </conditionalFormatting>
  <conditionalFormatting sqref="R119">
    <cfRule type="containsText" dxfId="1123" priority="190" operator="containsText" text="LIQUIDADO">
      <formula>NOT(ISERROR(SEARCH("LIQUIDADO",R119)))</formula>
    </cfRule>
  </conditionalFormatting>
  <conditionalFormatting sqref="Q123">
    <cfRule type="containsText" dxfId="1122" priority="189" operator="containsText" text="TERMINADO">
      <formula>NOT(ISERROR(SEARCH("TERMINADO",Q123)))</formula>
    </cfRule>
  </conditionalFormatting>
  <conditionalFormatting sqref="Q123">
    <cfRule type="cellIs" dxfId="1121" priority="188" operator="equal">
      <formula>"DESIERTA"</formula>
    </cfRule>
  </conditionalFormatting>
  <conditionalFormatting sqref="R123">
    <cfRule type="containsText" dxfId="1120" priority="187" operator="containsText" text="LIQUIDADO">
      <formula>NOT(ISERROR(SEARCH("LIQUIDADO",R123)))</formula>
    </cfRule>
  </conditionalFormatting>
  <conditionalFormatting sqref="Q124">
    <cfRule type="containsText" dxfId="1119" priority="186" operator="containsText" text="TERMINADO">
      <formula>NOT(ISERROR(SEARCH("TERMINADO",Q124)))</formula>
    </cfRule>
  </conditionalFormatting>
  <conditionalFormatting sqref="Q124">
    <cfRule type="cellIs" dxfId="1118" priority="185" operator="equal">
      <formula>"DESIERTA"</formula>
    </cfRule>
  </conditionalFormatting>
  <conditionalFormatting sqref="R124">
    <cfRule type="containsText" dxfId="1117" priority="184" operator="containsText" text="LIQUIDADO">
      <formula>NOT(ISERROR(SEARCH("LIQUIDADO",R124)))</formula>
    </cfRule>
  </conditionalFormatting>
  <conditionalFormatting sqref="Q125">
    <cfRule type="containsText" dxfId="1116" priority="183" operator="containsText" text="TERMINADO">
      <formula>NOT(ISERROR(SEARCH("TERMINADO",Q125)))</formula>
    </cfRule>
  </conditionalFormatting>
  <conditionalFormatting sqref="Q125">
    <cfRule type="cellIs" dxfId="1115" priority="182" operator="equal">
      <formula>"DESIERTA"</formula>
    </cfRule>
  </conditionalFormatting>
  <conditionalFormatting sqref="R125">
    <cfRule type="containsText" dxfId="1114" priority="181" operator="containsText" text="LIQUIDADO">
      <formula>NOT(ISERROR(SEARCH("LIQUIDADO",R125)))</formula>
    </cfRule>
  </conditionalFormatting>
  <conditionalFormatting sqref="Q126">
    <cfRule type="containsText" dxfId="1113" priority="180" operator="containsText" text="TERMINADO">
      <formula>NOT(ISERROR(SEARCH("TERMINADO",Q126)))</formula>
    </cfRule>
  </conditionalFormatting>
  <conditionalFormatting sqref="Q126">
    <cfRule type="cellIs" dxfId="1112" priority="179" operator="equal">
      <formula>"DESIERTA"</formula>
    </cfRule>
  </conditionalFormatting>
  <conditionalFormatting sqref="R126">
    <cfRule type="containsText" dxfId="1111" priority="178" operator="containsText" text="LIQUIDADO">
      <formula>NOT(ISERROR(SEARCH("LIQUIDADO",R126)))</formula>
    </cfRule>
  </conditionalFormatting>
  <conditionalFormatting sqref="Q128">
    <cfRule type="containsText" dxfId="1110" priority="177" operator="containsText" text="TERMINADO">
      <formula>NOT(ISERROR(SEARCH("TERMINADO",Q128)))</formula>
    </cfRule>
  </conditionalFormatting>
  <conditionalFormatting sqref="Q128">
    <cfRule type="cellIs" dxfId="1109" priority="176" operator="equal">
      <formula>"DESIERTA"</formula>
    </cfRule>
  </conditionalFormatting>
  <conditionalFormatting sqref="R128">
    <cfRule type="containsText" dxfId="1108" priority="175" operator="containsText" text="LIQUIDADO">
      <formula>NOT(ISERROR(SEARCH("LIQUIDADO",R128)))</formula>
    </cfRule>
  </conditionalFormatting>
  <conditionalFormatting sqref="Q129">
    <cfRule type="containsText" dxfId="1107" priority="174" operator="containsText" text="TERMINADO">
      <formula>NOT(ISERROR(SEARCH("TERMINADO",Q129)))</formula>
    </cfRule>
  </conditionalFormatting>
  <conditionalFormatting sqref="Q129">
    <cfRule type="cellIs" dxfId="1106" priority="173" operator="equal">
      <formula>"DESIERTA"</formula>
    </cfRule>
  </conditionalFormatting>
  <conditionalFormatting sqref="R129">
    <cfRule type="containsText" dxfId="1105" priority="172" operator="containsText" text="LIQUIDADO">
      <formula>NOT(ISERROR(SEARCH("LIQUIDADO",R129)))</formula>
    </cfRule>
  </conditionalFormatting>
  <conditionalFormatting sqref="Q133">
    <cfRule type="containsText" dxfId="1104" priority="171" operator="containsText" text="TERMINADO">
      <formula>NOT(ISERROR(SEARCH("TERMINADO",Q133)))</formula>
    </cfRule>
  </conditionalFormatting>
  <conditionalFormatting sqref="Q133">
    <cfRule type="cellIs" dxfId="1103" priority="170" operator="equal">
      <formula>"DESIERTA"</formula>
    </cfRule>
  </conditionalFormatting>
  <conditionalFormatting sqref="R133">
    <cfRule type="containsText" dxfId="1102" priority="169" operator="containsText" text="LIQUIDADO">
      <formula>NOT(ISERROR(SEARCH("LIQUIDADO",R133)))</formula>
    </cfRule>
  </conditionalFormatting>
  <conditionalFormatting sqref="R166">
    <cfRule type="containsText" dxfId="1101" priority="168" operator="containsText" text="LIQUIDADO">
      <formula>NOT(ISERROR(SEARCH("LIQUIDADO",R166)))</formula>
    </cfRule>
  </conditionalFormatting>
  <conditionalFormatting sqref="R167">
    <cfRule type="containsText" dxfId="1100" priority="167" operator="containsText" text="LIQUIDADO">
      <formula>NOT(ISERROR(SEARCH("LIQUIDADO",R167)))</formula>
    </cfRule>
  </conditionalFormatting>
  <conditionalFormatting sqref="R168">
    <cfRule type="containsText" dxfId="1099" priority="166" operator="containsText" text="LIQUIDADO">
      <formula>NOT(ISERROR(SEARCH("LIQUIDADO",R168)))</formula>
    </cfRule>
  </conditionalFormatting>
  <conditionalFormatting sqref="R169">
    <cfRule type="containsText" dxfId="1098" priority="165" operator="containsText" text="LIQUIDADO">
      <formula>NOT(ISERROR(SEARCH("LIQUIDADO",R169)))</formula>
    </cfRule>
  </conditionalFormatting>
  <conditionalFormatting sqref="R170">
    <cfRule type="containsText" dxfId="1097" priority="164" operator="containsText" text="LIQUIDADO">
      <formula>NOT(ISERROR(SEARCH("LIQUIDADO",R170)))</formula>
    </cfRule>
  </conditionalFormatting>
  <conditionalFormatting sqref="R179:R181">
    <cfRule type="containsText" dxfId="1096" priority="163" operator="containsText" text="LIQUIDADO">
      <formula>NOT(ISERROR(SEARCH("LIQUIDADO",R179)))</formula>
    </cfRule>
  </conditionalFormatting>
  <conditionalFormatting sqref="Q183">
    <cfRule type="containsText" dxfId="1095" priority="162" operator="containsText" text="TERMINADO">
      <formula>NOT(ISERROR(SEARCH("TERMINADO",Q183)))</formula>
    </cfRule>
  </conditionalFormatting>
  <conditionalFormatting sqref="Q183">
    <cfRule type="cellIs" dxfId="1094" priority="161" operator="equal">
      <formula>"DESIERTA"</formula>
    </cfRule>
  </conditionalFormatting>
  <conditionalFormatting sqref="R183">
    <cfRule type="containsText" dxfId="1093" priority="160" operator="containsText" text="LIQUIDADO">
      <formula>NOT(ISERROR(SEARCH("LIQUIDADO",R183)))</formula>
    </cfRule>
  </conditionalFormatting>
  <conditionalFormatting sqref="Q130">
    <cfRule type="containsText" dxfId="1092" priority="159" operator="containsText" text="TERMINADO">
      <formula>NOT(ISERROR(SEARCH("TERMINADO",Q130)))</formula>
    </cfRule>
  </conditionalFormatting>
  <conditionalFormatting sqref="Q130">
    <cfRule type="cellIs" dxfId="1091" priority="158" operator="equal">
      <formula>"DESIERTA"</formula>
    </cfRule>
  </conditionalFormatting>
  <conditionalFormatting sqref="R130">
    <cfRule type="containsText" dxfId="1090" priority="157" operator="containsText" text="LIQUIDADO">
      <formula>NOT(ISERROR(SEARCH("LIQUIDADO",R130)))</formula>
    </cfRule>
  </conditionalFormatting>
  <conditionalFormatting sqref="Q121">
    <cfRule type="containsText" dxfId="1089" priority="156" operator="containsText" text="TERMINADO">
      <formula>NOT(ISERROR(SEARCH("TERMINADO",Q121)))</formula>
    </cfRule>
  </conditionalFormatting>
  <conditionalFormatting sqref="Q121">
    <cfRule type="cellIs" dxfId="1088" priority="155" operator="equal">
      <formula>"DESIERTA"</formula>
    </cfRule>
  </conditionalFormatting>
  <conditionalFormatting sqref="R121">
    <cfRule type="containsText" dxfId="1087" priority="154" operator="containsText" text="LIQUIDADO">
      <formula>NOT(ISERROR(SEARCH("LIQUIDADO",R121)))</formula>
    </cfRule>
  </conditionalFormatting>
  <conditionalFormatting sqref="Q127">
    <cfRule type="containsText" dxfId="1086" priority="153" operator="containsText" text="TERMINADO">
      <formula>NOT(ISERROR(SEARCH("TERMINADO",Q127)))</formula>
    </cfRule>
  </conditionalFormatting>
  <conditionalFormatting sqref="Q127">
    <cfRule type="cellIs" dxfId="1085" priority="152" operator="equal">
      <formula>"DESIERTA"</formula>
    </cfRule>
  </conditionalFormatting>
  <conditionalFormatting sqref="R127">
    <cfRule type="containsText" dxfId="1084" priority="151" operator="containsText" text="LIQUIDADO">
      <formula>NOT(ISERROR(SEARCH("LIQUIDADO",R127)))</formula>
    </cfRule>
  </conditionalFormatting>
  <conditionalFormatting sqref="Q136">
    <cfRule type="containsText" dxfId="1083" priority="150" operator="containsText" text="TERMINADO">
      <formula>NOT(ISERROR(SEARCH("TERMINADO",Q136)))</formula>
    </cfRule>
  </conditionalFormatting>
  <conditionalFormatting sqref="Q136">
    <cfRule type="cellIs" dxfId="1082" priority="149" operator="equal">
      <formula>"DESIERTA"</formula>
    </cfRule>
  </conditionalFormatting>
  <conditionalFormatting sqref="R136">
    <cfRule type="containsText" dxfId="1081" priority="148" operator="containsText" text="LIQUIDADO">
      <formula>NOT(ISERROR(SEARCH("LIQUIDADO",R136)))</formula>
    </cfRule>
  </conditionalFormatting>
  <conditionalFormatting sqref="Q137">
    <cfRule type="containsText" dxfId="1080" priority="147" operator="containsText" text="TERMINADO">
      <formula>NOT(ISERROR(SEARCH("TERMINADO",Q137)))</formula>
    </cfRule>
  </conditionalFormatting>
  <conditionalFormatting sqref="Q137">
    <cfRule type="cellIs" dxfId="1079" priority="146" operator="equal">
      <formula>"DESIERTA"</formula>
    </cfRule>
  </conditionalFormatting>
  <conditionalFormatting sqref="R137">
    <cfRule type="containsText" dxfId="1078" priority="145" operator="containsText" text="LIQUIDADO">
      <formula>NOT(ISERROR(SEARCH("LIQUIDADO",R137)))</formula>
    </cfRule>
  </conditionalFormatting>
  <conditionalFormatting sqref="Q138">
    <cfRule type="containsText" dxfId="1077" priority="144" operator="containsText" text="TERMINADO">
      <formula>NOT(ISERROR(SEARCH("TERMINADO",Q138)))</formula>
    </cfRule>
  </conditionalFormatting>
  <conditionalFormatting sqref="Q138">
    <cfRule type="cellIs" dxfId="1076" priority="143" operator="equal">
      <formula>"DESIERTA"</formula>
    </cfRule>
  </conditionalFormatting>
  <conditionalFormatting sqref="R138">
    <cfRule type="containsText" dxfId="1075" priority="142" operator="containsText" text="LIQUIDADO">
      <formula>NOT(ISERROR(SEARCH("LIQUIDADO",R138)))</formula>
    </cfRule>
  </conditionalFormatting>
  <conditionalFormatting sqref="R140">
    <cfRule type="containsText" dxfId="1074" priority="141" operator="containsText" text="LIQUIDADO">
      <formula>NOT(ISERROR(SEARCH("LIQUIDADO",R140)))</formula>
    </cfRule>
  </conditionalFormatting>
  <conditionalFormatting sqref="Q140">
    <cfRule type="containsText" dxfId="1073" priority="140" operator="containsText" text="TERMINADO">
      <formula>NOT(ISERROR(SEARCH("TERMINADO",Q140)))</formula>
    </cfRule>
  </conditionalFormatting>
  <conditionalFormatting sqref="Q140">
    <cfRule type="cellIs" dxfId="1072" priority="139" operator="equal">
      <formula>"DESIERTA"</formula>
    </cfRule>
  </conditionalFormatting>
  <conditionalFormatting sqref="R194">
    <cfRule type="containsText" dxfId="1071" priority="136" operator="containsText" text="LIQUIDADO">
      <formula>NOT(ISERROR(SEARCH("LIQUIDADO",R194)))</formula>
    </cfRule>
  </conditionalFormatting>
  <conditionalFormatting sqref="R196">
    <cfRule type="containsText" dxfId="1070" priority="135" operator="containsText" text="LIQUIDADO">
      <formula>NOT(ISERROR(SEARCH("LIQUIDADO",R196)))</formula>
    </cfRule>
  </conditionalFormatting>
  <conditionalFormatting sqref="R197">
    <cfRule type="containsText" dxfId="1069" priority="134" operator="containsText" text="LIQUIDADO">
      <formula>NOT(ISERROR(SEARCH("LIQUIDADO",R197)))</formula>
    </cfRule>
  </conditionalFormatting>
  <conditionalFormatting sqref="R198">
    <cfRule type="containsText" dxfId="1068" priority="133" operator="containsText" text="LIQUIDADO">
      <formula>NOT(ISERROR(SEARCH("LIQUIDADO",R198)))</formula>
    </cfRule>
  </conditionalFormatting>
  <conditionalFormatting sqref="R199">
    <cfRule type="containsText" dxfId="1067" priority="132" operator="containsText" text="LIQUIDADO">
      <formula>NOT(ISERROR(SEARCH("LIQUIDADO",R199)))</formula>
    </cfRule>
  </conditionalFormatting>
  <conditionalFormatting sqref="R200">
    <cfRule type="containsText" dxfId="1066" priority="131" operator="containsText" text="LIQUIDADO">
      <formula>NOT(ISERROR(SEARCH("LIQUIDADO",R200)))</formula>
    </cfRule>
  </conditionalFormatting>
  <conditionalFormatting sqref="R201">
    <cfRule type="containsText" dxfId="1065" priority="130" operator="containsText" text="LIQUIDADO">
      <formula>NOT(ISERROR(SEARCH("LIQUIDADO",R201)))</formula>
    </cfRule>
  </conditionalFormatting>
  <conditionalFormatting sqref="R202">
    <cfRule type="containsText" dxfId="1064" priority="129" operator="containsText" text="LIQUIDADO">
      <formula>NOT(ISERROR(SEARCH("LIQUIDADO",R202)))</formula>
    </cfRule>
  </conditionalFormatting>
  <conditionalFormatting sqref="R203">
    <cfRule type="containsText" dxfId="1063" priority="128" operator="containsText" text="LIQUIDADO">
      <formula>NOT(ISERROR(SEARCH("LIQUIDADO",R203)))</formula>
    </cfRule>
  </conditionalFormatting>
  <conditionalFormatting sqref="R204">
    <cfRule type="containsText" dxfId="1062" priority="127" operator="containsText" text="LIQUIDADO">
      <formula>NOT(ISERROR(SEARCH("LIQUIDADO",R204)))</formula>
    </cfRule>
  </conditionalFormatting>
  <conditionalFormatting sqref="Q146">
    <cfRule type="containsText" dxfId="1061" priority="126" operator="containsText" text="TERMINADO">
      <formula>NOT(ISERROR(SEARCH("TERMINADO",Q146)))</formula>
    </cfRule>
  </conditionalFormatting>
  <conditionalFormatting sqref="Q146">
    <cfRule type="cellIs" dxfId="1060" priority="125" operator="equal">
      <formula>"DESIERTA"</formula>
    </cfRule>
  </conditionalFormatting>
  <conditionalFormatting sqref="R146">
    <cfRule type="containsText" dxfId="1059" priority="124" operator="containsText" text="LIQUIDADO">
      <formula>NOT(ISERROR(SEARCH("LIQUIDADO",R146)))</formula>
    </cfRule>
  </conditionalFormatting>
  <conditionalFormatting sqref="Q212 Q135">
    <cfRule type="containsText" dxfId="1058" priority="120" operator="containsText" text="TERMINADO">
      <formula>NOT(ISERROR(SEARCH("TERMINADO",Q135)))</formula>
    </cfRule>
  </conditionalFormatting>
  <conditionalFormatting sqref="Q212 Q135">
    <cfRule type="cellIs" dxfId="1057" priority="119" operator="equal">
      <formula>"DESIERTA"</formula>
    </cfRule>
  </conditionalFormatting>
  <conditionalFormatting sqref="R212 R135">
    <cfRule type="containsText" dxfId="1056" priority="118" operator="containsText" text="LIQUIDADO">
      <formula>NOT(ISERROR(SEARCH("LIQUIDADO",R135)))</formula>
    </cfRule>
  </conditionalFormatting>
  <conditionalFormatting sqref="Q184">
    <cfRule type="containsText" dxfId="1055" priority="117" operator="containsText" text="TERMINADO">
      <formula>NOT(ISERROR(SEARCH("TERMINADO",Q184)))</formula>
    </cfRule>
  </conditionalFormatting>
  <conditionalFormatting sqref="Q184">
    <cfRule type="cellIs" dxfId="1054" priority="116" operator="equal">
      <formula>"DESIERTA"</formula>
    </cfRule>
  </conditionalFormatting>
  <conditionalFormatting sqref="R184">
    <cfRule type="containsText" dxfId="1053" priority="115" operator="containsText" text="LIQUIDADO">
      <formula>NOT(ISERROR(SEARCH("LIQUIDADO",R184)))</formula>
    </cfRule>
  </conditionalFormatting>
  <conditionalFormatting sqref="Q2">
    <cfRule type="containsText" dxfId="1052" priority="114" operator="containsText" text="TERMINADO">
      <formula>NOT(ISERROR(SEARCH("TERMINADO",Q2)))</formula>
    </cfRule>
  </conditionalFormatting>
  <conditionalFormatting sqref="Q2">
    <cfRule type="cellIs" dxfId="1051" priority="113" operator="equal">
      <formula>"DESIERTA"</formula>
    </cfRule>
  </conditionalFormatting>
  <conditionalFormatting sqref="R2">
    <cfRule type="containsText" dxfId="1050" priority="112" operator="containsText" text="LIQUIDADO">
      <formula>NOT(ISERROR(SEARCH("LIQUIDADO",R2)))</formula>
    </cfRule>
  </conditionalFormatting>
  <conditionalFormatting sqref="R189">
    <cfRule type="containsText" dxfId="1049" priority="111" operator="containsText" text="LIQUIDADO">
      <formula>NOT(ISERROR(SEARCH("LIQUIDADO",R189)))</formula>
    </cfRule>
  </conditionalFormatting>
  <conditionalFormatting sqref="R193">
    <cfRule type="containsText" dxfId="1048" priority="110" operator="containsText" text="LIQUIDADO">
      <formula>NOT(ISERROR(SEARCH("LIQUIDADO",R193)))</formula>
    </cfRule>
  </conditionalFormatting>
  <conditionalFormatting sqref="AI192">
    <cfRule type="containsText" dxfId="1047" priority="108" operator="containsText" text="NA">
      <formula>NOT(ISERROR(SEARCH("NA",AI192)))</formula>
    </cfRule>
    <cfRule type="containsText" dxfId="1046" priority="109" operator="containsText" text="N.A">
      <formula>NOT(ISERROR(SEARCH("N.A",AI192)))</formula>
    </cfRule>
  </conditionalFormatting>
  <conditionalFormatting sqref="AI193">
    <cfRule type="containsText" dxfId="1045" priority="106" operator="containsText" text="NA">
      <formula>NOT(ISERROR(SEARCH("NA",AI193)))</formula>
    </cfRule>
    <cfRule type="containsText" dxfId="1044" priority="107" operator="containsText" text="N.A">
      <formula>NOT(ISERROR(SEARCH("N.A",AI193)))</formula>
    </cfRule>
  </conditionalFormatting>
  <conditionalFormatting sqref="AI190">
    <cfRule type="containsText" dxfId="1043" priority="104" operator="containsText" text="NA">
      <formula>NOT(ISERROR(SEARCH("NA",AI190)))</formula>
    </cfRule>
    <cfRule type="containsText" dxfId="1042" priority="105" operator="containsText" text="N.A">
      <formula>NOT(ISERROR(SEARCH("N.A",AI190)))</formula>
    </cfRule>
  </conditionalFormatting>
  <conditionalFormatting sqref="Q234">
    <cfRule type="containsText" dxfId="1041" priority="103" operator="containsText" text="TERMINADO">
      <formula>NOT(ISERROR(SEARCH("TERMINADO",Q234)))</formula>
    </cfRule>
  </conditionalFormatting>
  <conditionalFormatting sqref="Q234">
    <cfRule type="cellIs" dxfId="1040" priority="102" operator="equal">
      <formula>"DESIERTA"</formula>
    </cfRule>
  </conditionalFormatting>
  <conditionalFormatting sqref="R234">
    <cfRule type="containsText" dxfId="1039" priority="101" operator="containsText" text="TERMINADO">
      <formula>NOT(ISERROR(SEARCH("TERMINADO",R234)))</formula>
    </cfRule>
  </conditionalFormatting>
  <conditionalFormatting sqref="R234">
    <cfRule type="cellIs" dxfId="1038" priority="100" operator="equal">
      <formula>"DESIERTA"</formula>
    </cfRule>
  </conditionalFormatting>
  <conditionalFormatting sqref="Q232">
    <cfRule type="containsText" dxfId="1037" priority="99" operator="containsText" text="TERMINADO">
      <formula>NOT(ISERROR(SEARCH("TERMINADO",Q232)))</formula>
    </cfRule>
  </conditionalFormatting>
  <conditionalFormatting sqref="Q232">
    <cfRule type="cellIs" dxfId="1036" priority="98" operator="equal">
      <formula>"DESIERTA"</formula>
    </cfRule>
  </conditionalFormatting>
  <conditionalFormatting sqref="R232">
    <cfRule type="containsText" dxfId="1035" priority="97" operator="containsText" text="TERMINADO">
      <formula>NOT(ISERROR(SEARCH("TERMINADO",R232)))</formula>
    </cfRule>
  </conditionalFormatting>
  <conditionalFormatting sqref="R232">
    <cfRule type="cellIs" dxfId="1034" priority="96" operator="equal">
      <formula>"DESIERTA"</formula>
    </cfRule>
  </conditionalFormatting>
  <conditionalFormatting sqref="Q237">
    <cfRule type="containsText" dxfId="1033" priority="95" operator="containsText" text="TERMINADO">
      <formula>NOT(ISERROR(SEARCH("TERMINADO",Q237)))</formula>
    </cfRule>
  </conditionalFormatting>
  <conditionalFormatting sqref="Q237">
    <cfRule type="cellIs" dxfId="1032" priority="94" operator="equal">
      <formula>"DESIERTA"</formula>
    </cfRule>
  </conditionalFormatting>
  <conditionalFormatting sqref="R237">
    <cfRule type="containsText" dxfId="1031" priority="93" operator="containsText" text="TERMINADO">
      <formula>NOT(ISERROR(SEARCH("TERMINADO",R237)))</formula>
    </cfRule>
  </conditionalFormatting>
  <conditionalFormatting sqref="R237">
    <cfRule type="cellIs" dxfId="1030" priority="92" operator="equal">
      <formula>"DESIERTA"</formula>
    </cfRule>
  </conditionalFormatting>
  <conditionalFormatting sqref="Q215">
    <cfRule type="containsText" dxfId="1029" priority="91" operator="containsText" text="TERMINADO">
      <formula>NOT(ISERROR(SEARCH("TERMINADO",Q215)))</formula>
    </cfRule>
  </conditionalFormatting>
  <conditionalFormatting sqref="Q215">
    <cfRule type="cellIs" dxfId="1028" priority="90" operator="equal">
      <formula>"DESIERTA"</formula>
    </cfRule>
  </conditionalFormatting>
  <conditionalFormatting sqref="R215">
    <cfRule type="containsText" dxfId="1027" priority="89" operator="containsText" text="LIQUIDADO">
      <formula>NOT(ISERROR(SEARCH("LIQUIDADO",R215)))</formula>
    </cfRule>
  </conditionalFormatting>
  <conditionalFormatting sqref="Q226:Q227">
    <cfRule type="containsText" dxfId="1026" priority="88" operator="containsText" text="TERMINADO">
      <formula>NOT(ISERROR(SEARCH("TERMINADO",Q226)))</formula>
    </cfRule>
  </conditionalFormatting>
  <conditionalFormatting sqref="Q226:Q227">
    <cfRule type="cellIs" dxfId="1025" priority="87" operator="equal">
      <formula>"DESIERTA"</formula>
    </cfRule>
  </conditionalFormatting>
  <conditionalFormatting sqref="R226:R227">
    <cfRule type="containsText" dxfId="1024" priority="86" operator="containsText" text="TERMINADO">
      <formula>NOT(ISERROR(SEARCH("TERMINADO",R226)))</formula>
    </cfRule>
  </conditionalFormatting>
  <conditionalFormatting sqref="R226:R227">
    <cfRule type="cellIs" dxfId="1023" priority="85" operator="equal">
      <formula>"DESIERTA"</formula>
    </cfRule>
  </conditionalFormatting>
  <conditionalFormatting sqref="Q223">
    <cfRule type="containsText" dxfId="1022" priority="84" operator="containsText" text="TERMINADO">
      <formula>NOT(ISERROR(SEARCH("TERMINADO",Q223)))</formula>
    </cfRule>
  </conditionalFormatting>
  <conditionalFormatting sqref="Q223">
    <cfRule type="cellIs" dxfId="1021" priority="83" operator="equal">
      <formula>"DESIERTA"</formula>
    </cfRule>
  </conditionalFormatting>
  <conditionalFormatting sqref="R223">
    <cfRule type="containsText" dxfId="1020" priority="82" operator="containsText" text="TERMINADO">
      <formula>NOT(ISERROR(SEARCH("TERMINADO",R223)))</formula>
    </cfRule>
  </conditionalFormatting>
  <conditionalFormatting sqref="R223">
    <cfRule type="cellIs" dxfId="1019" priority="81" operator="equal">
      <formula>"DESIERTA"</formula>
    </cfRule>
  </conditionalFormatting>
  <conditionalFormatting sqref="Q252">
    <cfRule type="containsText" dxfId="1018" priority="80" operator="containsText" text="LIQUIDADO">
      <formula>NOT(ISERROR(SEARCH("LIQUIDADO",Q252)))</formula>
    </cfRule>
  </conditionalFormatting>
  <conditionalFormatting sqref="Q268">
    <cfRule type="containsText" dxfId="1017" priority="79" operator="containsText" text="TERMINADO">
      <formula>NOT(ISERROR(SEARCH("TERMINADO",Q268)))</formula>
    </cfRule>
  </conditionalFormatting>
  <conditionalFormatting sqref="Q268">
    <cfRule type="cellIs" dxfId="1016" priority="78" operator="equal">
      <formula>"DESIERTA"</formula>
    </cfRule>
  </conditionalFormatting>
  <conditionalFormatting sqref="R268">
    <cfRule type="containsText" dxfId="1015" priority="77" operator="containsText" text="TERMINADO">
      <formula>NOT(ISERROR(SEARCH("TERMINADO",R268)))</formula>
    </cfRule>
  </conditionalFormatting>
  <conditionalFormatting sqref="R268">
    <cfRule type="cellIs" dxfId="1014" priority="76" operator="equal">
      <formula>"DESIERTA"</formula>
    </cfRule>
  </conditionalFormatting>
  <conditionalFormatting sqref="Q273">
    <cfRule type="containsText" dxfId="1013" priority="75" operator="containsText" text="TERMINADO">
      <formula>NOT(ISERROR(SEARCH("TERMINADO",Q273)))</formula>
    </cfRule>
  </conditionalFormatting>
  <conditionalFormatting sqref="Q273">
    <cfRule type="cellIs" dxfId="1012" priority="74" operator="equal">
      <formula>"DESIERTA"</formula>
    </cfRule>
  </conditionalFormatting>
  <conditionalFormatting sqref="R273">
    <cfRule type="containsText" dxfId="1011" priority="73" operator="containsText" text="TERMINADO">
      <formula>NOT(ISERROR(SEARCH("TERMINADO",R273)))</formula>
    </cfRule>
  </conditionalFormatting>
  <conditionalFormatting sqref="R273">
    <cfRule type="cellIs" dxfId="1010" priority="72" operator="equal">
      <formula>"DESIERTA"</formula>
    </cfRule>
  </conditionalFormatting>
  <conditionalFormatting sqref="Q280">
    <cfRule type="containsText" dxfId="1009" priority="71" operator="containsText" text="TERMINADO">
      <formula>NOT(ISERROR(SEARCH("TERMINADO",Q280)))</formula>
    </cfRule>
  </conditionalFormatting>
  <conditionalFormatting sqref="Q280">
    <cfRule type="cellIs" dxfId="1008" priority="70" operator="equal">
      <formula>"DESIERTA"</formula>
    </cfRule>
  </conditionalFormatting>
  <conditionalFormatting sqref="R280">
    <cfRule type="containsText" dxfId="1007" priority="69" operator="containsText" text="TERMINADO">
      <formula>NOT(ISERROR(SEARCH("TERMINADO",R280)))</formula>
    </cfRule>
  </conditionalFormatting>
  <conditionalFormatting sqref="R280">
    <cfRule type="cellIs" dxfId="1006" priority="68" operator="equal">
      <formula>"DESIERTA"</formula>
    </cfRule>
  </conditionalFormatting>
  <conditionalFormatting sqref="R248">
    <cfRule type="containsText" dxfId="1005" priority="67" operator="containsText" text="TERMINADO">
      <formula>NOT(ISERROR(SEARCH("TERMINADO",R248)))</formula>
    </cfRule>
  </conditionalFormatting>
  <conditionalFormatting sqref="R248">
    <cfRule type="cellIs" dxfId="1004" priority="66" operator="equal">
      <formula>"DESIERTA"</formula>
    </cfRule>
  </conditionalFormatting>
  <conditionalFormatting sqref="R281">
    <cfRule type="containsText" dxfId="1003" priority="65" operator="containsText" text="TERMINADO">
      <formula>NOT(ISERROR(SEARCH("TERMINADO",R281)))</formula>
    </cfRule>
  </conditionalFormatting>
  <conditionalFormatting sqref="R281">
    <cfRule type="cellIs" dxfId="1002" priority="64" operator="equal">
      <formula>"DESIERTA"</formula>
    </cfRule>
  </conditionalFormatting>
  <conditionalFormatting sqref="R282">
    <cfRule type="containsText" dxfId="1001" priority="63" operator="containsText" text="TERMINADO">
      <formula>NOT(ISERROR(SEARCH("TERMINADO",R282)))</formula>
    </cfRule>
  </conditionalFormatting>
  <conditionalFormatting sqref="R282">
    <cfRule type="cellIs" dxfId="1000" priority="62" operator="equal">
      <formula>"DESIERTA"</formula>
    </cfRule>
  </conditionalFormatting>
  <conditionalFormatting sqref="R283">
    <cfRule type="containsText" dxfId="999" priority="61" operator="containsText" text="TERMINADO">
      <formula>NOT(ISERROR(SEARCH("TERMINADO",R283)))</formula>
    </cfRule>
  </conditionalFormatting>
  <conditionalFormatting sqref="R283">
    <cfRule type="cellIs" dxfId="998" priority="60" operator="equal">
      <formula>"DESIERTA"</formula>
    </cfRule>
  </conditionalFormatting>
  <conditionalFormatting sqref="R284">
    <cfRule type="containsText" dxfId="997" priority="59" operator="containsText" text="TERMINADO">
      <formula>NOT(ISERROR(SEARCH("TERMINADO",R284)))</formula>
    </cfRule>
  </conditionalFormatting>
  <conditionalFormatting sqref="R284">
    <cfRule type="cellIs" dxfId="996" priority="58" operator="equal">
      <formula>"DESIERTA"</formula>
    </cfRule>
  </conditionalFormatting>
  <conditionalFormatting sqref="R285">
    <cfRule type="containsText" dxfId="995" priority="57" operator="containsText" text="TERMINADO">
      <formula>NOT(ISERROR(SEARCH("TERMINADO",R285)))</formula>
    </cfRule>
  </conditionalFormatting>
  <conditionalFormatting sqref="R285">
    <cfRule type="cellIs" dxfId="994" priority="56" operator="equal">
      <formula>"DESIERTA"</formula>
    </cfRule>
  </conditionalFormatting>
  <conditionalFormatting sqref="R294">
    <cfRule type="containsText" dxfId="993" priority="55" operator="containsText" text="TERMINADO">
      <formula>NOT(ISERROR(SEARCH("TERMINADO",R294)))</formula>
    </cfRule>
  </conditionalFormatting>
  <conditionalFormatting sqref="R294">
    <cfRule type="cellIs" dxfId="992" priority="54" operator="equal">
      <formula>"DESIERTA"</formula>
    </cfRule>
  </conditionalFormatting>
  <conditionalFormatting sqref="R295">
    <cfRule type="containsText" dxfId="991" priority="53" operator="containsText" text="TERMINADO">
      <formula>NOT(ISERROR(SEARCH("TERMINADO",R295)))</formula>
    </cfRule>
  </conditionalFormatting>
  <conditionalFormatting sqref="R295">
    <cfRule type="cellIs" dxfId="990" priority="52" operator="equal">
      <formula>"DESIERTA"</formula>
    </cfRule>
  </conditionalFormatting>
  <conditionalFormatting sqref="Q178:Q181 Q157:Q176 Q112:Q119 Q107:Q110">
    <cfRule type="containsText" dxfId="989" priority="51" operator="containsText" text="TERMINADO">
      <formula>NOT(ISERROR(SEARCH("TERMINADO",Q107)))</formula>
    </cfRule>
  </conditionalFormatting>
  <conditionalFormatting sqref="Q178:Q181 Q157:Q176 Q112:Q119 Q107:Q110">
    <cfRule type="cellIs" dxfId="988" priority="50" operator="equal">
      <formula>"DESIERTA"</formula>
    </cfRule>
  </conditionalFormatting>
  <conditionalFormatting sqref="R157:R159">
    <cfRule type="containsText" dxfId="987" priority="49" operator="containsText" text="LIQUIDADO">
      <formula>NOT(ISERROR(SEARCH("LIQUIDADO",R157)))</formula>
    </cfRule>
  </conditionalFormatting>
  <conditionalFormatting sqref="S210">
    <cfRule type="containsText" dxfId="986" priority="48" operator="containsText" text="TERMINADO">
      <formula>NOT(ISERROR(SEARCH("TERMINADO",S210)))</formula>
    </cfRule>
  </conditionalFormatting>
  <conditionalFormatting sqref="S210">
    <cfRule type="cellIs" dxfId="985" priority="47" operator="equal">
      <formula>"DESIERTA"</formula>
    </cfRule>
  </conditionalFormatting>
  <conditionalFormatting sqref="T210">
    <cfRule type="containsText" dxfId="984" priority="46" operator="containsText" text="TERMINADO">
      <formula>NOT(ISERROR(SEARCH("TERMINADO",T210)))</formula>
    </cfRule>
  </conditionalFormatting>
  <conditionalFormatting sqref="T210">
    <cfRule type="cellIs" dxfId="983" priority="45" operator="equal">
      <formula>"DESIERTA"</formula>
    </cfRule>
  </conditionalFormatting>
  <conditionalFormatting sqref="U210">
    <cfRule type="containsText" dxfId="982" priority="44" operator="containsText" text="TERMINADO">
      <formula>NOT(ISERROR(SEARCH("TERMINADO",U210)))</formula>
    </cfRule>
  </conditionalFormatting>
  <conditionalFormatting sqref="U210">
    <cfRule type="cellIs" dxfId="981" priority="43" operator="equal">
      <formula>"DESIERTA"</formula>
    </cfRule>
  </conditionalFormatting>
  <conditionalFormatting sqref="V210">
    <cfRule type="containsText" dxfId="980" priority="42" operator="containsText" text="TERMINADO">
      <formula>NOT(ISERROR(SEARCH("TERMINADO",V210)))</formula>
    </cfRule>
  </conditionalFormatting>
  <conditionalFormatting sqref="V210">
    <cfRule type="cellIs" dxfId="979" priority="41" operator="equal">
      <formula>"DESIERTA"</formula>
    </cfRule>
  </conditionalFormatting>
  <conditionalFormatting sqref="W210">
    <cfRule type="containsText" dxfId="978" priority="40" operator="containsText" text="TERMINADO">
      <formula>NOT(ISERROR(SEARCH("TERMINADO",W210)))</formula>
    </cfRule>
  </conditionalFormatting>
  <conditionalFormatting sqref="W210">
    <cfRule type="cellIs" dxfId="977" priority="39" operator="equal">
      <formula>"DESIERTA"</formula>
    </cfRule>
  </conditionalFormatting>
  <conditionalFormatting sqref="X210">
    <cfRule type="containsText" dxfId="976" priority="38" operator="containsText" text="TERMINADO">
      <formula>NOT(ISERROR(SEARCH("TERMINADO",X210)))</formula>
    </cfRule>
  </conditionalFormatting>
  <conditionalFormatting sqref="X210">
    <cfRule type="cellIs" dxfId="975" priority="37" operator="equal">
      <formula>"DESIERTA"</formula>
    </cfRule>
  </conditionalFormatting>
  <conditionalFormatting sqref="Y210">
    <cfRule type="containsText" dxfId="974" priority="36" operator="containsText" text="TERMINADO">
      <formula>NOT(ISERROR(SEARCH("TERMINADO",Y210)))</formula>
    </cfRule>
  </conditionalFormatting>
  <conditionalFormatting sqref="Y210">
    <cfRule type="cellIs" dxfId="973" priority="35" operator="equal">
      <formula>"DESIERTA"</formula>
    </cfRule>
  </conditionalFormatting>
  <conditionalFormatting sqref="Z210">
    <cfRule type="containsText" dxfId="972" priority="34" operator="containsText" text="TERMINADO">
      <formula>NOT(ISERROR(SEARCH("TERMINADO",Z210)))</formula>
    </cfRule>
  </conditionalFormatting>
  <conditionalFormatting sqref="Z210">
    <cfRule type="cellIs" dxfId="971" priority="33" operator="equal">
      <formula>"DESIERTA"</formula>
    </cfRule>
  </conditionalFormatting>
  <conditionalFormatting sqref="AA210">
    <cfRule type="containsText" dxfId="970" priority="32" operator="containsText" text="TERMINADO">
      <formula>NOT(ISERROR(SEARCH("TERMINADO",AA210)))</formula>
    </cfRule>
  </conditionalFormatting>
  <conditionalFormatting sqref="AA210">
    <cfRule type="cellIs" dxfId="969" priority="31" operator="equal">
      <formula>"DESIERTA"</formula>
    </cfRule>
  </conditionalFormatting>
  <conditionalFormatting sqref="AB210">
    <cfRule type="containsText" dxfId="968" priority="30" operator="containsText" text="TERMINADO">
      <formula>NOT(ISERROR(SEARCH("TERMINADO",AB210)))</formula>
    </cfRule>
  </conditionalFormatting>
  <conditionalFormatting sqref="AB210">
    <cfRule type="cellIs" dxfId="967" priority="29" operator="equal">
      <formula>"DESIERTA"</formula>
    </cfRule>
  </conditionalFormatting>
  <conditionalFormatting sqref="AC210">
    <cfRule type="containsText" dxfId="966" priority="28" operator="containsText" text="TERMINADO">
      <formula>NOT(ISERROR(SEARCH("TERMINADO",AC210)))</formula>
    </cfRule>
  </conditionalFormatting>
  <conditionalFormatting sqref="AC210">
    <cfRule type="cellIs" dxfId="965" priority="27" operator="equal">
      <formula>"DESIERTA"</formula>
    </cfRule>
  </conditionalFormatting>
  <conditionalFormatting sqref="AG210">
    <cfRule type="containsText" dxfId="964" priority="26" operator="containsText" text="TERMINADO">
      <formula>NOT(ISERROR(SEARCH("TERMINADO",AG210)))</formula>
    </cfRule>
  </conditionalFormatting>
  <conditionalFormatting sqref="AG210">
    <cfRule type="cellIs" dxfId="963" priority="25" operator="equal">
      <formula>"DESIERTA"</formula>
    </cfRule>
  </conditionalFormatting>
  <conditionalFormatting sqref="AD210">
    <cfRule type="containsText" dxfId="962" priority="24" operator="containsText" text="TERMINADO">
      <formula>NOT(ISERROR(SEARCH("TERMINADO",AD210)))</formula>
    </cfRule>
  </conditionalFormatting>
  <conditionalFormatting sqref="AD210">
    <cfRule type="cellIs" dxfId="961" priority="23" operator="equal">
      <formula>"DESIERTA"</formula>
    </cfRule>
  </conditionalFormatting>
  <conditionalFormatting sqref="AE210">
    <cfRule type="containsText" dxfId="960" priority="22" operator="containsText" text="TERMINADO">
      <formula>NOT(ISERROR(SEARCH("TERMINADO",AE210)))</formula>
    </cfRule>
  </conditionalFormatting>
  <conditionalFormatting sqref="AE210">
    <cfRule type="cellIs" dxfId="959" priority="21" operator="equal">
      <formula>"DESIERTA"</formula>
    </cfRule>
  </conditionalFormatting>
  <conditionalFormatting sqref="AF210">
    <cfRule type="containsText" dxfId="958" priority="20" operator="containsText" text="TERMINADO">
      <formula>NOT(ISERROR(SEARCH("TERMINADO",AF210)))</formula>
    </cfRule>
  </conditionalFormatting>
  <conditionalFormatting sqref="AF210">
    <cfRule type="cellIs" dxfId="957" priority="19" operator="equal">
      <formula>"DESIERTA"</formula>
    </cfRule>
  </conditionalFormatting>
  <conditionalFormatting sqref="AH210">
    <cfRule type="containsText" dxfId="956" priority="18" operator="containsText" text="TERMINADO">
      <formula>NOT(ISERROR(SEARCH("TERMINADO",AH210)))</formula>
    </cfRule>
  </conditionalFormatting>
  <conditionalFormatting sqref="AH210">
    <cfRule type="cellIs" dxfId="955" priority="17" operator="equal">
      <formula>"DESIERTA"</formula>
    </cfRule>
  </conditionalFormatting>
  <conditionalFormatting sqref="AM210">
    <cfRule type="containsText" dxfId="954" priority="16" operator="containsText" text="TERMINADO">
      <formula>NOT(ISERROR(SEARCH("TERMINADO",AM210)))</formula>
    </cfRule>
  </conditionalFormatting>
  <conditionalFormatting sqref="AM210">
    <cfRule type="cellIs" dxfId="953" priority="15" operator="equal">
      <formula>"DESIERTA"</formula>
    </cfRule>
  </conditionalFormatting>
  <conditionalFormatting sqref="AN210">
    <cfRule type="containsText" dxfId="952" priority="14" operator="containsText" text="TERMINADO">
      <formula>NOT(ISERROR(SEARCH("TERMINADO",AN210)))</formula>
    </cfRule>
  </conditionalFormatting>
  <conditionalFormatting sqref="AN210">
    <cfRule type="cellIs" dxfId="951" priority="13" operator="equal">
      <formula>"DESIERTA"</formula>
    </cfRule>
  </conditionalFormatting>
  <conditionalFormatting sqref="Q209">
    <cfRule type="containsText" dxfId="950" priority="12" operator="containsText" text="TERMINADO">
      <formula>NOT(ISERROR(SEARCH("TERMINADO",Q209)))</formula>
    </cfRule>
  </conditionalFormatting>
  <conditionalFormatting sqref="Q209">
    <cfRule type="cellIs" dxfId="949" priority="11" operator="equal">
      <formula>"DESIERTA"</formula>
    </cfRule>
  </conditionalFormatting>
  <conditionalFormatting sqref="R209">
    <cfRule type="containsText" dxfId="948" priority="10" operator="containsText" text="TERMINADO">
      <formula>NOT(ISERROR(SEARCH("TERMINADO",R209)))</formula>
    </cfRule>
  </conditionalFormatting>
  <conditionalFormatting sqref="R209">
    <cfRule type="cellIs" dxfId="947" priority="9" operator="equal">
      <formula>"DESIERTA"</formula>
    </cfRule>
  </conditionalFormatting>
  <conditionalFormatting sqref="R296">
    <cfRule type="containsText" dxfId="946" priority="8" operator="containsText" text="TERMINADO">
      <formula>NOT(ISERROR(SEARCH("TERMINADO",R296)))</formula>
    </cfRule>
  </conditionalFormatting>
  <conditionalFormatting sqref="R296">
    <cfRule type="cellIs" dxfId="945" priority="7" operator="equal">
      <formula>"DESIERTA"</formula>
    </cfRule>
  </conditionalFormatting>
  <conditionalFormatting sqref="R297">
    <cfRule type="containsText" dxfId="944" priority="6" operator="containsText" text="TERMINADO">
      <formula>NOT(ISERROR(SEARCH("TERMINADO",R297)))</formula>
    </cfRule>
  </conditionalFormatting>
  <conditionalFormatting sqref="R297">
    <cfRule type="cellIs" dxfId="943" priority="5" operator="equal">
      <formula>"DESIERTA"</formula>
    </cfRule>
  </conditionalFormatting>
  <conditionalFormatting sqref="R298">
    <cfRule type="containsText" dxfId="942" priority="4" operator="containsText" text="TERMINADO">
      <formula>NOT(ISERROR(SEARCH("TERMINADO",R298)))</formula>
    </cfRule>
  </conditionalFormatting>
  <conditionalFormatting sqref="R298">
    <cfRule type="cellIs" dxfId="941" priority="3" operator="equal">
      <formula>"DESIERTA"</formula>
    </cfRule>
  </conditionalFormatting>
  <conditionalFormatting sqref="R299">
    <cfRule type="containsText" dxfId="940" priority="2" operator="containsText" text="TERMINADO">
      <formula>NOT(ISERROR(SEARCH("TERMINADO",R299)))</formula>
    </cfRule>
  </conditionalFormatting>
  <conditionalFormatting sqref="R299">
    <cfRule type="cellIs" dxfId="939" priority="1" operator="equal">
      <formula>"DESIERTA"</formula>
    </cfRule>
  </conditionalFormatting>
  <dataValidations xWindow="829" yWindow="271" count="4">
    <dataValidation type="date" allowBlank="1" showInputMessage="1" errorTitle="Entrada no válida" error="Por favor escriba una fecha válida (AAAA/MM/DD)" promptTitle="Ingrese una fecha (AAAA/MM/DD)" prompt=" Registre la fecha en la cual se SUSCRIBIÓ el contrato  (Formato AAAA/MM/DD)." sqref="AM37">
      <formula1>1900/1/1</formula1>
      <formula2>3000/1/1</formula2>
    </dataValidation>
    <dataValidation type="textLength" allowBlank="1" showInputMessage="1" error="Escriba un texto  Maximo 390 Caracteres" promptTitle="Cualquier contenido Maximo 390 Caracteres" prompt=" Registre COMPLETO el número de identificación de la Orden cuando esta supere los 5 SMLMV.  Coloque comilla simple (apóstrofe) ANTES del número." sqref="S157:S159">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N157:N159">
      <formula1>-9223372036854770000</formula1>
      <formula2>9223372036854770000</formula2>
    </dataValidation>
    <dataValidation type="textLength" allowBlank="1" showInputMessage="1" error="Escriba un texto  Maximo 390 Caracteres" promptTitle="Cualquier contenido Maximo 390 Caracteres" prompt=" Registre COMPLETO nombres y apellidos del Contratista si es Persona Natural, o la razón social si es Persona Jurídica." sqref="X157:X159">
      <formula1>0</formula1>
      <formula2>390</formula2>
    </dataValidation>
  </dataValidations>
  <hyperlinks>
    <hyperlink ref="S11"/>
    <hyperlink ref="E11" r:id="rId1"/>
    <hyperlink ref="E13" r:id="rId2"/>
    <hyperlink ref="E12" r:id="rId3"/>
    <hyperlink ref="E3" r:id="rId4"/>
    <hyperlink ref="E5" r:id="rId5"/>
    <hyperlink ref="E4" r:id="rId6"/>
    <hyperlink ref="E16" r:id="rId7"/>
    <hyperlink ref="E7" r:id="rId8"/>
    <hyperlink ref="E8" r:id="rId9"/>
    <hyperlink ref="E6" r:id="rId10"/>
    <hyperlink ref="E10" r:id="rId11"/>
    <hyperlink ref="E14" r:id="rId12"/>
    <hyperlink ref="E17" r:id="rId13"/>
    <hyperlink ref="E15" r:id="rId14"/>
    <hyperlink ref="E18" r:id="rId15"/>
    <hyperlink ref="E21" r:id="rId16"/>
    <hyperlink ref="E22" r:id="rId17"/>
    <hyperlink ref="E23" r:id="rId18"/>
    <hyperlink ref="E24" r:id="rId19"/>
    <hyperlink ref="E25" r:id="rId20"/>
    <hyperlink ref="E26" r:id="rId21"/>
    <hyperlink ref="E27" r:id="rId22"/>
    <hyperlink ref="E28" r:id="rId23"/>
    <hyperlink ref="E30" r:id="rId24"/>
    <hyperlink ref="E19" r:id="rId25"/>
    <hyperlink ref="E33" r:id="rId26"/>
    <hyperlink ref="E35" r:id="rId27"/>
    <hyperlink ref="E36" r:id="rId28"/>
    <hyperlink ref="E37" r:id="rId29"/>
    <hyperlink ref="E34" r:id="rId30"/>
    <hyperlink ref="E38" r:id="rId31"/>
    <hyperlink ref="E40" r:id="rId32"/>
    <hyperlink ref="E41" r:id="rId33"/>
    <hyperlink ref="E39" r:id="rId34"/>
    <hyperlink ref="E29" r:id="rId35" display="022"/>
    <hyperlink ref="E42" r:id="rId36"/>
    <hyperlink ref="E43" r:id="rId37"/>
    <hyperlink ref="E44" r:id="rId38"/>
    <hyperlink ref="E45" r:id="rId39"/>
    <hyperlink ref="E46" r:id="rId40"/>
    <hyperlink ref="E47" r:id="rId41"/>
    <hyperlink ref="E48" r:id="rId42" display="043"/>
    <hyperlink ref="E49" r:id="rId43"/>
    <hyperlink ref="E50" r:id="rId44"/>
    <hyperlink ref="E51" r:id="rId45"/>
    <hyperlink ref="E52" r:id="rId46"/>
    <hyperlink ref="E53" r:id="rId47"/>
    <hyperlink ref="E54" r:id="rId48"/>
    <hyperlink ref="E55" r:id="rId49"/>
    <hyperlink ref="E56" r:id="rId50"/>
    <hyperlink ref="E57" r:id="rId51"/>
    <hyperlink ref="E58" r:id="rId52"/>
    <hyperlink ref="E59" r:id="rId53"/>
    <hyperlink ref="E60" r:id="rId54"/>
    <hyperlink ref="E61" r:id="rId55"/>
    <hyperlink ref="E62" r:id="rId56"/>
    <hyperlink ref="E63" r:id="rId57"/>
    <hyperlink ref="E64" r:id="rId58"/>
    <hyperlink ref="E65" r:id="rId59"/>
    <hyperlink ref="E66" r:id="rId60"/>
    <hyperlink ref="E67" r:id="rId61"/>
    <hyperlink ref="E68" r:id="rId62"/>
    <hyperlink ref="E69" r:id="rId63"/>
    <hyperlink ref="E70" r:id="rId64"/>
    <hyperlink ref="E71" r:id="rId65"/>
    <hyperlink ref="E72" r:id="rId66"/>
    <hyperlink ref="E73" r:id="rId67"/>
    <hyperlink ref="E74" r:id="rId68"/>
    <hyperlink ref="E75" r:id="rId69"/>
    <hyperlink ref="E76" r:id="rId70"/>
    <hyperlink ref="E77" r:id="rId71"/>
    <hyperlink ref="E78" r:id="rId72"/>
    <hyperlink ref="E83" r:id="rId73"/>
    <hyperlink ref="E84" r:id="rId74"/>
    <hyperlink ref="E86" r:id="rId75"/>
    <hyperlink ref="E87" r:id="rId76"/>
    <hyperlink ref="E88" r:id="rId77"/>
    <hyperlink ref="E89" r:id="rId78"/>
    <hyperlink ref="E90" r:id="rId79"/>
    <hyperlink ref="E91" r:id="rId80"/>
    <hyperlink ref="E92" r:id="rId81"/>
    <hyperlink ref="E93" r:id="rId82"/>
    <hyperlink ref="E95" r:id="rId83"/>
    <hyperlink ref="E96" r:id="rId84"/>
    <hyperlink ref="E97" r:id="rId85"/>
    <hyperlink ref="E98" r:id="rId86"/>
    <hyperlink ref="E99" r:id="rId87"/>
    <hyperlink ref="E100" r:id="rId88"/>
    <hyperlink ref="E80" r:id="rId89"/>
    <hyperlink ref="E81" r:id="rId90"/>
    <hyperlink ref="E31" r:id="rId91"/>
    <hyperlink ref="E32" r:id="rId92"/>
    <hyperlink ref="E85" r:id="rId93"/>
    <hyperlink ref="E101" r:id="rId94"/>
    <hyperlink ref="E102" r:id="rId95"/>
    <hyperlink ref="E103" r:id="rId96"/>
    <hyperlink ref="E104" r:id="rId97"/>
    <hyperlink ref="E105" r:id="rId98"/>
    <hyperlink ref="E9" r:id="rId99"/>
    <hyperlink ref="E106" r:id="rId100" display="https://www.colombiacompra.gov.co/tienda-virtual-del-estado-colombiano/orden-de-compra/14918"/>
    <hyperlink ref="E108" r:id="rId101"/>
    <hyperlink ref="E109" r:id="rId102"/>
    <hyperlink ref="E110" r:id="rId103"/>
    <hyperlink ref="E111" r:id="rId104"/>
    <hyperlink ref="E112" r:id="rId105" display="https://www.colombiacompra.gov.co/tienda-virtual-del-estado-colombiano/orden-de-compra/14730"/>
    <hyperlink ref="E113" r:id="rId106"/>
    <hyperlink ref="E114" r:id="rId107"/>
    <hyperlink ref="E115" r:id="rId108"/>
    <hyperlink ref="E116" r:id="rId109"/>
    <hyperlink ref="E117" r:id="rId110"/>
    <hyperlink ref="E118" r:id="rId111"/>
    <hyperlink ref="E120" r:id="rId112"/>
    <hyperlink ref="E121" r:id="rId113"/>
    <hyperlink ref="E122" r:id="rId114"/>
    <hyperlink ref="E123" r:id="rId115"/>
    <hyperlink ref="E124" r:id="rId116"/>
    <hyperlink ref="E125" r:id="rId117"/>
    <hyperlink ref="E126" r:id="rId118"/>
    <hyperlink ref="E127" r:id="rId119"/>
    <hyperlink ref="E128" r:id="rId120"/>
    <hyperlink ref="E129" r:id="rId121"/>
    <hyperlink ref="E130" r:id="rId122"/>
    <hyperlink ref="E131" r:id="rId123"/>
    <hyperlink ref="E132" r:id="rId124"/>
    <hyperlink ref="E133" r:id="rId125"/>
    <hyperlink ref="E134" r:id="rId126"/>
    <hyperlink ref="E135" r:id="rId127"/>
    <hyperlink ref="E136" r:id="rId128"/>
    <hyperlink ref="E137" r:id="rId129" display="037"/>
    <hyperlink ref="E138" r:id="rId130"/>
    <hyperlink ref="E140" r:id="rId131"/>
    <hyperlink ref="E141" r:id="rId132"/>
    <hyperlink ref="E142" r:id="rId133"/>
    <hyperlink ref="E143" r:id="rId134"/>
    <hyperlink ref="E144" r:id="rId135"/>
    <hyperlink ref="E145" r:id="rId136"/>
    <hyperlink ref="E146" r:id="rId137"/>
    <hyperlink ref="E94" r:id="rId138"/>
    <hyperlink ref="E147" r:id="rId139"/>
    <hyperlink ref="E148" r:id="rId140"/>
    <hyperlink ref="E149" r:id="rId141"/>
    <hyperlink ref="E150" r:id="rId142"/>
    <hyperlink ref="E151" r:id="rId143"/>
    <hyperlink ref="E152" r:id="rId144"/>
    <hyperlink ref="E154" r:id="rId145"/>
    <hyperlink ref="E155" r:id="rId146"/>
    <hyperlink ref="E177" r:id="rId147"/>
    <hyperlink ref="E107" r:id="rId148"/>
    <hyperlink ref="E119" r:id="rId149"/>
    <hyperlink ref="E157" r:id="rId150" display="https://www.colombiacompra.gov.co/tienda-virtual-del-estado-colombiano/orden-de-compra/15131"/>
    <hyperlink ref="E158" r:id="rId151" display="https://www.colombiacompra.gov.co/tienda-virtual-del-estado-colombiano/orden-de-compra/14733"/>
    <hyperlink ref="E159" r:id="rId152" display="https://www.colombiacompra.gov.co/tienda-virtual-del-estado-colombiano/orden-de-compra/14732"/>
    <hyperlink ref="E160" r:id="rId153" display="https://www.colombiacompra.gov.co/tienda-virtual-del-estado-colombiano/orden-de-compra/16360"/>
    <hyperlink ref="E161" r:id="rId154" display="https://www.colombiacompra.gov.co/tienda-virtual-del-estado-colombiano/orden-de-compra/16478"/>
    <hyperlink ref="E162" r:id="rId155" display="https://www.colombiacompra.gov.co/tienda-virtual-del-estado-colombiano/orden-de-compra/16495"/>
    <hyperlink ref="E163" r:id="rId156" display="https://www.colombiacompra.gov.co/tienda-virtual-del-estado-colombiano/orden-de-compra/16527"/>
    <hyperlink ref="E164" r:id="rId157" display="https://www.colombiacompra.gov.co/tienda-virtual-del-estado-colombiano/orden-de-compra/16504"/>
    <hyperlink ref="E165" r:id="rId158" display="https://www.colombiacompra.gov.co/tienda-virtual-del-estado-colombiano/orden-de-compra/16526"/>
    <hyperlink ref="E166" r:id="rId159" display="https://www.colombiacompra.gov.co/tienda-virtual-del-estado-colombiano/orden-de-compra/16546"/>
    <hyperlink ref="E167" r:id="rId160" display="https://www.colombiacompra.gov.co/tienda-virtual-del-estado-colombiano/orden-de-compra/16565"/>
    <hyperlink ref="E168" r:id="rId161" display="https://www.colombiacompra.gov.co/tienda-virtual-del-estado-colombiano/orden-de-compra/16559"/>
    <hyperlink ref="E169" r:id="rId162" display="https://www.colombiacompra.gov.co/tienda-virtual-del-estado-colombiano/orden-de-compra/16579"/>
    <hyperlink ref="E170" r:id="rId163" display="https://www.colombiacompra.gov.co/tienda-virtual-del-estado-colombiano/orden-de-compra/16580"/>
    <hyperlink ref="E171" r:id="rId164" display="https://www.colombiacompra.gov.co/tienda-virtual-del-estado-colombiano/orden-de-compra/16578"/>
    <hyperlink ref="E172" r:id="rId165" display="https://www.colombiacompra.gov.co/tienda-virtual-del-estado-colombiano/orden-de-compra/16578"/>
    <hyperlink ref="E173" r:id="rId166" display="https://www.colombiacompra.gov.co/tienda-virtual-del-estado-colombiano/orden-de-compra/16564"/>
    <hyperlink ref="E174" r:id="rId167" display="https://www.colombiacompra.gov.co/tienda-virtual-del-estado-colombiano/orden-de-compra/16575"/>
    <hyperlink ref="E175" r:id="rId168" display="https://www.colombiacompra.gov.co/tienda-virtual-del-estado-colombiano/orden-de-compra/16465"/>
    <hyperlink ref="E176" r:id="rId169" display="https://www.colombiacompra.gov.co/tienda-virtual-del-estado-colombiano/orden-de-compra/16597"/>
    <hyperlink ref="E178" r:id="rId170" display="https://www.colombiacompra.gov.co/tienda-virtual-del-estado-colombiano/orden-de-compra/16715"/>
    <hyperlink ref="E179" r:id="rId171" display="https://www.colombiacompra.gov.co/tienda-virtual-del-estado-colombiano/orden-de-compra/16673"/>
    <hyperlink ref="E180" r:id="rId172" display="https://www.colombiacompra.gov.co/tienda-virtual-del-estado-colombiano/orden-de-compra/16675"/>
    <hyperlink ref="E181" r:id="rId173" display="https://www.colombiacompra.gov.co/tienda-virtual-del-estado-colombiano/orden-de-compra/16674"/>
    <hyperlink ref="E182" r:id="rId174"/>
    <hyperlink ref="E183" r:id="rId175"/>
    <hyperlink ref="E184" r:id="rId176"/>
    <hyperlink ref="E185" r:id="rId177"/>
    <hyperlink ref="E186" r:id="rId178"/>
    <hyperlink ref="E187" r:id="rId179"/>
    <hyperlink ref="E188" r:id="rId180"/>
    <hyperlink ref="E139" r:id="rId181"/>
    <hyperlink ref="E153" r:id="rId182"/>
    <hyperlink ref="E189" r:id="rId183"/>
    <hyperlink ref="E190" r:id="rId184"/>
    <hyperlink ref="E191" r:id="rId185"/>
    <hyperlink ref="E192" r:id="rId186"/>
    <hyperlink ref="E193" r:id="rId187"/>
    <hyperlink ref="E194" r:id="rId188" display="https://www.colombiacompra.gov.co/tienda-virtual-del-estado-colombiano/orden-de-compra/16805"/>
    <hyperlink ref="E195" r:id="rId189" display="https://www.colombiacompra.gov.co/tienda-virtual-del-estado-colombiano/orden-de-compra/16806"/>
    <hyperlink ref="E196" r:id="rId190" display="https://www.colombiacompra.gov.co/tienda-virtual-del-estado-colombiano/orden-de-compra/16831"/>
    <hyperlink ref="E197" r:id="rId191" display="https://www.colombiacompra.gov.co/tienda-virtual-del-estado-colombiano/orden-de-compra/16832"/>
    <hyperlink ref="E198" r:id="rId192" display="https://www.colombiacompra.gov.co/tienda-virtual-del-estado-colombiano/orden-de-compra/16833"/>
    <hyperlink ref="E199" r:id="rId193" display="https://www.colombiacompra.gov.co/tienda-virtual-del-estado-colombiano/orden-de-compra/16834"/>
    <hyperlink ref="E200" r:id="rId194" display="https://www.colombiacompra.gov.co/tienda-virtual-del-estado-colombiano/orden-de-compra/16941"/>
    <hyperlink ref="E201" r:id="rId195" display="https://www.colombiacompra.gov.co/tienda-virtual-del-estado-colombiano/orden-de-compra/16942"/>
    <hyperlink ref="E203" r:id="rId196" display="https://www.colombiacompra.gov.co/tienda-virtual-del-estado-colombiano/orden-de-compra/17186"/>
    <hyperlink ref="E204" r:id="rId197" display="https://www.colombiacompra.gov.co/tienda-virtual-del-estado-colombiano/orden-de-compra/17571"/>
    <hyperlink ref="E156" r:id="rId198"/>
    <hyperlink ref="E205" r:id="rId199"/>
    <hyperlink ref="E206" r:id="rId200"/>
    <hyperlink ref="E207" r:id="rId201"/>
    <hyperlink ref="E208" r:id="rId202"/>
    <hyperlink ref="E209" r:id="rId203"/>
    <hyperlink ref="E210" r:id="rId204"/>
    <hyperlink ref="E211" r:id="rId205"/>
    <hyperlink ref="E212" r:id="rId206"/>
    <hyperlink ref="E213" r:id="rId207"/>
    <hyperlink ref="E215" r:id="rId208"/>
    <hyperlink ref="E216" r:id="rId209"/>
    <hyperlink ref="E2" r:id="rId210"/>
    <hyperlink ref="E217" r:id="rId211" display="https://www.colombiacompra.gov.co/tienda-virtual-del-estado-colombiano/orden-de-compra/16576"/>
    <hyperlink ref="E218" r:id="rId212" display="https://www.colombiacompra.gov.co/tienda-virtual-del-estado-colombiano/orden-de-compra/18850"/>
    <hyperlink ref="E219" r:id="rId213" display="https://www.colombiacompra.gov.co/tienda-virtual-del-estado-colombiano/orden-de-compra/18851"/>
    <hyperlink ref="E220" r:id="rId214" display="https://www.colombiacompra.gov.co/tienda-virtual-del-estado-colombiano/orden-de-compra/18852"/>
    <hyperlink ref="E221" r:id="rId215" display="https://www.colombiacompra.gov.co/tienda-virtual-del-estado-colombiano/orden-de-compra/18853"/>
    <hyperlink ref="E222" r:id="rId216"/>
    <hyperlink ref="E223" r:id="rId217"/>
    <hyperlink ref="E225" r:id="rId218"/>
    <hyperlink ref="E227" r:id="rId219"/>
    <hyperlink ref="E229" r:id="rId220"/>
    <hyperlink ref="E230" r:id="rId221"/>
    <hyperlink ref="E231" r:id="rId222"/>
    <hyperlink ref="E232" r:id="rId223"/>
    <hyperlink ref="E233" r:id="rId224"/>
    <hyperlink ref="E234" r:id="rId225"/>
    <hyperlink ref="E235" r:id="rId226"/>
    <hyperlink ref="E238" r:id="rId227"/>
    <hyperlink ref="E239" r:id="rId228"/>
    <hyperlink ref="E226" r:id="rId229"/>
    <hyperlink ref="E240" r:id="rId230"/>
    <hyperlink ref="E241" r:id="rId231" display="https://community.secop.gov.co/STS/Users/Login/Index?SkinName=CC"/>
    <hyperlink ref="E242" r:id="rId232" display="https://www.secop.gov.co/CO1BusinessLine/Tendering/BuyerWorkArea/Index?DocUniqueIdentifier=CO1.BDOS.221008"/>
    <hyperlink ref="E243" r:id="rId233"/>
    <hyperlink ref="E244" r:id="rId234" display="https://www.secop.gov.co/CO1BusinessLine/Tendering/BuyerWorkArea/Index?docUniqueIdentifier=CO1.BDOS.214224&amp;prevCtxUrl=https%3a%2f%2fwww.secop.gov.co%2fCO1BusinessLine%2fTendering%2fBuyerDossierWorkspace%2fIndex%3ffilteringState%3d1%26showAdvancedSearch%3d"/>
    <hyperlink ref="E245" r:id="rId235" display="https://www.secop.gov.co/CO1BusinessLine/Tendering/BuyerWorkArea/Index?docUniqueIdentifier=CO1.BDOS.217612&amp;prevCtxUrl=https%3a%2f%2fwww.secop.gov.co%2fCO1BusinessLine%2fTendering%2fBuyerDossierWorkspace%2fIndex%3ffilteringState%3d1%26showAdvancedSearch%3d"/>
    <hyperlink ref="E246" r:id="rId236" display="https://www.secop.gov.co/CO1BusinessLine/Tendering/BuyerWorkArea/Index?docUniqueIdentifier=CO1.BDOS.220524&amp;prevCtxUrl=https%3a%2f%2fwww.secop.gov.co%2fCO1BusinessLine%2fTendering%2fBuyerDossierWorkspace%2fIndex%3ffilteringState%3d1%26showAdvancedSearch%3d"/>
    <hyperlink ref="E224" r:id="rId237"/>
    <hyperlink ref="E247" r:id="rId238" display="https://www.secop.gov.co/CO1BusinessLine/Tendering/BuyerWorkArea/Index?DocUniqueIdentifier=CO1.BDOS.222008"/>
    <hyperlink ref="E249" r:id="rId239" display="https://www.secop.gov.co/CO1BusinessLine/Tendering/BuyerWorkArea/Index?docUniqueIdentifier=CO1.BDOS.227509&amp;prevCtxUrl=https%3a%2f%2fwww.secop.gov.co%2fCO1BusinessLine%2fTendering%2fBuyerDossierWorkspace%2fIndex%3ffilteringState%3d1%26showAdvancedSearch%3d"/>
    <hyperlink ref="E250" r:id="rId240" display="https://www.secop.gov.co/CO1BusinessLine/Tendering/BuyerWorkArea/Index?docUniqueIdentifier=CO1.BDOS.231511&amp;prevCtxUrl=https%3a%2f%2fwww.secop.gov.co%2fCO1BusinessLine%2fTendering%2fBuyerDossierWorkspace%2fIndex%3ffilteringState%3d1%26showAdvancedSearch%3d"/>
    <hyperlink ref="E251" r:id="rId241" display="https://www.secop.gov.co/CO1BusinessLine/Tendering/BuyerWorkArea/Index?docUniqueIdentifier=CO1.BDOS.235233&amp;prevCtxUrl=https%3a%2f%2fwww.secop.gov.co%2fCO1BusinessLine%2fTendering%2fBuyerDossierWorkspace%2fIndex%3ffilteringState%3d1%26showAdvancedSearch%3d"/>
    <hyperlink ref="E252" r:id="rId242" display="https://www.secop.gov.co/CO1BusinessLine/Tendering/ProcedureEdit/View?docUniqueIdentifier=CO1.REQ.243416&amp;prevCtxLbl=Proceso&amp;prevCtxUrl=https%3a%2f%2fwww.secop.gov.co%3a443%2fCO1BusinessLine%2fTendering%2fBuyerWorkArea%2fIndex%3fdocUniqueIdentifier%3dCO1.B"/>
    <hyperlink ref="E253" r:id="rId243" display="https://www.secop.gov.co/CO1BusinessLine/Tendering/ProcedureEdit/View?docUniqueIdentifier=CO1.REQ.245001&amp;prevCtxLbl=Proceso&amp;prevCtxUrl=https%3a%2f%2fwww.secop.gov.co%3a443%2fCO1BusinessLine%2fTendering%2fBuyerWorkArea%2fIndex%3fdocUniqueIdentifier%3dCO1.B"/>
    <hyperlink ref="E254" r:id="rId244" display="https://www.secop.gov.co/CO1BusinessLine/Tendering/ProcedureEdit/View?docUniqueIdentifier=CO1.REQ.245105&amp;prevCtxLbl=Proceso&amp;prevCtxUrl=https%3a%2f%2fwww.secop.gov.co%3a443%2fCO1BusinessLine%2fTendering%2fBuyerWorkArea%2fIndex%3fdocUniqueIdentifier%3dCO1.B"/>
    <hyperlink ref="E255" r:id="rId245" display="https://www.secop.gov.co/CO1BusinessLine/Tendering/BuyerWorkArea/Index?docUniqueIdentifier=CO1.BDOS.237802&amp;prevCtxUrl=https%3a%2f%2fwww.secop.gov.co%2fCO1BusinessLine%2fTendering%2fBuyerDossierWorkspace%2fIndex%3ffilteringState%3d1%26showAdvancedSearch%3d"/>
    <hyperlink ref="E256" r:id="rId246"/>
    <hyperlink ref="E257" r:id="rId247"/>
    <hyperlink ref="E258" r:id="rId248" display="https://www.secop.gov.co/CO1BusinessLine/Tendering/BuyerWorkArea/Index?DocUniqueIdentifier=CO1.BDOS.234037"/>
    <hyperlink ref="E259" r:id="rId249" display="https://www.secop.gov.co/CO1BusinessLine/Tendering/BuyerWorkArea/Index?DocUniqueIdentifier=CO1.BDOS.235230"/>
    <hyperlink ref="E260" r:id="rId250" display="https://www.secop.gov.co/CO1BusinessLine/Tendering/BuyerWorkArea/Index?DocUniqueIdentifier=CO1.BDOS.235906"/>
    <hyperlink ref="E261" r:id="rId251" display="https://www.secop.gov.co/CO1BusinessLine/Tendering/BuyerWorkArea/Index?DocUniqueIdentifier=CO1.BDOS.238331"/>
    <hyperlink ref="E262" r:id="rId252" display="https://www.secop.gov.co/CO1BusinessLine/Tendering/ProcedureEdit/View?docUniqueIdentifier=CO1.REQ.241705&amp;prevCtxUrl=https%3a%2f%2fwww.secop.gov.co%2fCO1BusinessLine%2fTendering%2fBuyerDossierWorkspace%2fIndex%3fallWords2Search%3d109%26filteringState%3d1%252"/>
    <hyperlink ref="E263" r:id="rId253" display="https://www.secop.gov.co/CO1BusinessLine/Tendering/ProcedureEdit/View?docUniqueIdentifier=CO1.REQ.241931&amp;prevCtxUrl=https%3a%2f%2fwww.secop.gov.co%2fCO1BusinessLine%2fTendering%2fBuyerDossierWorkspace%2fIndex%3fallWords2Search%3d112%26filteringState%3d1%252"/>
    <hyperlink ref="E264" r:id="rId254" display="https://www.secop.gov.co/CO1BusinessLine/Tendering/ProcedureEdit/View?docUniqueIdentifier=CO1.REQ.241844&amp;prevCtxUrl=https%3a%2f%2fwww.secop.gov.co%2fCO1BusinessLine%2fTendering%2fBuyerDossierWorkspace%2fIndex%3fallWords2Search%3d114%26filteringState%3d2%252"/>
    <hyperlink ref="E265" r:id="rId255" display="https://www.secop.gov.co/CO1BusinessLine/Tendering/ProcedureEdit/View?docUniqueIdentifier=CO1.REQ.242421&amp;prevCtxUrl=https%3a%2f%2fwww.secop.gov.co%2fCO1BusinessLine%2fTendering%2fBuyerDossierWorkspace%2fIndex%3fallWords2Search%3d117%26filteringState%3d1%252"/>
    <hyperlink ref="E266" r:id="rId256" display="https://www.secop.gov.co/CO1BusinessLine/Tendering/ProcedureEdit/View?docUniqueIdentifier=CO1.REQ.242430&amp;prevCtxUrl=https%3a%2f%2fwww.secop.gov.co%2fCO1BusinessLine%2fTendering%2fBuyerDossierWorkspace%2fIndex%3fallWords2Search%3d118%26filteringState%3d1%252"/>
    <hyperlink ref="E267" r:id="rId257" display="https://www.secop.gov.co/CO1BusinessLine/Tendering/ProcedureEdit/View?docUniqueIdentifier=CO1.REQ.242538&amp;prevCtxUrl=https%3a%2f%2fwww.secop.gov.co%2fCO1BusinessLine%2fTendering%2fBuyerDossierWorkspace%2fIndex%3fallWords2Search%3d119%26filteringState%3d1%252"/>
    <hyperlink ref="E268" r:id="rId258" display="https://www.secop.gov.co/CO1BusinessLine/Tendering/ProcedureEdit/View?docUniqueIdentifier=CO1.REQ.245420&amp;prevCtxUrl=https%3a%2f%2fwww.secop.gov.co%2fCO1BusinessLine%2fTendering%2fBuyerDossierWorkspace%2fIndex%3fallWords2Search%3d126%26filteringState%3d1%252"/>
    <hyperlink ref="E269" r:id="rId259" display="https://www.secop.gov.co/CO1BusinessLine/Tendering/ProcedureEdit/View?docUniqueIdentifier=CO1.REQ.245223&amp;prevCtxUrl=https%3a%2f%2fwww.secop.gov.co%2fCO1BusinessLine%2fTendering%2fBuyerDossierWorkspace%2fIndex%3ffilteringState%3d0%26showAdvancedSearch%3dFa"/>
    <hyperlink ref="E270" r:id="rId260" display="https://www.secop.gov.co/CO1BusinessLine/Tendering/ProcedureEdit/View?docUniqueIdentifier=CO1.REQ.245532&amp;prevCtxUrl=https%3a%2f%2fwww.secop.gov.co%2fCO1BusinessLine%2fTendering%2fBuyerDossierWorkspace%2fIndex%3fallWords2Search%3d129%26filteringState%3d1%252"/>
    <hyperlink ref="E271" r:id="rId261" display="https://www.secop.gov.co/CO1BusinessLine/Tendering/ProcedureEdit/View?docUniqueIdentifier=CO1.REQ.245750&amp;prevCtxUrl=https%3a%2f%2fwww.secop.gov.co%2fCO1BusinessLine%2fTendering%2fBuyerDossierWorkspace%2fIndex%3fallWords2Search%3d130%26filteringState%3d1%252"/>
    <hyperlink ref="E272" r:id="rId262" display="https://www.secop.gov.co/CO1BusinessLine/Tendering/BuyerWorkArea/Index?DocUniqueIdentifier=CO1.BDOS.228336"/>
    <hyperlink ref="E273" r:id="rId263" display="https://www.secop.gov.co/CO1ContractsManagement/Tendering/ProcurementContractEdit/View?docUniqueIdentifier=CO1.PCCNTR.222012&amp;awardUniqueIdentifier=CO1.AWD.183912&amp;buyerDossierUniqueIdentifier=CO1.BDOS.231519&amp;id=24597&amp;prevCtxUrl=https%3a%2f%2fwww.secop.gov."/>
    <hyperlink ref="E274" r:id="rId264" display="https://www.secop.gov.co/CO1BusinessLine/Tendering/BuyerWorkArea/Index?DocUniqueIdentifier=CO1.BDOS.234611"/>
    <hyperlink ref="E275" r:id="rId265" display="https://www.secop.gov.co/CO1BusinessLine/Tendering/ProcedureEdit/View?docUniqueIdentifier=CO1.REQ.242709&amp;prevCtxLbl=Proceso&amp;prevCtxUrl=https%3a%2f%2fwww.secop.gov.co%3a443%2fCO1BusinessLine%2fTendering%2fBuyerWorkArea%2fIndex%3fDocUniqueIdentifier%3dCO1.B"/>
    <hyperlink ref="E276" r:id="rId266" display="https://www.secop.gov.co/CO1BusinessLine/Tendering/BuyerWorkArea/Index?DocUniqueIdentifier=CO1.BDOS.234722"/>
    <hyperlink ref="E277" r:id="rId267"/>
    <hyperlink ref="E248" r:id="rId268" display="https://www.colombiacompra.gov.co/tienda-virtual-del-estado-colombiano/ordenes-compra/22038"/>
    <hyperlink ref="E281" r:id="rId269" display="https://www.colombiacompra.gov.co/tienda-virtual-del-estado-colombiano/ordenes-compra/21920"/>
    <hyperlink ref="E282" r:id="rId270" display="https://www.colombiacompra.gov.co/tienda-virtual-del-estado-colombiano/ordenes-compra/21685"/>
    <hyperlink ref="E283" r:id="rId271" display="https://www.colombiacompra.gov.co/tienda-virtual-del-estado-colombiano/ordenes-compra/21913"/>
    <hyperlink ref="E284" r:id="rId272" display="https://www.colombiacompra.gov.co/tienda-virtual-del-estado-colombiano/ordenes-compra/21922"/>
    <hyperlink ref="E285" r:id="rId273" display="https://www.colombiacompra.gov.co/tienda-virtual-del-estado-colombiano/ordenes-compra/21921"/>
    <hyperlink ref="E280" r:id="rId274"/>
    <hyperlink ref="E286" r:id="rId275" display="https://www.secop.gov.co/CO1BusinessLine/Tendering/ProcedureEdit/View?docUniqueIdentifier=CO1.REQ.252149&amp;prevCtxUrl=https%3a%2f%2fwww.secop.gov.co%2fCO1BusinessLine%2fTendering%2fBuyerDossierWorkspace%2fIndex%3ffilteringState%3d1%26showAdvancedSearch%3dFa"/>
    <hyperlink ref="E287" r:id="rId276" display="https://www.secop.gov.co/CO1BusinessLine/Tendering/ProcedureEdit/View?docUniqueIdentifier=CO1.REQ.266076&amp;prevCtxUrl=https%3a%2f%2fwww.secop.gov.co%2fCO1BusinessLine%2fTendering%2fBuyerDossierWorkspace%2fIndex%3fbaseState%3dCanceled%26filteringState%3d1%26"/>
    <hyperlink ref="E288" r:id="rId277" display="https://www.secop.gov.co/CO1BusinessLine/Tendering/BuyerWorkArea/Index?DocUniqueIdentifier=CO1.BDOS.258099"/>
    <hyperlink ref="E289" r:id="rId278" display="https://www.secop.gov.co/CO1BusinessLine/Tendering/BuyerWorkArea/Index?DocUniqueIdentifier=CO1.BDOS.248443"/>
    <hyperlink ref="E290" r:id="rId279" display="https://www.secop.gov.co/CO1BusinessLine/Tendering/ProcedureEdit/View?docUniqueIdentifier=CO1.REQ.258241&amp;prevCtxLbl=Proceso&amp;prevCtxUrl=https%3a%2f%2fwww.secop.gov.co%3a443%2fCO1BusinessLine%2fTendering%2fBuyerWorkArea%2fIndex%3fdocUniqueIdentifier%3dCO1.B"/>
    <hyperlink ref="E291" r:id="rId280" display="https://www.secop.gov.co/CO1BusinessLine/Tendering/ProcedureEdit/View?docUniqueIdentifier=CO1.REQ.264965&amp;prevCtxLbl=Proceso&amp;prevCtxUrl=https%3a%2f%2fwww.secop.gov.co%3a443%2fCO1BusinessLine%2fTendering%2fBuyerWorkArea%2fIndex%3fdocUniqueIdentifier%3dCO1.B"/>
    <hyperlink ref="E294" r:id="rId281" display="https://www.colombiacompra.gov.co/tienda-virtual-del-estado-colombiano/ordenes-compra/22308"/>
    <hyperlink ref="E295" r:id="rId282" display="https://www.colombiacompra.gov.co/tienda-virtual-del-estado-colombiano/ordenes-compra/22146"/>
    <hyperlink ref="E292" r:id="rId283" display="https://www.secop.gov.co/CO1ContractsManagement/Tendering/ProcurementContractEdit/View?docUniqueIdentifier=CO1.PCCNTR.242740&amp;awardUniqueIdentifier=CO1.AWD.200629&amp;buyerDossierUniqueIdentifier=CO1.BDOS.250840&amp;id=30145&amp;prevCtxUrl=https%3a%2f%2fwww.secop.gov."/>
    <hyperlink ref="E293" r:id="rId284" display="https://www.secop.gov.co/CO1ContractsManagement/Tendering/ProcurementContractEdit/View?docUniqueIdentifier=CO1.PCCNTR.249322&amp;awardUniqueIdentifier=CO1.AWD.205518&amp;buyerDossierUniqueIdentifier=CO1.BDOS.258199&amp;id=32609&amp;prevCtxUrl=https%3a%2f%2fwww.secop.gov."/>
    <hyperlink ref="E296" r:id="rId285" display="https://www.colombiacompra.gov.co/tienda-virtual-del-estado-colombiano/ordenes-compra/22078"/>
    <hyperlink ref="E297" r:id="rId286" display="https://www.colombiacompra.gov.co/tienda-virtual-del-estado-colombiano/ordenes-compra/23977"/>
    <hyperlink ref="E298" r:id="rId287" display="https://www.colombiacompra.gov.co/tienda-virtual-del-estado-colombiano/ordenes-compra/23852"/>
    <hyperlink ref="E299" r:id="rId288" display="https://www.colombiacompra.gov.co/tienda-virtual-del-estado-colombiano/ordenes-compra/23938"/>
  </hyperlinks>
  <pageMargins left="0.70866141732283472" right="0.70866141732283472" top="0.74803149606299213" bottom="0.78740157480314965" header="0.31496062992125984" footer="0.31496062992125984"/>
  <pageSetup paperSize="14" scale="47" fitToWidth="5" fitToHeight="20" orientation="landscape" r:id="rId289"/>
  <ignoredErrors>
    <ignoredError sqref="O64:Q105 E227:F229 E2:F105 P23:Q63 O23:O63 O3:O22 E169 E168 E167 E177:F177 E172 E173 E174 E175 E176 E171 E170 E161:E166 E160 E182:F193 E178:E181 E206:F216 E194:E203 E222:F225 E217 E204 E111:F111 E106 E107 E108 E109 E110 E120:F156 E112:E113 E114 E115 E116 E117 E118 E119 E159 E157 E158 E218 E219:E221 O111:Q111 O106:P106 O108:P110 O112:P113 E205" numberStoredAsText="1"/>
  </ignoredErrors>
  <drawing r:id="rId290"/>
  <legacyDrawing r:id="rId29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D15" sqref="D15"/>
    </sheetView>
  </sheetViews>
  <sheetFormatPr baseColWidth="10" defaultColWidth="14.42578125" defaultRowHeight="12.75" x14ac:dyDescent="0.25"/>
  <cols>
    <col min="1" max="1" width="9.42578125" style="239" hidden="1" customWidth="1"/>
    <col min="2" max="2" width="17.85546875" style="189" hidden="1" customWidth="1"/>
    <col min="3" max="3" width="19.5703125" style="240" hidden="1" customWidth="1"/>
    <col min="4" max="4" width="14.42578125" style="240"/>
    <col min="5" max="5" width="13.5703125" style="100" customWidth="1"/>
    <col min="6" max="6" width="13.28515625" style="241" customWidth="1"/>
    <col min="7" max="7" width="16" style="242" customWidth="1"/>
    <col min="8" max="8" width="9.7109375" style="242" customWidth="1"/>
    <col min="9" max="9" width="11.85546875" style="252" customWidth="1"/>
    <col min="10" max="10" width="14.7109375" style="243" customWidth="1"/>
    <col min="11" max="11" width="20.7109375" style="250" customWidth="1"/>
    <col min="12" max="12" width="16.42578125" style="245" customWidth="1"/>
    <col min="13" max="13" width="49.42578125" style="266" customWidth="1"/>
    <col min="14" max="14" width="12.42578125" style="246" customWidth="1"/>
    <col min="15" max="15" width="9.85546875" style="106" customWidth="1"/>
    <col min="16" max="16" width="20.28515625" style="188" customWidth="1"/>
    <col min="17" max="17" width="15" style="189" customWidth="1"/>
    <col min="18" max="18" width="8.85546875" style="189" customWidth="1"/>
    <col min="19" max="19" width="12.140625" style="101" customWidth="1"/>
    <col min="20" max="20" width="14.28515625" style="106" customWidth="1"/>
    <col min="21" max="21" width="14.28515625" style="101" customWidth="1"/>
    <col min="22" max="22" width="13.7109375" style="194" customWidth="1"/>
    <col min="23" max="23" width="10.7109375" style="323" customWidth="1"/>
    <col min="24" max="24" width="11.7109375" style="101" customWidth="1"/>
    <col min="25" max="25" width="11.7109375" style="102" customWidth="1"/>
    <col min="26" max="26" width="18.5703125" style="242" customWidth="1"/>
    <col min="27" max="27" width="15.85546875" style="242" customWidth="1"/>
    <col min="28" max="28" width="13.85546875" style="109" customWidth="1"/>
    <col min="29" max="29" width="20.7109375" style="109" customWidth="1"/>
    <col min="30" max="30" width="15.7109375" style="242" customWidth="1"/>
    <col min="31" max="31" width="12.7109375" style="247" customWidth="1"/>
    <col min="32" max="32" width="14.28515625" style="103" customWidth="1"/>
    <col min="33" max="33" width="11.42578125" style="181" customWidth="1"/>
    <col min="34" max="34" width="22.140625" style="104" customWidth="1"/>
    <col min="35" max="35" width="15.5703125" style="102" customWidth="1"/>
    <col min="36" max="36" width="14.7109375" style="248" customWidth="1"/>
    <col min="37" max="37" width="19.5703125" style="102" customWidth="1"/>
    <col min="38" max="38" width="16" style="102" customWidth="1"/>
    <col min="39" max="39" width="21.7109375" style="102" customWidth="1"/>
    <col min="40" max="40" width="11.7109375" style="109" customWidth="1"/>
    <col min="41" max="41" width="14.140625" style="110" customWidth="1"/>
    <col min="42" max="42" width="15.7109375" style="111" customWidth="1"/>
    <col min="43" max="43" width="21.140625" style="111" customWidth="1"/>
    <col min="44" max="44" width="12.85546875" style="112" customWidth="1"/>
    <col min="45" max="45" width="13.5703125" style="104" customWidth="1"/>
    <col min="46" max="46" width="13.85546875" style="274" customWidth="1"/>
    <col min="47" max="47" width="22.42578125" style="104" customWidth="1"/>
    <col min="48" max="48" width="17.5703125" style="101" customWidth="1"/>
    <col min="49" max="49" width="13.5703125" style="101" hidden="1" customWidth="1"/>
    <col min="50" max="50" width="22.42578125" style="242" hidden="1" customWidth="1"/>
    <col min="51" max="51" width="17.5703125" style="249" hidden="1" customWidth="1"/>
    <col min="52" max="53" width="10.85546875" style="101" hidden="1" customWidth="1"/>
    <col min="54" max="54" width="14" style="102" hidden="1" customWidth="1"/>
    <col min="55" max="55" width="14" style="106" hidden="1" customWidth="1"/>
    <col min="56" max="56" width="14" style="101" hidden="1" customWidth="1"/>
    <col min="57" max="57" width="15.5703125" style="102" hidden="1" customWidth="1"/>
    <col min="58" max="58" width="12.5703125" style="100" hidden="1" customWidth="1"/>
    <col min="59" max="59" width="12.5703125" style="101" hidden="1" customWidth="1"/>
    <col min="60" max="61" width="12.5703125" style="102" hidden="1" customWidth="1"/>
    <col min="62" max="62" width="12.5703125" style="101" hidden="1" customWidth="1"/>
    <col min="63" max="63" width="12.5703125" style="102" hidden="1" customWidth="1"/>
    <col min="64" max="65" width="11.7109375" style="100" hidden="1" customWidth="1"/>
    <col min="66" max="66" width="12.85546875" style="102" hidden="1" customWidth="1"/>
    <col min="67" max="67" width="12.5703125" style="102" hidden="1" customWidth="1"/>
    <col min="68" max="68" width="12.5703125" style="101" hidden="1" customWidth="1"/>
    <col min="69" max="69" width="12.5703125" style="102" hidden="1" customWidth="1"/>
    <col min="70" max="71" width="22.42578125" style="102" hidden="1" customWidth="1"/>
    <col min="72" max="72" width="15.140625" style="102" hidden="1" customWidth="1"/>
    <col min="73" max="73" width="11.7109375" style="104" hidden="1" customWidth="1"/>
    <col min="74" max="74" width="11.5703125" style="104" hidden="1" customWidth="1"/>
    <col min="75" max="75" width="11.5703125" style="103" hidden="1" customWidth="1"/>
    <col min="76" max="76" width="11.5703125" style="104" hidden="1" customWidth="1"/>
    <col min="77" max="77" width="11.5703125" style="102" hidden="1" customWidth="1"/>
    <col min="78" max="79" width="11.5703125" style="104" hidden="1" customWidth="1"/>
    <col min="80" max="80" width="11.5703125" style="103" hidden="1" customWidth="1"/>
    <col min="81" max="81" width="11.5703125" style="104" hidden="1" customWidth="1"/>
    <col min="82" max="82" width="11.5703125" style="102" hidden="1" customWidth="1"/>
    <col min="83" max="84" width="11.7109375" style="104" hidden="1" customWidth="1"/>
    <col min="85" max="85" width="11.5703125" style="103" hidden="1" customWidth="1"/>
    <col min="86" max="86" width="11.5703125" style="104" hidden="1" customWidth="1"/>
    <col min="87" max="87" width="11.5703125" style="102" hidden="1" customWidth="1"/>
    <col min="88" max="88" width="11.7109375" style="105" hidden="1" customWidth="1"/>
    <col min="89" max="89" width="13.42578125" style="101" hidden="1" customWidth="1"/>
    <col min="90" max="90" width="11.7109375" style="106" hidden="1" customWidth="1"/>
    <col min="91" max="91" width="22.42578125" style="102" hidden="1" customWidth="1"/>
    <col min="92" max="92" width="21.42578125" style="105" hidden="1" customWidth="1"/>
    <col min="93" max="93" width="19.28515625" style="107" hidden="1" customWidth="1"/>
    <col min="94" max="94" width="16.7109375" style="108" hidden="1" customWidth="1"/>
    <col min="95" max="96" width="11.7109375" style="108" hidden="1" customWidth="1"/>
    <col min="97" max="97" width="13.7109375" style="223" hidden="1" customWidth="1"/>
    <col min="98" max="98" width="1.28515625" style="223" hidden="1" customWidth="1"/>
    <col min="99" max="99" width="15.7109375" style="223" hidden="1" customWidth="1"/>
    <col min="100" max="100" width="13.5703125" style="223" hidden="1" customWidth="1"/>
    <col min="101" max="101" width="11.42578125" style="223" hidden="1" customWidth="1"/>
    <col min="102" max="102" width="12" style="102" hidden="1" customWidth="1"/>
    <col min="103" max="103" width="14.5703125" style="236" hidden="1" customWidth="1"/>
    <col min="104" max="104" width="14.5703125" style="223" hidden="1" customWidth="1"/>
    <col min="105" max="105" width="16.42578125" style="102" hidden="1" customWidth="1"/>
    <col min="106" max="106" width="14.42578125" style="223" hidden="1" customWidth="1"/>
    <col min="107" max="110" width="14.42578125" style="221" hidden="1" customWidth="1"/>
    <col min="111" max="115" width="0" style="221" hidden="1" customWidth="1"/>
    <col min="116" max="130" width="14.42578125" style="221"/>
    <col min="131" max="131" width="16.42578125" style="221" bestFit="1" customWidth="1"/>
    <col min="132" max="16384" width="14.42578125" style="221"/>
  </cols>
  <sheetData>
    <row r="1" spans="4:48" x14ac:dyDescent="0.25">
      <c r="E1" s="124"/>
      <c r="G1" s="331"/>
      <c r="H1" s="331"/>
      <c r="I1" s="332"/>
      <c r="J1" s="333"/>
      <c r="V1" s="334"/>
      <c r="W1" s="335"/>
      <c r="AD1" s="331"/>
      <c r="AI1" s="51"/>
      <c r="AM1" s="51"/>
    </row>
    <row r="2" spans="4:48" ht="18" x14ac:dyDescent="0.25">
      <c r="E2" s="928" t="s">
        <v>2910</v>
      </c>
      <c r="F2" s="929"/>
      <c r="G2" s="928"/>
      <c r="H2" s="928"/>
      <c r="I2" s="928"/>
      <c r="J2" s="928"/>
      <c r="K2" s="929"/>
      <c r="L2" s="929"/>
      <c r="M2" s="929"/>
      <c r="N2" s="929"/>
      <c r="O2" s="929"/>
      <c r="P2" s="929"/>
      <c r="Q2" s="929"/>
      <c r="R2" s="929"/>
      <c r="S2" s="929"/>
      <c r="T2" s="929"/>
      <c r="U2" s="929"/>
      <c r="V2" s="928"/>
      <c r="W2" s="928"/>
      <c r="X2" s="929"/>
      <c r="Y2" s="929"/>
      <c r="Z2" s="929"/>
      <c r="AA2" s="929"/>
      <c r="AB2" s="929"/>
      <c r="AC2" s="929"/>
      <c r="AD2" s="928"/>
      <c r="AE2" s="929"/>
      <c r="AF2" s="929"/>
      <c r="AG2" s="929"/>
      <c r="AH2" s="929"/>
      <c r="AI2" s="928"/>
      <c r="AJ2" s="929"/>
      <c r="AK2" s="929"/>
      <c r="AL2" s="929"/>
      <c r="AM2" s="928"/>
    </row>
    <row r="3" spans="4:48" ht="18" x14ac:dyDescent="0.25">
      <c r="E3" s="928" t="s">
        <v>2909</v>
      </c>
      <c r="F3" s="930"/>
      <c r="G3" s="928"/>
      <c r="H3" s="928"/>
      <c r="I3" s="928"/>
      <c r="J3" s="928"/>
      <c r="K3" s="930"/>
      <c r="L3" s="930"/>
      <c r="M3" s="930"/>
      <c r="N3" s="930"/>
      <c r="O3" s="930"/>
      <c r="P3" s="930"/>
      <c r="Q3" s="930"/>
      <c r="R3" s="930"/>
      <c r="S3" s="930"/>
      <c r="T3" s="930"/>
      <c r="U3" s="930"/>
      <c r="V3" s="928"/>
      <c r="W3" s="928"/>
      <c r="X3" s="930"/>
      <c r="Y3" s="930"/>
      <c r="Z3" s="930"/>
      <c r="AA3" s="930"/>
      <c r="AB3" s="930"/>
      <c r="AC3" s="930"/>
      <c r="AD3" s="928"/>
      <c r="AE3" s="930"/>
      <c r="AF3" s="930"/>
      <c r="AG3" s="930"/>
      <c r="AH3" s="930"/>
      <c r="AI3" s="928"/>
      <c r="AJ3" s="930"/>
      <c r="AK3" s="930"/>
      <c r="AL3" s="930"/>
      <c r="AM3" s="928"/>
    </row>
    <row r="4" spans="4:48" x14ac:dyDescent="0.25">
      <c r="E4" s="336"/>
      <c r="G4" s="337"/>
      <c r="H4" s="337"/>
      <c r="I4" s="338"/>
      <c r="J4" s="339"/>
      <c r="V4" s="340"/>
      <c r="W4" s="341"/>
      <c r="AD4" s="337"/>
      <c r="AI4" s="342"/>
      <c r="AM4" s="342"/>
    </row>
    <row r="5" spans="4:48" ht="18" x14ac:dyDescent="0.25">
      <c r="E5" s="928" t="s">
        <v>2911</v>
      </c>
      <c r="F5" s="929"/>
      <c r="G5" s="928"/>
      <c r="H5" s="928"/>
      <c r="I5" s="928"/>
      <c r="J5" s="928"/>
      <c r="K5" s="929"/>
      <c r="L5" s="929"/>
      <c r="M5" s="929"/>
      <c r="N5" s="929"/>
      <c r="O5" s="929"/>
      <c r="P5" s="929"/>
      <c r="Q5" s="929"/>
      <c r="R5" s="929"/>
      <c r="S5" s="929"/>
      <c r="T5" s="929"/>
      <c r="U5" s="929"/>
      <c r="V5" s="928"/>
      <c r="W5" s="928"/>
      <c r="X5" s="929"/>
      <c r="Y5" s="929"/>
      <c r="Z5" s="929"/>
      <c r="AA5" s="929"/>
      <c r="AB5" s="929"/>
      <c r="AC5" s="929"/>
      <c r="AD5" s="928"/>
      <c r="AE5" s="929"/>
      <c r="AF5" s="929"/>
      <c r="AG5" s="929"/>
      <c r="AH5" s="929"/>
      <c r="AI5" s="928"/>
      <c r="AJ5" s="929"/>
      <c r="AK5" s="929"/>
      <c r="AL5" s="929"/>
      <c r="AM5" s="928"/>
    </row>
    <row r="6" spans="4:48" x14ac:dyDescent="0.25">
      <c r="E6" s="124"/>
      <c r="G6" s="331"/>
      <c r="H6" s="331"/>
      <c r="I6" s="332"/>
      <c r="J6" s="333"/>
      <c r="V6" s="334"/>
      <c r="W6" s="335"/>
      <c r="AD6" s="331"/>
      <c r="AI6" s="51"/>
      <c r="AM6" s="51"/>
    </row>
    <row r="7" spans="4:48" ht="38.25" x14ac:dyDescent="0.25">
      <c r="D7" s="630" t="s">
        <v>3044</v>
      </c>
      <c r="E7" s="630"/>
      <c r="F7" s="589" t="s">
        <v>20</v>
      </c>
      <c r="G7" s="589" t="s">
        <v>158</v>
      </c>
      <c r="H7" s="615" t="s">
        <v>0</v>
      </c>
      <c r="I7" s="589" t="s">
        <v>114</v>
      </c>
      <c r="J7" s="589" t="s">
        <v>1</v>
      </c>
      <c r="K7" s="589" t="s">
        <v>1524</v>
      </c>
      <c r="L7" s="589" t="s">
        <v>2531</v>
      </c>
      <c r="M7" s="589" t="s">
        <v>6</v>
      </c>
      <c r="N7" s="590" t="s">
        <v>157</v>
      </c>
      <c r="O7" s="587" t="s">
        <v>1466</v>
      </c>
      <c r="P7" s="587" t="s">
        <v>143</v>
      </c>
      <c r="Q7" s="627" t="s">
        <v>1476</v>
      </c>
      <c r="R7" s="587" t="s">
        <v>115</v>
      </c>
      <c r="S7" s="592" t="s">
        <v>116</v>
      </c>
      <c r="T7" s="589" t="s">
        <v>1462</v>
      </c>
      <c r="U7" s="589" t="s">
        <v>3</v>
      </c>
      <c r="V7" s="616" t="s">
        <v>2</v>
      </c>
      <c r="W7" s="631" t="s">
        <v>1482</v>
      </c>
      <c r="X7" s="592" t="s">
        <v>118</v>
      </c>
      <c r="Y7" s="593" t="s">
        <v>117</v>
      </c>
      <c r="Z7" s="589" t="s">
        <v>4</v>
      </c>
      <c r="AA7" s="589" t="s">
        <v>59</v>
      </c>
      <c r="AB7" s="589" t="s">
        <v>60</v>
      </c>
      <c r="AC7" s="589" t="s">
        <v>5</v>
      </c>
      <c r="AD7" s="628" t="s">
        <v>144</v>
      </c>
      <c r="AE7" s="589" t="s">
        <v>55</v>
      </c>
      <c r="AF7" s="594" t="s">
        <v>135</v>
      </c>
      <c r="AG7" s="587" t="s">
        <v>136</v>
      </c>
      <c r="AH7" s="593" t="s">
        <v>2437</v>
      </c>
      <c r="AI7" s="622" t="s">
        <v>2939</v>
      </c>
      <c r="AJ7" s="593" t="s">
        <v>2758</v>
      </c>
      <c r="AK7" s="593" t="s">
        <v>2759</v>
      </c>
      <c r="AL7" s="589" t="s">
        <v>93</v>
      </c>
      <c r="AM7" s="587" t="s">
        <v>14</v>
      </c>
      <c r="AN7" s="595" t="s">
        <v>15</v>
      </c>
      <c r="AO7" s="595" t="s">
        <v>9</v>
      </c>
      <c r="AP7" s="595" t="s">
        <v>90</v>
      </c>
      <c r="AQ7" s="592" t="s">
        <v>8</v>
      </c>
      <c r="AR7" s="589" t="s">
        <v>40</v>
      </c>
      <c r="AS7" s="589" t="s">
        <v>21</v>
      </c>
      <c r="AT7" s="592" t="s">
        <v>25</v>
      </c>
      <c r="AU7" s="645" t="s">
        <v>94</v>
      </c>
      <c r="AV7" s="596" t="s">
        <v>95</v>
      </c>
    </row>
    <row r="8" spans="4:48" ht="51" x14ac:dyDescent="0.25">
      <c r="D8" s="600" t="s">
        <v>3045</v>
      </c>
      <c r="E8" s="406">
        <f t="shared" ref="E8:E10" si="0">(V8)</f>
        <v>55</v>
      </c>
      <c r="F8" s="584" t="s">
        <v>1610</v>
      </c>
      <c r="G8" s="640" t="s">
        <v>3101</v>
      </c>
      <c r="H8" s="501" t="s">
        <v>3098</v>
      </c>
      <c r="I8" s="591">
        <v>42772</v>
      </c>
      <c r="J8" s="597" t="s">
        <v>1499</v>
      </c>
      <c r="K8" s="597" t="s">
        <v>1659</v>
      </c>
      <c r="L8" s="598" t="s">
        <v>3074</v>
      </c>
      <c r="M8" s="598" t="s">
        <v>3099</v>
      </c>
      <c r="N8" s="602">
        <v>55</v>
      </c>
      <c r="O8" s="599">
        <v>821215</v>
      </c>
      <c r="P8" s="598" t="s">
        <v>3020</v>
      </c>
      <c r="Q8" s="619">
        <v>5000000</v>
      </c>
      <c r="R8" s="584" t="s">
        <v>3100</v>
      </c>
      <c r="S8" s="643" t="s">
        <v>1563</v>
      </c>
      <c r="T8" s="641" t="s">
        <v>1480</v>
      </c>
      <c r="U8" s="642" t="s">
        <v>1481</v>
      </c>
      <c r="V8" s="621">
        <v>55</v>
      </c>
      <c r="W8" s="591">
        <v>42804</v>
      </c>
      <c r="X8" s="591">
        <v>42807</v>
      </c>
      <c r="Y8" s="600"/>
      <c r="Z8" s="598" t="s">
        <v>1659</v>
      </c>
      <c r="AA8" s="598" t="s">
        <v>1484</v>
      </c>
      <c r="AB8" s="598" t="s">
        <v>1484</v>
      </c>
      <c r="AC8" s="598" t="s">
        <v>2173</v>
      </c>
      <c r="AD8" s="610" t="s">
        <v>3322</v>
      </c>
      <c r="AE8" s="601"/>
      <c r="AF8" s="602">
        <v>64117</v>
      </c>
      <c r="AG8" s="591">
        <v>42804</v>
      </c>
      <c r="AH8" s="606"/>
      <c r="AI8" s="619">
        <v>5000000</v>
      </c>
      <c r="AJ8" s="611"/>
      <c r="AK8" s="611"/>
      <c r="AL8" s="611">
        <f t="shared" ref="AL8:AL10" si="1">+AI8+AJ8</f>
        <v>5000000</v>
      </c>
      <c r="AM8" s="618"/>
      <c r="AN8" s="618"/>
      <c r="AO8" s="618"/>
      <c r="AP8" s="618"/>
      <c r="AQ8" s="591"/>
      <c r="AR8" s="591">
        <v>42807</v>
      </c>
      <c r="AS8" s="591">
        <v>43100</v>
      </c>
      <c r="AT8" s="397">
        <f t="shared" ref="AT8:AT10" si="2">AS8-AR8</f>
        <v>293</v>
      </c>
      <c r="AU8" s="598" t="s">
        <v>3347</v>
      </c>
      <c r="AV8" s="586">
        <v>52780783</v>
      </c>
    </row>
    <row r="9" spans="4:48" ht="38.25" x14ac:dyDescent="0.25">
      <c r="D9" s="600" t="s">
        <v>3045</v>
      </c>
      <c r="E9" s="588">
        <f t="shared" si="0"/>
        <v>0</v>
      </c>
      <c r="F9" s="584" t="s">
        <v>2164</v>
      </c>
      <c r="G9" s="640" t="s">
        <v>3238</v>
      </c>
      <c r="H9" s="613" t="s">
        <v>3239</v>
      </c>
      <c r="I9" s="591">
        <v>42789</v>
      </c>
      <c r="J9" s="597" t="s">
        <v>1499</v>
      </c>
      <c r="K9" s="597" t="s">
        <v>1659</v>
      </c>
      <c r="L9" s="430" t="s">
        <v>2257</v>
      </c>
      <c r="M9" s="598" t="s">
        <v>3240</v>
      </c>
      <c r="N9" s="588">
        <v>82</v>
      </c>
      <c r="O9" s="599">
        <v>781316</v>
      </c>
      <c r="P9" s="598" t="s">
        <v>3226</v>
      </c>
      <c r="Q9" s="619">
        <v>1459360667</v>
      </c>
      <c r="R9" s="584" t="s">
        <v>3241</v>
      </c>
      <c r="S9" s="643" t="s">
        <v>3011</v>
      </c>
      <c r="T9" s="641"/>
      <c r="U9" s="642"/>
      <c r="V9" s="621"/>
      <c r="W9" s="591"/>
      <c r="X9" s="591"/>
      <c r="Y9" s="600"/>
      <c r="Z9" s="598"/>
      <c r="AA9" s="598"/>
      <c r="AB9" s="598"/>
      <c r="AC9" s="598"/>
      <c r="AD9" s="610"/>
      <c r="AE9" s="601"/>
      <c r="AF9" s="602"/>
      <c r="AG9" s="591"/>
      <c r="AH9" s="606"/>
      <c r="AI9" s="619"/>
      <c r="AJ9" s="611"/>
      <c r="AK9" s="611"/>
      <c r="AL9" s="611">
        <f t="shared" si="1"/>
        <v>0</v>
      </c>
      <c r="AM9" s="618"/>
      <c r="AN9" s="618"/>
      <c r="AO9" s="618"/>
      <c r="AP9" s="618"/>
      <c r="AQ9" s="591"/>
      <c r="AR9" s="591"/>
      <c r="AS9" s="591"/>
      <c r="AT9" s="397">
        <f t="shared" si="2"/>
        <v>0</v>
      </c>
      <c r="AU9" s="598"/>
      <c r="AV9" s="626"/>
    </row>
    <row r="10" spans="4:48" ht="89.25" x14ac:dyDescent="0.25">
      <c r="D10" s="625" t="s">
        <v>3045</v>
      </c>
      <c r="E10" s="588">
        <f t="shared" si="0"/>
        <v>62</v>
      </c>
      <c r="F10" s="586" t="s">
        <v>1610</v>
      </c>
      <c r="G10" s="640" t="s">
        <v>3251</v>
      </c>
      <c r="H10" s="501" t="s">
        <v>3250</v>
      </c>
      <c r="I10" s="591">
        <v>42790</v>
      </c>
      <c r="J10" s="597" t="s">
        <v>1499</v>
      </c>
      <c r="K10" s="597" t="s">
        <v>1659</v>
      </c>
      <c r="L10" s="636" t="s">
        <v>1743</v>
      </c>
      <c r="M10" s="598" t="s">
        <v>3252</v>
      </c>
      <c r="N10" s="602">
        <v>44</v>
      </c>
      <c r="O10" s="599">
        <v>901115</v>
      </c>
      <c r="P10" s="583" t="s">
        <v>3253</v>
      </c>
      <c r="Q10" s="624">
        <v>18000000</v>
      </c>
      <c r="R10" s="605" t="s">
        <v>3254</v>
      </c>
      <c r="S10" s="644" t="s">
        <v>1863</v>
      </c>
      <c r="T10" s="641" t="s">
        <v>1480</v>
      </c>
      <c r="U10" s="642" t="s">
        <v>1481</v>
      </c>
      <c r="V10" s="621">
        <v>62</v>
      </c>
      <c r="W10" s="591">
        <v>42818</v>
      </c>
      <c r="X10" s="591">
        <v>42818</v>
      </c>
      <c r="Y10" s="600"/>
      <c r="Z10" s="598" t="s">
        <v>1659</v>
      </c>
      <c r="AA10" s="598" t="s">
        <v>1484</v>
      </c>
      <c r="AB10" s="598" t="s">
        <v>1484</v>
      </c>
      <c r="AC10" s="598" t="s">
        <v>3429</v>
      </c>
      <c r="AD10" s="610" t="s">
        <v>3430</v>
      </c>
      <c r="AE10" s="601"/>
      <c r="AF10" s="588">
        <v>69917</v>
      </c>
      <c r="AG10" s="591">
        <v>42818</v>
      </c>
      <c r="AH10" s="611"/>
      <c r="AI10" s="624">
        <v>18000000</v>
      </c>
      <c r="AJ10" s="611"/>
      <c r="AK10" s="611"/>
      <c r="AL10" s="611">
        <f t="shared" si="1"/>
        <v>18000000</v>
      </c>
      <c r="AM10" s="586"/>
      <c r="AN10" s="607"/>
      <c r="AO10" s="608"/>
      <c r="AP10" s="608"/>
      <c r="AQ10" s="591"/>
      <c r="AR10" s="591">
        <v>42818</v>
      </c>
      <c r="AS10" s="591">
        <v>43100</v>
      </c>
      <c r="AT10" s="585">
        <f t="shared" si="2"/>
        <v>282</v>
      </c>
      <c r="AU10" s="598" t="s">
        <v>101</v>
      </c>
      <c r="AV10" s="629">
        <v>52206863</v>
      </c>
    </row>
    <row r="11" spans="4:48" x14ac:dyDescent="0.25">
      <c r="K11" s="244"/>
    </row>
    <row r="12" spans="4:48" x14ac:dyDescent="0.25">
      <c r="K12" s="244"/>
    </row>
    <row r="13" spans="4:48" x14ac:dyDescent="0.25">
      <c r="K13" s="244"/>
    </row>
    <row r="14" spans="4:48" x14ac:dyDescent="0.25">
      <c r="K14" s="244"/>
    </row>
    <row r="15" spans="4:48" x14ac:dyDescent="0.25">
      <c r="K15" s="244"/>
    </row>
    <row r="16" spans="4:48" x14ac:dyDescent="0.25">
      <c r="K16" s="244"/>
    </row>
    <row r="17" spans="1:107" x14ac:dyDescent="0.25">
      <c r="K17" s="244"/>
    </row>
    <row r="18" spans="1:107" s="245" customFormat="1" x14ac:dyDescent="0.25">
      <c r="A18" s="239"/>
      <c r="B18" s="189"/>
      <c r="C18" s="240"/>
      <c r="D18" s="240"/>
      <c r="E18" s="100"/>
      <c r="F18" s="241"/>
      <c r="G18" s="242"/>
      <c r="H18" s="242"/>
      <c r="I18" s="252"/>
      <c r="J18" s="243"/>
      <c r="K18" s="244"/>
      <c r="M18" s="266"/>
      <c r="N18" s="246"/>
      <c r="O18" s="106"/>
      <c r="P18" s="188"/>
      <c r="Q18" s="189"/>
      <c r="R18" s="189"/>
      <c r="S18" s="101"/>
      <c r="T18" s="106"/>
      <c r="U18" s="101"/>
      <c r="V18" s="194"/>
      <c r="W18" s="323"/>
      <c r="X18" s="101"/>
      <c r="Y18" s="102"/>
      <c r="Z18" s="242"/>
      <c r="AA18" s="242"/>
      <c r="AB18" s="109"/>
      <c r="AC18" s="109"/>
      <c r="AD18" s="242"/>
      <c r="AE18" s="247"/>
      <c r="AF18" s="103"/>
      <c r="AG18" s="181"/>
      <c r="AH18" s="104"/>
      <c r="AI18" s="102"/>
      <c r="AJ18" s="248"/>
      <c r="AK18" s="102"/>
      <c r="AL18" s="102"/>
      <c r="AM18" s="102"/>
      <c r="AN18" s="109"/>
      <c r="AO18" s="110"/>
      <c r="AP18" s="111"/>
      <c r="AQ18" s="111"/>
      <c r="AR18" s="112"/>
      <c r="AS18" s="104"/>
      <c r="AT18" s="274"/>
      <c r="AU18" s="104"/>
      <c r="AV18" s="101"/>
      <c r="AW18" s="101"/>
      <c r="AX18" s="242"/>
      <c r="AY18" s="249"/>
      <c r="AZ18" s="101"/>
      <c r="BA18" s="101"/>
      <c r="BB18" s="102"/>
      <c r="BC18" s="106"/>
      <c r="BD18" s="101"/>
      <c r="BE18" s="102"/>
      <c r="BF18" s="100"/>
      <c r="BG18" s="101"/>
      <c r="BH18" s="102"/>
      <c r="BI18" s="102"/>
      <c r="BJ18" s="101"/>
      <c r="BK18" s="102"/>
      <c r="BL18" s="100"/>
      <c r="BM18" s="100"/>
      <c r="BN18" s="102"/>
      <c r="BO18" s="102"/>
      <c r="BP18" s="101"/>
      <c r="BQ18" s="102"/>
      <c r="BR18" s="102"/>
      <c r="BS18" s="102"/>
      <c r="BT18" s="102"/>
      <c r="BU18" s="104"/>
      <c r="BV18" s="104"/>
      <c r="BW18" s="103"/>
      <c r="BX18" s="104"/>
      <c r="BY18" s="102"/>
      <c r="BZ18" s="104"/>
      <c r="CA18" s="104"/>
      <c r="CB18" s="103"/>
      <c r="CC18" s="104"/>
      <c r="CD18" s="102"/>
      <c r="CE18" s="104"/>
      <c r="CF18" s="104"/>
      <c r="CG18" s="103"/>
      <c r="CH18" s="104"/>
      <c r="CI18" s="102"/>
      <c r="CJ18" s="105"/>
      <c r="CK18" s="101"/>
      <c r="CL18" s="106"/>
      <c r="CM18" s="102"/>
      <c r="CN18" s="105"/>
      <c r="CO18" s="107"/>
      <c r="CP18" s="108"/>
      <c r="CQ18" s="108"/>
      <c r="CR18" s="108"/>
      <c r="CS18" s="223"/>
      <c r="CT18" s="223"/>
      <c r="CU18" s="223"/>
      <c r="CV18" s="223"/>
      <c r="CW18" s="223"/>
      <c r="CX18" s="102"/>
      <c r="CY18" s="236"/>
      <c r="CZ18" s="223"/>
      <c r="DA18" s="102"/>
      <c r="DB18" s="223"/>
      <c r="DC18" s="221"/>
    </row>
    <row r="19" spans="1:107" s="245" customFormat="1" x14ac:dyDescent="0.25">
      <c r="A19" s="239"/>
      <c r="B19" s="189"/>
      <c r="C19" s="240"/>
      <c r="D19" s="240"/>
      <c r="E19" s="100"/>
      <c r="F19" s="241"/>
      <c r="G19" s="242"/>
      <c r="H19" s="242"/>
      <c r="I19" s="252"/>
      <c r="J19" s="243"/>
      <c r="K19" s="244"/>
      <c r="M19" s="266"/>
      <c r="N19" s="246"/>
      <c r="O19" s="106"/>
      <c r="P19" s="188"/>
      <c r="Q19" s="189"/>
      <c r="R19" s="189"/>
      <c r="S19" s="101"/>
      <c r="T19" s="106"/>
      <c r="U19" s="101"/>
      <c r="V19" s="194"/>
      <c r="W19" s="323"/>
      <c r="X19" s="101"/>
      <c r="Y19" s="102"/>
      <c r="Z19" s="242"/>
      <c r="AA19" s="242"/>
      <c r="AB19" s="109"/>
      <c r="AC19" s="109"/>
      <c r="AD19" s="242"/>
      <c r="AE19" s="247"/>
      <c r="AF19" s="103"/>
      <c r="AG19" s="181"/>
      <c r="AH19" s="104"/>
      <c r="AI19" s="102"/>
      <c r="AJ19" s="248"/>
      <c r="AK19" s="102"/>
      <c r="AL19" s="102"/>
      <c r="AM19" s="102"/>
      <c r="AN19" s="109"/>
      <c r="AO19" s="110"/>
      <c r="AP19" s="111"/>
      <c r="AQ19" s="111"/>
      <c r="AR19" s="112"/>
      <c r="AS19" s="104"/>
      <c r="AT19" s="274"/>
      <c r="AU19" s="104"/>
      <c r="AV19" s="101"/>
      <c r="AW19" s="101"/>
      <c r="AX19" s="242"/>
      <c r="AY19" s="249"/>
      <c r="AZ19" s="101"/>
      <c r="BA19" s="101"/>
      <c r="BB19" s="102"/>
      <c r="BC19" s="106"/>
      <c r="BD19" s="101"/>
      <c r="BE19" s="102"/>
      <c r="BF19" s="100"/>
      <c r="BG19" s="101"/>
      <c r="BH19" s="102"/>
      <c r="BI19" s="102"/>
      <c r="BJ19" s="101"/>
      <c r="BK19" s="102"/>
      <c r="BL19" s="100"/>
      <c r="BM19" s="100"/>
      <c r="BN19" s="102"/>
      <c r="BO19" s="102"/>
      <c r="BP19" s="101"/>
      <c r="BQ19" s="102"/>
      <c r="BR19" s="102"/>
      <c r="BS19" s="102"/>
      <c r="BT19" s="102"/>
      <c r="BU19" s="104"/>
      <c r="BV19" s="104"/>
      <c r="BW19" s="103"/>
      <c r="BX19" s="104"/>
      <c r="BY19" s="102"/>
      <c r="BZ19" s="104"/>
      <c r="CA19" s="104"/>
      <c r="CB19" s="103"/>
      <c r="CC19" s="104"/>
      <c r="CD19" s="102"/>
      <c r="CE19" s="104"/>
      <c r="CF19" s="104"/>
      <c r="CG19" s="103"/>
      <c r="CH19" s="104"/>
      <c r="CI19" s="102"/>
      <c r="CJ19" s="105"/>
      <c r="CK19" s="101"/>
      <c r="CL19" s="106"/>
      <c r="CM19" s="102"/>
      <c r="CN19" s="105"/>
      <c r="CO19" s="107"/>
      <c r="CP19" s="108"/>
      <c r="CQ19" s="108"/>
      <c r="CR19" s="108"/>
      <c r="CS19" s="223"/>
      <c r="CT19" s="223"/>
      <c r="CU19" s="223"/>
      <c r="CV19" s="223"/>
      <c r="CW19" s="223"/>
      <c r="CX19" s="102"/>
      <c r="CY19" s="236"/>
      <c r="CZ19" s="223"/>
      <c r="DA19" s="102"/>
      <c r="DB19" s="223"/>
      <c r="DC19" s="221"/>
    </row>
    <row r="20" spans="1:107" s="245" customFormat="1" x14ac:dyDescent="0.25">
      <c r="A20" s="239"/>
      <c r="B20" s="189"/>
      <c r="C20" s="240"/>
      <c r="D20" s="240"/>
      <c r="E20" s="100"/>
      <c r="F20" s="241"/>
      <c r="G20" s="242"/>
      <c r="H20" s="242"/>
      <c r="I20" s="252"/>
      <c r="J20" s="243"/>
      <c r="K20" s="244"/>
      <c r="M20" s="266"/>
      <c r="N20" s="246"/>
      <c r="O20" s="106"/>
      <c r="P20" s="188"/>
      <c r="Q20" s="189"/>
      <c r="R20" s="189"/>
      <c r="S20" s="101"/>
      <c r="T20" s="106"/>
      <c r="U20" s="101"/>
      <c r="V20" s="194"/>
      <c r="W20" s="323"/>
      <c r="X20" s="101"/>
      <c r="Y20" s="102"/>
      <c r="Z20" s="242"/>
      <c r="AA20" s="242"/>
      <c r="AB20" s="109"/>
      <c r="AC20" s="109"/>
      <c r="AD20" s="242"/>
      <c r="AE20" s="247"/>
      <c r="AF20" s="103"/>
      <c r="AG20" s="181"/>
      <c r="AH20" s="104"/>
      <c r="AI20" s="102"/>
      <c r="AJ20" s="248"/>
      <c r="AK20" s="102"/>
      <c r="AL20" s="102"/>
      <c r="AM20" s="102"/>
      <c r="AN20" s="109"/>
      <c r="AO20" s="110"/>
      <c r="AP20" s="111"/>
      <c r="AQ20" s="111"/>
      <c r="AR20" s="112"/>
      <c r="AS20" s="104"/>
      <c r="AT20" s="274"/>
      <c r="AU20" s="104"/>
      <c r="AV20" s="101"/>
      <c r="AW20" s="101"/>
      <c r="AX20" s="242"/>
      <c r="AY20" s="249"/>
      <c r="AZ20" s="101"/>
      <c r="BA20" s="101"/>
      <c r="BB20" s="102"/>
      <c r="BC20" s="106"/>
      <c r="BD20" s="101"/>
      <c r="BE20" s="102"/>
      <c r="BF20" s="100"/>
      <c r="BG20" s="101"/>
      <c r="BH20" s="102"/>
      <c r="BI20" s="102"/>
      <c r="BJ20" s="101"/>
      <c r="BK20" s="102"/>
      <c r="BL20" s="100"/>
      <c r="BM20" s="100"/>
      <c r="BN20" s="102"/>
      <c r="BO20" s="102"/>
      <c r="BP20" s="101"/>
      <c r="BQ20" s="102"/>
      <c r="BR20" s="102"/>
      <c r="BS20" s="102"/>
      <c r="BT20" s="102"/>
      <c r="BU20" s="104"/>
      <c r="BV20" s="104"/>
      <c r="BW20" s="103"/>
      <c r="BX20" s="104"/>
      <c r="BY20" s="102"/>
      <c r="BZ20" s="104"/>
      <c r="CA20" s="104"/>
      <c r="CB20" s="103"/>
      <c r="CC20" s="104"/>
      <c r="CD20" s="102"/>
      <c r="CE20" s="104"/>
      <c r="CF20" s="104"/>
      <c r="CG20" s="103"/>
      <c r="CH20" s="104"/>
      <c r="CI20" s="102"/>
      <c r="CJ20" s="105"/>
      <c r="CK20" s="101"/>
      <c r="CL20" s="106"/>
      <c r="CM20" s="102"/>
      <c r="CN20" s="105"/>
      <c r="CO20" s="107"/>
      <c r="CP20" s="108"/>
      <c r="CQ20" s="108"/>
      <c r="CR20" s="108"/>
      <c r="CS20" s="223"/>
      <c r="CT20" s="223"/>
      <c r="CU20" s="223"/>
      <c r="CV20" s="223"/>
      <c r="CW20" s="223"/>
      <c r="CX20" s="102"/>
      <c r="CY20" s="236"/>
      <c r="CZ20" s="223"/>
      <c r="DA20" s="102"/>
      <c r="DB20" s="223"/>
      <c r="DC20" s="221"/>
    </row>
    <row r="21" spans="1:107" s="245" customFormat="1" x14ac:dyDescent="0.25">
      <c r="A21" s="239"/>
      <c r="B21" s="189"/>
      <c r="C21" s="240"/>
      <c r="D21" s="240"/>
      <c r="E21" s="100"/>
      <c r="F21" s="241"/>
      <c r="G21" s="242"/>
      <c r="H21" s="242"/>
      <c r="I21" s="252"/>
      <c r="J21" s="243"/>
      <c r="K21" s="244"/>
      <c r="M21" s="266"/>
      <c r="N21" s="246"/>
      <c r="O21" s="106"/>
      <c r="P21" s="188"/>
      <c r="Q21" s="189"/>
      <c r="R21" s="189"/>
      <c r="S21" s="101"/>
      <c r="T21" s="106"/>
      <c r="U21" s="101"/>
      <c r="V21" s="194"/>
      <c r="W21" s="323"/>
      <c r="X21" s="101"/>
      <c r="Y21" s="102"/>
      <c r="Z21" s="242"/>
      <c r="AA21" s="242"/>
      <c r="AB21" s="109"/>
      <c r="AC21" s="109"/>
      <c r="AD21" s="242"/>
      <c r="AE21" s="247"/>
      <c r="AF21" s="103"/>
      <c r="AG21" s="181"/>
      <c r="AH21" s="104"/>
      <c r="AI21" s="102"/>
      <c r="AJ21" s="248"/>
      <c r="AK21" s="102"/>
      <c r="AL21" s="102"/>
      <c r="AM21" s="102"/>
      <c r="AN21" s="109"/>
      <c r="AO21" s="110"/>
      <c r="AP21" s="111"/>
      <c r="AQ21" s="111"/>
      <c r="AR21" s="112"/>
      <c r="AS21" s="104"/>
      <c r="AT21" s="274"/>
      <c r="AU21" s="104"/>
      <c r="AV21" s="101"/>
      <c r="AW21" s="101"/>
      <c r="AX21" s="242"/>
      <c r="AY21" s="249"/>
      <c r="AZ21" s="101"/>
      <c r="BA21" s="101"/>
      <c r="BB21" s="102"/>
      <c r="BC21" s="106"/>
      <c r="BD21" s="101"/>
      <c r="BE21" s="102"/>
      <c r="BF21" s="100"/>
      <c r="BG21" s="101"/>
      <c r="BH21" s="102"/>
      <c r="BI21" s="102"/>
      <c r="BJ21" s="101"/>
      <c r="BK21" s="102"/>
      <c r="BL21" s="100"/>
      <c r="BM21" s="100"/>
      <c r="BN21" s="102"/>
      <c r="BO21" s="102"/>
      <c r="BP21" s="101"/>
      <c r="BQ21" s="102"/>
      <c r="BR21" s="102"/>
      <c r="BS21" s="102"/>
      <c r="BT21" s="102"/>
      <c r="BU21" s="104"/>
      <c r="BV21" s="104"/>
      <c r="BW21" s="103"/>
      <c r="BX21" s="104"/>
      <c r="BY21" s="102"/>
      <c r="BZ21" s="104"/>
      <c r="CA21" s="104"/>
      <c r="CB21" s="103"/>
      <c r="CC21" s="104"/>
      <c r="CD21" s="102"/>
      <c r="CE21" s="104"/>
      <c r="CF21" s="104"/>
      <c r="CG21" s="103"/>
      <c r="CH21" s="104"/>
      <c r="CI21" s="102"/>
      <c r="CJ21" s="105"/>
      <c r="CK21" s="101"/>
      <c r="CL21" s="106"/>
      <c r="CM21" s="102"/>
      <c r="CN21" s="105"/>
      <c r="CO21" s="107"/>
      <c r="CP21" s="108"/>
      <c r="CQ21" s="108"/>
      <c r="CR21" s="108"/>
      <c r="CS21" s="223"/>
      <c r="CT21" s="223"/>
      <c r="CU21" s="223"/>
      <c r="CV21" s="223"/>
      <c r="CW21" s="223"/>
      <c r="CX21" s="102"/>
      <c r="CY21" s="236"/>
      <c r="CZ21" s="223"/>
      <c r="DA21" s="102"/>
      <c r="DB21" s="223"/>
      <c r="DC21" s="221"/>
    </row>
    <row r="22" spans="1:107" s="245" customFormat="1" x14ac:dyDescent="0.25">
      <c r="A22" s="239"/>
      <c r="B22" s="189"/>
      <c r="C22" s="240"/>
      <c r="D22" s="240"/>
      <c r="E22" s="100"/>
      <c r="F22" s="241"/>
      <c r="G22" s="242"/>
      <c r="H22" s="242"/>
      <c r="I22" s="252"/>
      <c r="J22" s="243"/>
      <c r="K22" s="244"/>
      <c r="M22" s="266"/>
      <c r="N22" s="246"/>
      <c r="O22" s="106"/>
      <c r="P22" s="188"/>
      <c r="Q22" s="189"/>
      <c r="R22" s="189"/>
      <c r="S22" s="101"/>
      <c r="T22" s="106"/>
      <c r="U22" s="101"/>
      <c r="V22" s="194"/>
      <c r="W22" s="323"/>
      <c r="X22" s="101"/>
      <c r="Y22" s="102"/>
      <c r="Z22" s="242"/>
      <c r="AA22" s="242"/>
      <c r="AB22" s="109"/>
      <c r="AC22" s="109"/>
      <c r="AD22" s="242"/>
      <c r="AE22" s="247"/>
      <c r="AF22" s="103"/>
      <c r="AG22" s="181"/>
      <c r="AH22" s="104"/>
      <c r="AI22" s="102"/>
      <c r="AJ22" s="248"/>
      <c r="AK22" s="102"/>
      <c r="AL22" s="102"/>
      <c r="AM22" s="102"/>
      <c r="AN22" s="109"/>
      <c r="AO22" s="110"/>
      <c r="AP22" s="111"/>
      <c r="AQ22" s="111"/>
      <c r="AR22" s="112"/>
      <c r="AS22" s="104"/>
      <c r="AT22" s="274"/>
      <c r="AU22" s="104"/>
      <c r="AV22" s="101"/>
      <c r="AW22" s="101"/>
      <c r="AX22" s="242"/>
      <c r="AY22" s="249"/>
      <c r="AZ22" s="101"/>
      <c r="BA22" s="101"/>
      <c r="BB22" s="102"/>
      <c r="BC22" s="106"/>
      <c r="BD22" s="101"/>
      <c r="BE22" s="102"/>
      <c r="BF22" s="100"/>
      <c r="BG22" s="101"/>
      <c r="BH22" s="102"/>
      <c r="BI22" s="102"/>
      <c r="BJ22" s="101"/>
      <c r="BK22" s="102"/>
      <c r="BL22" s="100"/>
      <c r="BM22" s="100"/>
      <c r="BN22" s="102"/>
      <c r="BO22" s="102"/>
      <c r="BP22" s="101"/>
      <c r="BQ22" s="102"/>
      <c r="BR22" s="102"/>
      <c r="BS22" s="102"/>
      <c r="BT22" s="102"/>
      <c r="BU22" s="104"/>
      <c r="BV22" s="104"/>
      <c r="BW22" s="103"/>
      <c r="BX22" s="104"/>
      <c r="BY22" s="102"/>
      <c r="BZ22" s="104"/>
      <c r="CA22" s="104"/>
      <c r="CB22" s="103"/>
      <c r="CC22" s="104"/>
      <c r="CD22" s="102"/>
      <c r="CE22" s="104"/>
      <c r="CF22" s="104"/>
      <c r="CG22" s="103"/>
      <c r="CH22" s="104"/>
      <c r="CI22" s="102"/>
      <c r="CJ22" s="105"/>
      <c r="CK22" s="101"/>
      <c r="CL22" s="106"/>
      <c r="CM22" s="102"/>
      <c r="CN22" s="105"/>
      <c r="CO22" s="107"/>
      <c r="CP22" s="108"/>
      <c r="CQ22" s="108"/>
      <c r="CR22" s="108"/>
      <c r="CS22" s="223"/>
      <c r="CT22" s="223"/>
      <c r="CU22" s="223"/>
      <c r="CV22" s="223"/>
      <c r="CW22" s="223"/>
      <c r="CX22" s="102"/>
      <c r="CY22" s="236"/>
      <c r="CZ22" s="223"/>
      <c r="DA22" s="102"/>
      <c r="DB22" s="223"/>
      <c r="DC22" s="221"/>
    </row>
    <row r="23" spans="1:107" s="245" customFormat="1" x14ac:dyDescent="0.25">
      <c r="A23" s="239"/>
      <c r="B23" s="189"/>
      <c r="C23" s="240"/>
      <c r="D23" s="240"/>
      <c r="E23" s="100"/>
      <c r="F23" s="241"/>
      <c r="G23" s="242"/>
      <c r="H23" s="242"/>
      <c r="I23" s="252"/>
      <c r="J23" s="243"/>
      <c r="K23" s="244"/>
      <c r="M23" s="266"/>
      <c r="N23" s="246"/>
      <c r="O23" s="106"/>
      <c r="P23" s="188"/>
      <c r="Q23" s="189"/>
      <c r="R23" s="189"/>
      <c r="S23" s="101"/>
      <c r="T23" s="106"/>
      <c r="U23" s="101"/>
      <c r="V23" s="194"/>
      <c r="W23" s="323"/>
      <c r="X23" s="101"/>
      <c r="Y23" s="102"/>
      <c r="Z23" s="242"/>
      <c r="AA23" s="242"/>
      <c r="AB23" s="109"/>
      <c r="AC23" s="109"/>
      <c r="AD23" s="242"/>
      <c r="AE23" s="247"/>
      <c r="AF23" s="103"/>
      <c r="AG23" s="181"/>
      <c r="AH23" s="104"/>
      <c r="AI23" s="102"/>
      <c r="AJ23" s="248"/>
      <c r="AK23" s="102"/>
      <c r="AL23" s="102"/>
      <c r="AM23" s="102"/>
      <c r="AN23" s="109"/>
      <c r="AO23" s="110"/>
      <c r="AP23" s="111"/>
      <c r="AQ23" s="111"/>
      <c r="AR23" s="112"/>
      <c r="AS23" s="104"/>
      <c r="AT23" s="274"/>
      <c r="AU23" s="104"/>
      <c r="AV23" s="101"/>
      <c r="AW23" s="101"/>
      <c r="AX23" s="242"/>
      <c r="AY23" s="249"/>
      <c r="AZ23" s="101"/>
      <c r="BA23" s="101"/>
      <c r="BB23" s="102"/>
      <c r="BC23" s="106"/>
      <c r="BD23" s="101"/>
      <c r="BE23" s="102"/>
      <c r="BF23" s="100"/>
      <c r="BG23" s="101"/>
      <c r="BH23" s="102"/>
      <c r="BI23" s="102"/>
      <c r="BJ23" s="101"/>
      <c r="BK23" s="102"/>
      <c r="BL23" s="100"/>
      <c r="BM23" s="100"/>
      <c r="BN23" s="102"/>
      <c r="BO23" s="102"/>
      <c r="BP23" s="101"/>
      <c r="BQ23" s="102"/>
      <c r="BR23" s="102"/>
      <c r="BS23" s="102"/>
      <c r="BT23" s="102"/>
      <c r="BU23" s="104"/>
      <c r="BV23" s="104"/>
      <c r="BW23" s="103"/>
      <c r="BX23" s="104"/>
      <c r="BY23" s="102"/>
      <c r="BZ23" s="104"/>
      <c r="CA23" s="104"/>
      <c r="CB23" s="103"/>
      <c r="CC23" s="104"/>
      <c r="CD23" s="102"/>
      <c r="CE23" s="104"/>
      <c r="CF23" s="104"/>
      <c r="CG23" s="103"/>
      <c r="CH23" s="104"/>
      <c r="CI23" s="102"/>
      <c r="CJ23" s="105"/>
      <c r="CK23" s="101"/>
      <c r="CL23" s="106"/>
      <c r="CM23" s="102"/>
      <c r="CN23" s="105"/>
      <c r="CO23" s="107"/>
      <c r="CP23" s="108"/>
      <c r="CQ23" s="108"/>
      <c r="CR23" s="108"/>
      <c r="CS23" s="223"/>
      <c r="CT23" s="223"/>
      <c r="CU23" s="223"/>
      <c r="CV23" s="223"/>
      <c r="CW23" s="223"/>
      <c r="CX23" s="102"/>
      <c r="CY23" s="236"/>
      <c r="CZ23" s="223"/>
      <c r="DA23" s="102"/>
      <c r="DB23" s="223"/>
      <c r="DC23" s="221"/>
    </row>
    <row r="24" spans="1:107" s="245" customFormat="1" x14ac:dyDescent="0.25">
      <c r="A24" s="239"/>
      <c r="B24" s="189"/>
      <c r="C24" s="240"/>
      <c r="D24" s="240"/>
      <c r="E24" s="100"/>
      <c r="F24" s="241"/>
      <c r="G24" s="242"/>
      <c r="H24" s="242"/>
      <c r="I24" s="252"/>
      <c r="J24" s="243"/>
      <c r="K24" s="244"/>
      <c r="M24" s="266"/>
      <c r="N24" s="246"/>
      <c r="O24" s="106"/>
      <c r="P24" s="188"/>
      <c r="Q24" s="189"/>
      <c r="R24" s="189"/>
      <c r="S24" s="101"/>
      <c r="T24" s="106"/>
      <c r="U24" s="101"/>
      <c r="V24" s="194"/>
      <c r="W24" s="323"/>
      <c r="X24" s="101"/>
      <c r="Y24" s="102"/>
      <c r="Z24" s="242"/>
      <c r="AA24" s="242"/>
      <c r="AB24" s="109"/>
      <c r="AC24" s="109"/>
      <c r="AD24" s="242"/>
      <c r="AE24" s="247"/>
      <c r="AF24" s="103"/>
      <c r="AG24" s="181"/>
      <c r="AH24" s="104"/>
      <c r="AI24" s="102"/>
      <c r="AJ24" s="248"/>
      <c r="AK24" s="102"/>
      <c r="AL24" s="102"/>
      <c r="AM24" s="102"/>
      <c r="AN24" s="109"/>
      <c r="AO24" s="110"/>
      <c r="AP24" s="111"/>
      <c r="AQ24" s="111"/>
      <c r="AR24" s="112"/>
      <c r="AS24" s="104"/>
      <c r="AT24" s="274"/>
      <c r="AU24" s="104"/>
      <c r="AV24" s="101"/>
      <c r="AW24" s="101"/>
      <c r="AX24" s="242"/>
      <c r="AY24" s="249"/>
      <c r="AZ24" s="101"/>
      <c r="BA24" s="101"/>
      <c r="BB24" s="102"/>
      <c r="BC24" s="106"/>
      <c r="BD24" s="101"/>
      <c r="BE24" s="102"/>
      <c r="BF24" s="100"/>
      <c r="BG24" s="101"/>
      <c r="BH24" s="102"/>
      <c r="BI24" s="102"/>
      <c r="BJ24" s="101"/>
      <c r="BK24" s="102"/>
      <c r="BL24" s="100"/>
      <c r="BM24" s="100"/>
      <c r="BN24" s="102"/>
      <c r="BO24" s="102"/>
      <c r="BP24" s="101"/>
      <c r="BQ24" s="102"/>
      <c r="BR24" s="102"/>
      <c r="BS24" s="102"/>
      <c r="BT24" s="102"/>
      <c r="BU24" s="104"/>
      <c r="BV24" s="104"/>
      <c r="BW24" s="103"/>
      <c r="BX24" s="104"/>
      <c r="BY24" s="102"/>
      <c r="BZ24" s="104"/>
      <c r="CA24" s="104"/>
      <c r="CB24" s="103"/>
      <c r="CC24" s="104"/>
      <c r="CD24" s="102"/>
      <c r="CE24" s="104"/>
      <c r="CF24" s="104"/>
      <c r="CG24" s="103"/>
      <c r="CH24" s="104"/>
      <c r="CI24" s="102"/>
      <c r="CJ24" s="105"/>
      <c r="CK24" s="101"/>
      <c r="CL24" s="106"/>
      <c r="CM24" s="102"/>
      <c r="CN24" s="105"/>
      <c r="CO24" s="107"/>
      <c r="CP24" s="108"/>
      <c r="CQ24" s="108"/>
      <c r="CR24" s="108"/>
      <c r="CS24" s="223"/>
      <c r="CT24" s="223"/>
      <c r="CU24" s="223"/>
      <c r="CV24" s="223"/>
      <c r="CW24" s="223"/>
      <c r="CX24" s="102"/>
      <c r="CY24" s="236"/>
      <c r="CZ24" s="223"/>
      <c r="DA24" s="102"/>
      <c r="DB24" s="223"/>
      <c r="DC24" s="221"/>
    </row>
    <row r="25" spans="1:107" s="245" customFormat="1" x14ac:dyDescent="0.25">
      <c r="A25" s="239"/>
      <c r="B25" s="189"/>
      <c r="C25" s="240"/>
      <c r="D25" s="240"/>
      <c r="E25" s="100"/>
      <c r="F25" s="241"/>
      <c r="G25" s="242"/>
      <c r="H25" s="242"/>
      <c r="I25" s="252"/>
      <c r="J25" s="243"/>
      <c r="K25" s="244"/>
      <c r="M25" s="266"/>
      <c r="N25" s="246"/>
      <c r="O25" s="106"/>
      <c r="P25" s="188"/>
      <c r="Q25" s="189"/>
      <c r="R25" s="189"/>
      <c r="S25" s="101"/>
      <c r="T25" s="106"/>
      <c r="U25" s="101"/>
      <c r="V25" s="194"/>
      <c r="W25" s="323"/>
      <c r="X25" s="101"/>
      <c r="Y25" s="102"/>
      <c r="Z25" s="242"/>
      <c r="AA25" s="242"/>
      <c r="AB25" s="109"/>
      <c r="AC25" s="109"/>
      <c r="AD25" s="242"/>
      <c r="AE25" s="247"/>
      <c r="AF25" s="103"/>
      <c r="AG25" s="181"/>
      <c r="AH25" s="104"/>
      <c r="AI25" s="102"/>
      <c r="AJ25" s="248"/>
      <c r="AK25" s="102"/>
      <c r="AL25" s="102"/>
      <c r="AM25" s="102"/>
      <c r="AN25" s="109"/>
      <c r="AO25" s="110"/>
      <c r="AP25" s="111"/>
      <c r="AQ25" s="111"/>
      <c r="AR25" s="112"/>
      <c r="AS25" s="104"/>
      <c r="AT25" s="274"/>
      <c r="AU25" s="104"/>
      <c r="AV25" s="101"/>
      <c r="AW25" s="101"/>
      <c r="AX25" s="242"/>
      <c r="AY25" s="249"/>
      <c r="AZ25" s="101"/>
      <c r="BA25" s="101"/>
      <c r="BB25" s="102"/>
      <c r="BC25" s="106"/>
      <c r="BD25" s="101"/>
      <c r="BE25" s="102"/>
      <c r="BF25" s="100"/>
      <c r="BG25" s="101"/>
      <c r="BH25" s="102"/>
      <c r="BI25" s="102"/>
      <c r="BJ25" s="101"/>
      <c r="BK25" s="102"/>
      <c r="BL25" s="100"/>
      <c r="BM25" s="100"/>
      <c r="BN25" s="102"/>
      <c r="BO25" s="102"/>
      <c r="BP25" s="101"/>
      <c r="BQ25" s="102"/>
      <c r="BR25" s="102"/>
      <c r="BS25" s="102"/>
      <c r="BT25" s="102"/>
      <c r="BU25" s="104"/>
      <c r="BV25" s="104"/>
      <c r="BW25" s="103"/>
      <c r="BX25" s="104"/>
      <c r="BY25" s="102"/>
      <c r="BZ25" s="104"/>
      <c r="CA25" s="104"/>
      <c r="CB25" s="103"/>
      <c r="CC25" s="104"/>
      <c r="CD25" s="102"/>
      <c r="CE25" s="104"/>
      <c r="CF25" s="104"/>
      <c r="CG25" s="103"/>
      <c r="CH25" s="104"/>
      <c r="CI25" s="102"/>
      <c r="CJ25" s="105"/>
      <c r="CK25" s="101"/>
      <c r="CL25" s="106"/>
      <c r="CM25" s="102"/>
      <c r="CN25" s="105"/>
      <c r="CO25" s="107"/>
      <c r="CP25" s="108"/>
      <c r="CQ25" s="108"/>
      <c r="CR25" s="108"/>
      <c r="CS25" s="223"/>
      <c r="CT25" s="223"/>
      <c r="CU25" s="223"/>
      <c r="CV25" s="223"/>
      <c r="CW25" s="223"/>
      <c r="CX25" s="102"/>
      <c r="CY25" s="236"/>
      <c r="CZ25" s="223"/>
      <c r="DA25" s="102"/>
      <c r="DB25" s="223"/>
      <c r="DC25" s="221"/>
    </row>
    <row r="26" spans="1:107" s="245" customFormat="1" x14ac:dyDescent="0.25">
      <c r="A26" s="239"/>
      <c r="B26" s="189"/>
      <c r="C26" s="240"/>
      <c r="D26" s="240"/>
      <c r="E26" s="100"/>
      <c r="F26" s="241"/>
      <c r="G26" s="242"/>
      <c r="H26" s="242"/>
      <c r="I26" s="252"/>
      <c r="J26" s="243"/>
      <c r="K26" s="244"/>
      <c r="M26" s="266"/>
      <c r="N26" s="246"/>
      <c r="O26" s="106"/>
      <c r="P26" s="188"/>
      <c r="Q26" s="189"/>
      <c r="R26" s="189"/>
      <c r="S26" s="101"/>
      <c r="T26" s="106"/>
      <c r="U26" s="101"/>
      <c r="V26" s="194"/>
      <c r="W26" s="323"/>
      <c r="X26" s="101"/>
      <c r="Y26" s="102"/>
      <c r="Z26" s="242"/>
      <c r="AA26" s="242"/>
      <c r="AB26" s="109"/>
      <c r="AC26" s="109"/>
      <c r="AD26" s="242"/>
      <c r="AE26" s="247"/>
      <c r="AF26" s="103"/>
      <c r="AG26" s="181"/>
      <c r="AH26" s="104"/>
      <c r="AI26" s="102"/>
      <c r="AJ26" s="248"/>
      <c r="AK26" s="102"/>
      <c r="AL26" s="102"/>
      <c r="AM26" s="102"/>
      <c r="AN26" s="109"/>
      <c r="AO26" s="110"/>
      <c r="AP26" s="111"/>
      <c r="AQ26" s="111"/>
      <c r="AR26" s="112"/>
      <c r="AS26" s="104"/>
      <c r="AT26" s="274"/>
      <c r="AU26" s="104"/>
      <c r="AV26" s="101"/>
      <c r="AW26" s="101"/>
      <c r="AX26" s="242"/>
      <c r="AY26" s="249"/>
      <c r="AZ26" s="101"/>
      <c r="BA26" s="101"/>
      <c r="BB26" s="102"/>
      <c r="BC26" s="106"/>
      <c r="BD26" s="101"/>
      <c r="BE26" s="102"/>
      <c r="BF26" s="100"/>
      <c r="BG26" s="101"/>
      <c r="BH26" s="102"/>
      <c r="BI26" s="102"/>
      <c r="BJ26" s="101"/>
      <c r="BK26" s="102"/>
      <c r="BL26" s="100"/>
      <c r="BM26" s="100"/>
      <c r="BN26" s="102"/>
      <c r="BO26" s="102"/>
      <c r="BP26" s="101"/>
      <c r="BQ26" s="102"/>
      <c r="BR26" s="102"/>
      <c r="BS26" s="102"/>
      <c r="BT26" s="102"/>
      <c r="BU26" s="104"/>
      <c r="BV26" s="104"/>
      <c r="BW26" s="103"/>
      <c r="BX26" s="104"/>
      <c r="BY26" s="102"/>
      <c r="BZ26" s="104"/>
      <c r="CA26" s="104"/>
      <c r="CB26" s="103"/>
      <c r="CC26" s="104"/>
      <c r="CD26" s="102"/>
      <c r="CE26" s="104"/>
      <c r="CF26" s="104"/>
      <c r="CG26" s="103"/>
      <c r="CH26" s="104"/>
      <c r="CI26" s="102"/>
      <c r="CJ26" s="105"/>
      <c r="CK26" s="101"/>
      <c r="CL26" s="106"/>
      <c r="CM26" s="102"/>
      <c r="CN26" s="105"/>
      <c r="CO26" s="107"/>
      <c r="CP26" s="108"/>
      <c r="CQ26" s="108"/>
      <c r="CR26" s="108"/>
      <c r="CS26" s="223"/>
      <c r="CT26" s="223"/>
      <c r="CU26" s="223"/>
      <c r="CV26" s="223"/>
      <c r="CW26" s="223"/>
      <c r="CX26" s="102"/>
      <c r="CY26" s="236"/>
      <c r="CZ26" s="223"/>
      <c r="DA26" s="102"/>
      <c r="DB26" s="223"/>
      <c r="DC26" s="221"/>
    </row>
    <row r="27" spans="1:107" s="245" customFormat="1" x14ac:dyDescent="0.25">
      <c r="A27" s="239"/>
      <c r="B27" s="189"/>
      <c r="C27" s="240"/>
      <c r="D27" s="240"/>
      <c r="E27" s="100"/>
      <c r="F27" s="241"/>
      <c r="G27" s="242"/>
      <c r="H27" s="242"/>
      <c r="I27" s="252"/>
      <c r="J27" s="243"/>
      <c r="K27" s="244"/>
      <c r="M27" s="266"/>
      <c r="N27" s="246"/>
      <c r="O27" s="106"/>
      <c r="P27" s="188"/>
      <c r="Q27" s="189"/>
      <c r="R27" s="189"/>
      <c r="S27" s="101"/>
      <c r="T27" s="106"/>
      <c r="U27" s="101"/>
      <c r="V27" s="194"/>
      <c r="W27" s="323"/>
      <c r="X27" s="101"/>
      <c r="Y27" s="102"/>
      <c r="Z27" s="242"/>
      <c r="AA27" s="242"/>
      <c r="AB27" s="109"/>
      <c r="AC27" s="109"/>
      <c r="AD27" s="242"/>
      <c r="AE27" s="247"/>
      <c r="AF27" s="103"/>
      <c r="AG27" s="181"/>
      <c r="AH27" s="104"/>
      <c r="AI27" s="102"/>
      <c r="AJ27" s="248"/>
      <c r="AK27" s="102"/>
      <c r="AL27" s="102"/>
      <c r="AM27" s="102"/>
      <c r="AN27" s="109"/>
      <c r="AO27" s="110"/>
      <c r="AP27" s="111"/>
      <c r="AQ27" s="111"/>
      <c r="AR27" s="112"/>
      <c r="AS27" s="104"/>
      <c r="AT27" s="274"/>
      <c r="AU27" s="104"/>
      <c r="AV27" s="101"/>
      <c r="AW27" s="101"/>
      <c r="AX27" s="242"/>
      <c r="AY27" s="249"/>
      <c r="AZ27" s="101"/>
      <c r="BA27" s="101"/>
      <c r="BB27" s="102"/>
      <c r="BC27" s="106"/>
      <c r="BD27" s="101"/>
      <c r="BE27" s="102"/>
      <c r="BF27" s="100"/>
      <c r="BG27" s="101"/>
      <c r="BH27" s="102"/>
      <c r="BI27" s="102"/>
      <c r="BJ27" s="101"/>
      <c r="BK27" s="102"/>
      <c r="BL27" s="100"/>
      <c r="BM27" s="100"/>
      <c r="BN27" s="102"/>
      <c r="BO27" s="102"/>
      <c r="BP27" s="101"/>
      <c r="BQ27" s="102"/>
      <c r="BR27" s="102"/>
      <c r="BS27" s="102"/>
      <c r="BT27" s="102"/>
      <c r="BU27" s="104"/>
      <c r="BV27" s="104"/>
      <c r="BW27" s="103"/>
      <c r="BX27" s="104"/>
      <c r="BY27" s="102"/>
      <c r="BZ27" s="104"/>
      <c r="CA27" s="104"/>
      <c r="CB27" s="103"/>
      <c r="CC27" s="104"/>
      <c r="CD27" s="102"/>
      <c r="CE27" s="104"/>
      <c r="CF27" s="104"/>
      <c r="CG27" s="103"/>
      <c r="CH27" s="104"/>
      <c r="CI27" s="102"/>
      <c r="CJ27" s="105"/>
      <c r="CK27" s="101"/>
      <c r="CL27" s="106"/>
      <c r="CM27" s="102"/>
      <c r="CN27" s="105"/>
      <c r="CO27" s="107"/>
      <c r="CP27" s="108"/>
      <c r="CQ27" s="108"/>
      <c r="CR27" s="108"/>
      <c r="CS27" s="223"/>
      <c r="CT27" s="223"/>
      <c r="CU27" s="223"/>
      <c r="CV27" s="223"/>
      <c r="CW27" s="223"/>
      <c r="CX27" s="102"/>
      <c r="CY27" s="236"/>
      <c r="CZ27" s="223"/>
      <c r="DA27" s="102"/>
      <c r="DB27" s="223"/>
      <c r="DC27" s="221"/>
    </row>
    <row r="28" spans="1:107" s="245" customFormat="1" x14ac:dyDescent="0.25">
      <c r="A28" s="239"/>
      <c r="B28" s="189"/>
      <c r="C28" s="240"/>
      <c r="D28" s="240"/>
      <c r="E28" s="100"/>
      <c r="F28" s="241"/>
      <c r="G28" s="242"/>
      <c r="H28" s="242"/>
      <c r="I28" s="252"/>
      <c r="J28" s="243"/>
      <c r="K28" s="244"/>
      <c r="M28" s="266"/>
      <c r="N28" s="246"/>
      <c r="O28" s="106"/>
      <c r="P28" s="188"/>
      <c r="Q28" s="189"/>
      <c r="R28" s="189"/>
      <c r="S28" s="101"/>
      <c r="T28" s="106"/>
      <c r="U28" s="101"/>
      <c r="V28" s="194"/>
      <c r="W28" s="323"/>
      <c r="X28" s="101"/>
      <c r="Y28" s="102"/>
      <c r="Z28" s="242"/>
      <c r="AA28" s="242"/>
      <c r="AB28" s="109"/>
      <c r="AC28" s="109"/>
      <c r="AD28" s="242"/>
      <c r="AE28" s="247"/>
      <c r="AF28" s="103"/>
      <c r="AG28" s="181"/>
      <c r="AH28" s="104"/>
      <c r="AI28" s="102"/>
      <c r="AJ28" s="248"/>
      <c r="AK28" s="102"/>
      <c r="AL28" s="102"/>
      <c r="AM28" s="102"/>
      <c r="AN28" s="109"/>
      <c r="AO28" s="110"/>
      <c r="AP28" s="111"/>
      <c r="AQ28" s="111"/>
      <c r="AR28" s="112"/>
      <c r="AS28" s="104"/>
      <c r="AT28" s="274"/>
      <c r="AU28" s="104"/>
      <c r="AV28" s="101"/>
      <c r="AW28" s="101"/>
      <c r="AX28" s="242"/>
      <c r="AY28" s="249"/>
      <c r="AZ28" s="101"/>
      <c r="BA28" s="101"/>
      <c r="BB28" s="102"/>
      <c r="BC28" s="106"/>
      <c r="BD28" s="101"/>
      <c r="BE28" s="102"/>
      <c r="BF28" s="100"/>
      <c r="BG28" s="101"/>
      <c r="BH28" s="102"/>
      <c r="BI28" s="102"/>
      <c r="BJ28" s="101"/>
      <c r="BK28" s="102"/>
      <c r="BL28" s="100"/>
      <c r="BM28" s="100"/>
      <c r="BN28" s="102"/>
      <c r="BO28" s="102"/>
      <c r="BP28" s="101"/>
      <c r="BQ28" s="102"/>
      <c r="BR28" s="102"/>
      <c r="BS28" s="102"/>
      <c r="BT28" s="102"/>
      <c r="BU28" s="104"/>
      <c r="BV28" s="104"/>
      <c r="BW28" s="103"/>
      <c r="BX28" s="104"/>
      <c r="BY28" s="102"/>
      <c r="BZ28" s="104"/>
      <c r="CA28" s="104"/>
      <c r="CB28" s="103"/>
      <c r="CC28" s="104"/>
      <c r="CD28" s="102"/>
      <c r="CE28" s="104"/>
      <c r="CF28" s="104"/>
      <c r="CG28" s="103"/>
      <c r="CH28" s="104"/>
      <c r="CI28" s="102"/>
      <c r="CJ28" s="105"/>
      <c r="CK28" s="101"/>
      <c r="CL28" s="106"/>
      <c r="CM28" s="102"/>
      <c r="CN28" s="105"/>
      <c r="CO28" s="107"/>
      <c r="CP28" s="108"/>
      <c r="CQ28" s="108"/>
      <c r="CR28" s="108"/>
      <c r="CS28" s="223"/>
      <c r="CT28" s="223"/>
      <c r="CU28" s="223"/>
      <c r="CV28" s="223"/>
      <c r="CW28" s="223"/>
      <c r="CX28" s="102"/>
      <c r="CY28" s="236"/>
      <c r="CZ28" s="223"/>
      <c r="DA28" s="102"/>
      <c r="DB28" s="223"/>
      <c r="DC28" s="221"/>
    </row>
    <row r="29" spans="1:107" s="245" customFormat="1" x14ac:dyDescent="0.25">
      <c r="A29" s="239"/>
      <c r="B29" s="189"/>
      <c r="C29" s="240"/>
      <c r="D29" s="240"/>
      <c r="E29" s="100"/>
      <c r="F29" s="241"/>
      <c r="G29" s="242"/>
      <c r="H29" s="242"/>
      <c r="I29" s="252"/>
      <c r="J29" s="243"/>
      <c r="K29" s="244"/>
      <c r="M29" s="266"/>
      <c r="N29" s="246"/>
      <c r="O29" s="106"/>
      <c r="P29" s="188"/>
      <c r="Q29" s="189"/>
      <c r="R29" s="189"/>
      <c r="S29" s="101"/>
      <c r="T29" s="106"/>
      <c r="U29" s="101"/>
      <c r="V29" s="194"/>
      <c r="W29" s="323"/>
      <c r="X29" s="101"/>
      <c r="Y29" s="102"/>
      <c r="Z29" s="242"/>
      <c r="AA29" s="242"/>
      <c r="AB29" s="109"/>
      <c r="AC29" s="109"/>
      <c r="AD29" s="242"/>
      <c r="AE29" s="247"/>
      <c r="AF29" s="103"/>
      <c r="AG29" s="181"/>
      <c r="AH29" s="104"/>
      <c r="AI29" s="102"/>
      <c r="AJ29" s="248"/>
      <c r="AK29" s="102"/>
      <c r="AL29" s="102"/>
      <c r="AM29" s="102"/>
      <c r="AN29" s="109"/>
      <c r="AO29" s="110"/>
      <c r="AP29" s="111"/>
      <c r="AQ29" s="111"/>
      <c r="AR29" s="112"/>
      <c r="AS29" s="104"/>
      <c r="AT29" s="274"/>
      <c r="AU29" s="104"/>
      <c r="AV29" s="101"/>
      <c r="AW29" s="101"/>
      <c r="AX29" s="242"/>
      <c r="AY29" s="249"/>
      <c r="AZ29" s="101"/>
      <c r="BA29" s="101"/>
      <c r="BB29" s="102"/>
      <c r="BC29" s="106"/>
      <c r="BD29" s="101"/>
      <c r="BE29" s="102"/>
      <c r="BF29" s="100"/>
      <c r="BG29" s="101"/>
      <c r="BH29" s="102"/>
      <c r="BI29" s="102"/>
      <c r="BJ29" s="101"/>
      <c r="BK29" s="102"/>
      <c r="BL29" s="100"/>
      <c r="BM29" s="100"/>
      <c r="BN29" s="102"/>
      <c r="BO29" s="102"/>
      <c r="BP29" s="101"/>
      <c r="BQ29" s="102"/>
      <c r="BR29" s="102"/>
      <c r="BS29" s="102"/>
      <c r="BT29" s="102"/>
      <c r="BU29" s="104"/>
      <c r="BV29" s="104"/>
      <c r="BW29" s="103"/>
      <c r="BX29" s="104"/>
      <c r="BY29" s="102"/>
      <c r="BZ29" s="104"/>
      <c r="CA29" s="104"/>
      <c r="CB29" s="103"/>
      <c r="CC29" s="104"/>
      <c r="CD29" s="102"/>
      <c r="CE29" s="104"/>
      <c r="CF29" s="104"/>
      <c r="CG29" s="103"/>
      <c r="CH29" s="104"/>
      <c r="CI29" s="102"/>
      <c r="CJ29" s="105"/>
      <c r="CK29" s="101"/>
      <c r="CL29" s="106"/>
      <c r="CM29" s="102"/>
      <c r="CN29" s="105"/>
      <c r="CO29" s="107"/>
      <c r="CP29" s="108"/>
      <c r="CQ29" s="108"/>
      <c r="CR29" s="108"/>
      <c r="CS29" s="223"/>
      <c r="CT29" s="223"/>
      <c r="CU29" s="223"/>
      <c r="CV29" s="223"/>
      <c r="CW29" s="223"/>
      <c r="CX29" s="102"/>
      <c r="CY29" s="236"/>
      <c r="CZ29" s="223"/>
      <c r="DA29" s="102"/>
      <c r="DB29" s="223"/>
      <c r="DC29" s="221"/>
    </row>
    <row r="30" spans="1:107" s="245" customFormat="1" x14ac:dyDescent="0.25">
      <c r="A30" s="239"/>
      <c r="B30" s="189"/>
      <c r="C30" s="240"/>
      <c r="D30" s="240"/>
      <c r="E30" s="100"/>
      <c r="F30" s="241"/>
      <c r="G30" s="242"/>
      <c r="H30" s="242"/>
      <c r="I30" s="252"/>
      <c r="J30" s="243"/>
      <c r="K30" s="244"/>
      <c r="M30" s="266"/>
      <c r="N30" s="246"/>
      <c r="O30" s="106"/>
      <c r="P30" s="188"/>
      <c r="Q30" s="189"/>
      <c r="R30" s="189"/>
      <c r="S30" s="101"/>
      <c r="T30" s="106"/>
      <c r="U30" s="101"/>
      <c r="V30" s="194"/>
      <c r="W30" s="323"/>
      <c r="X30" s="101"/>
      <c r="Y30" s="102"/>
      <c r="Z30" s="242"/>
      <c r="AA30" s="242"/>
      <c r="AB30" s="109"/>
      <c r="AC30" s="109"/>
      <c r="AD30" s="242"/>
      <c r="AE30" s="247"/>
      <c r="AF30" s="103"/>
      <c r="AG30" s="181"/>
      <c r="AH30" s="104"/>
      <c r="AI30" s="102"/>
      <c r="AJ30" s="248"/>
      <c r="AK30" s="102"/>
      <c r="AL30" s="102"/>
      <c r="AM30" s="102"/>
      <c r="AN30" s="109"/>
      <c r="AO30" s="110"/>
      <c r="AP30" s="111"/>
      <c r="AQ30" s="111"/>
      <c r="AR30" s="112"/>
      <c r="AS30" s="104"/>
      <c r="AT30" s="274"/>
      <c r="AU30" s="104"/>
      <c r="AV30" s="101"/>
      <c r="AW30" s="101"/>
      <c r="AX30" s="242"/>
      <c r="AY30" s="249"/>
      <c r="AZ30" s="101"/>
      <c r="BA30" s="101"/>
      <c r="BB30" s="102"/>
      <c r="BC30" s="106"/>
      <c r="BD30" s="101"/>
      <c r="BE30" s="102"/>
      <c r="BF30" s="100"/>
      <c r="BG30" s="101"/>
      <c r="BH30" s="102"/>
      <c r="BI30" s="102"/>
      <c r="BJ30" s="101"/>
      <c r="BK30" s="102"/>
      <c r="BL30" s="100"/>
      <c r="BM30" s="100"/>
      <c r="BN30" s="102"/>
      <c r="BO30" s="102"/>
      <c r="BP30" s="101"/>
      <c r="BQ30" s="102"/>
      <c r="BR30" s="102"/>
      <c r="BS30" s="102"/>
      <c r="BT30" s="102"/>
      <c r="BU30" s="104"/>
      <c r="BV30" s="104"/>
      <c r="BW30" s="103"/>
      <c r="BX30" s="104"/>
      <c r="BY30" s="102"/>
      <c r="BZ30" s="104"/>
      <c r="CA30" s="104"/>
      <c r="CB30" s="103"/>
      <c r="CC30" s="104"/>
      <c r="CD30" s="102"/>
      <c r="CE30" s="104"/>
      <c r="CF30" s="104"/>
      <c r="CG30" s="103"/>
      <c r="CH30" s="104"/>
      <c r="CI30" s="102"/>
      <c r="CJ30" s="105"/>
      <c r="CK30" s="101"/>
      <c r="CL30" s="106"/>
      <c r="CM30" s="102"/>
      <c r="CN30" s="105"/>
      <c r="CO30" s="107"/>
      <c r="CP30" s="108"/>
      <c r="CQ30" s="108"/>
      <c r="CR30" s="108"/>
      <c r="CS30" s="223"/>
      <c r="CT30" s="223"/>
      <c r="CU30" s="223"/>
      <c r="CV30" s="223"/>
      <c r="CW30" s="223"/>
      <c r="CX30" s="102"/>
      <c r="CY30" s="236"/>
      <c r="CZ30" s="223"/>
      <c r="DA30" s="102"/>
      <c r="DB30" s="223"/>
      <c r="DC30" s="221"/>
    </row>
    <row r="31" spans="1:107" s="245" customFormat="1" x14ac:dyDescent="0.25">
      <c r="A31" s="239"/>
      <c r="B31" s="189"/>
      <c r="C31" s="240"/>
      <c r="D31" s="240"/>
      <c r="E31" s="100"/>
      <c r="F31" s="241"/>
      <c r="G31" s="242"/>
      <c r="H31" s="242"/>
      <c r="I31" s="252"/>
      <c r="J31" s="243"/>
      <c r="K31" s="244"/>
      <c r="M31" s="266"/>
      <c r="N31" s="246"/>
      <c r="O31" s="106"/>
      <c r="P31" s="188"/>
      <c r="Q31" s="189"/>
      <c r="R31" s="189"/>
      <c r="S31" s="101"/>
      <c r="T31" s="106"/>
      <c r="U31" s="101"/>
      <c r="V31" s="194"/>
      <c r="W31" s="323"/>
      <c r="X31" s="101"/>
      <c r="Y31" s="102"/>
      <c r="Z31" s="242"/>
      <c r="AA31" s="242"/>
      <c r="AB31" s="109"/>
      <c r="AC31" s="109"/>
      <c r="AD31" s="242"/>
      <c r="AE31" s="247"/>
      <c r="AF31" s="103"/>
      <c r="AG31" s="181"/>
      <c r="AH31" s="104"/>
      <c r="AI31" s="102"/>
      <c r="AJ31" s="248"/>
      <c r="AK31" s="102"/>
      <c r="AL31" s="102"/>
      <c r="AM31" s="102"/>
      <c r="AN31" s="109"/>
      <c r="AO31" s="110"/>
      <c r="AP31" s="111"/>
      <c r="AQ31" s="111"/>
      <c r="AR31" s="112"/>
      <c r="AS31" s="104"/>
      <c r="AT31" s="274"/>
      <c r="AU31" s="104"/>
      <c r="AV31" s="101"/>
      <c r="AW31" s="101"/>
      <c r="AX31" s="242"/>
      <c r="AY31" s="249"/>
      <c r="AZ31" s="101"/>
      <c r="BA31" s="101"/>
      <c r="BB31" s="102"/>
      <c r="BC31" s="106"/>
      <c r="BD31" s="101"/>
      <c r="BE31" s="102"/>
      <c r="BF31" s="100"/>
      <c r="BG31" s="101"/>
      <c r="BH31" s="102"/>
      <c r="BI31" s="102"/>
      <c r="BJ31" s="101"/>
      <c r="BK31" s="102"/>
      <c r="BL31" s="100"/>
      <c r="BM31" s="100"/>
      <c r="BN31" s="102"/>
      <c r="BO31" s="102"/>
      <c r="BP31" s="101"/>
      <c r="BQ31" s="102"/>
      <c r="BR31" s="102"/>
      <c r="BS31" s="102"/>
      <c r="BT31" s="102"/>
      <c r="BU31" s="104"/>
      <c r="BV31" s="104"/>
      <c r="BW31" s="103"/>
      <c r="BX31" s="104"/>
      <c r="BY31" s="102"/>
      <c r="BZ31" s="104"/>
      <c r="CA31" s="104"/>
      <c r="CB31" s="103"/>
      <c r="CC31" s="104"/>
      <c r="CD31" s="102"/>
      <c r="CE31" s="104"/>
      <c r="CF31" s="104"/>
      <c r="CG31" s="103"/>
      <c r="CH31" s="104"/>
      <c r="CI31" s="102"/>
      <c r="CJ31" s="105"/>
      <c r="CK31" s="101"/>
      <c r="CL31" s="106"/>
      <c r="CM31" s="102"/>
      <c r="CN31" s="105"/>
      <c r="CO31" s="107"/>
      <c r="CP31" s="108"/>
      <c r="CQ31" s="108"/>
      <c r="CR31" s="108"/>
      <c r="CS31" s="223"/>
      <c r="CT31" s="223"/>
      <c r="CU31" s="223"/>
      <c r="CV31" s="223"/>
      <c r="CW31" s="223"/>
      <c r="CX31" s="102"/>
      <c r="CY31" s="236"/>
      <c r="CZ31" s="223"/>
      <c r="DA31" s="102"/>
      <c r="DB31" s="223"/>
      <c r="DC31" s="221"/>
    </row>
    <row r="32" spans="1:107" s="245" customFormat="1" x14ac:dyDescent="0.25">
      <c r="A32" s="239"/>
      <c r="B32" s="189"/>
      <c r="C32" s="240"/>
      <c r="D32" s="240"/>
      <c r="E32" s="100"/>
      <c r="F32" s="241"/>
      <c r="G32" s="242"/>
      <c r="H32" s="242"/>
      <c r="I32" s="252"/>
      <c r="J32" s="243"/>
      <c r="K32" s="244"/>
      <c r="M32" s="266"/>
      <c r="N32" s="246"/>
      <c r="O32" s="106"/>
      <c r="P32" s="188"/>
      <c r="Q32" s="189"/>
      <c r="R32" s="189"/>
      <c r="S32" s="101"/>
      <c r="T32" s="106"/>
      <c r="U32" s="101"/>
      <c r="V32" s="194"/>
      <c r="W32" s="323"/>
      <c r="X32" s="101"/>
      <c r="Y32" s="102"/>
      <c r="Z32" s="242"/>
      <c r="AA32" s="242"/>
      <c r="AB32" s="109"/>
      <c r="AC32" s="109"/>
      <c r="AD32" s="242"/>
      <c r="AE32" s="247"/>
      <c r="AF32" s="103"/>
      <c r="AG32" s="181"/>
      <c r="AH32" s="104"/>
      <c r="AI32" s="102"/>
      <c r="AJ32" s="248"/>
      <c r="AK32" s="102"/>
      <c r="AL32" s="102"/>
      <c r="AM32" s="102"/>
      <c r="AN32" s="109"/>
      <c r="AO32" s="110"/>
      <c r="AP32" s="111"/>
      <c r="AQ32" s="111"/>
      <c r="AR32" s="112"/>
      <c r="AS32" s="104"/>
      <c r="AT32" s="274"/>
      <c r="AU32" s="104"/>
      <c r="AV32" s="101"/>
      <c r="AW32" s="101"/>
      <c r="AX32" s="242"/>
      <c r="AY32" s="249"/>
      <c r="AZ32" s="101"/>
      <c r="BA32" s="101"/>
      <c r="BB32" s="102"/>
      <c r="BC32" s="106"/>
      <c r="BD32" s="101"/>
      <c r="BE32" s="102"/>
      <c r="BF32" s="100"/>
      <c r="BG32" s="101"/>
      <c r="BH32" s="102"/>
      <c r="BI32" s="102"/>
      <c r="BJ32" s="101"/>
      <c r="BK32" s="102"/>
      <c r="BL32" s="100"/>
      <c r="BM32" s="100"/>
      <c r="BN32" s="102"/>
      <c r="BO32" s="102"/>
      <c r="BP32" s="101"/>
      <c r="BQ32" s="102"/>
      <c r="BR32" s="102"/>
      <c r="BS32" s="102"/>
      <c r="BT32" s="102"/>
      <c r="BU32" s="104"/>
      <c r="BV32" s="104"/>
      <c r="BW32" s="103"/>
      <c r="BX32" s="104"/>
      <c r="BY32" s="102"/>
      <c r="BZ32" s="104"/>
      <c r="CA32" s="104"/>
      <c r="CB32" s="103"/>
      <c r="CC32" s="104"/>
      <c r="CD32" s="102"/>
      <c r="CE32" s="104"/>
      <c r="CF32" s="104"/>
      <c r="CG32" s="103"/>
      <c r="CH32" s="104"/>
      <c r="CI32" s="102"/>
      <c r="CJ32" s="105"/>
      <c r="CK32" s="101"/>
      <c r="CL32" s="106"/>
      <c r="CM32" s="102"/>
      <c r="CN32" s="105"/>
      <c r="CO32" s="107"/>
      <c r="CP32" s="108"/>
      <c r="CQ32" s="108"/>
      <c r="CR32" s="108"/>
      <c r="CS32" s="223"/>
      <c r="CT32" s="223"/>
      <c r="CU32" s="223"/>
      <c r="CV32" s="223"/>
      <c r="CW32" s="223"/>
      <c r="CX32" s="102"/>
      <c r="CY32" s="236"/>
      <c r="CZ32" s="223"/>
      <c r="DA32" s="102"/>
      <c r="DB32" s="223"/>
      <c r="DC32" s="221"/>
    </row>
    <row r="33" spans="1:107" s="245" customFormat="1" x14ac:dyDescent="0.25">
      <c r="A33" s="239"/>
      <c r="B33" s="189"/>
      <c r="C33" s="240"/>
      <c r="D33" s="240"/>
      <c r="E33" s="100"/>
      <c r="F33" s="241"/>
      <c r="G33" s="242"/>
      <c r="H33" s="242"/>
      <c r="I33" s="252"/>
      <c r="J33" s="243"/>
      <c r="K33" s="244"/>
      <c r="M33" s="266"/>
      <c r="N33" s="246"/>
      <c r="O33" s="106"/>
      <c r="P33" s="188"/>
      <c r="Q33" s="189"/>
      <c r="R33" s="189"/>
      <c r="S33" s="101"/>
      <c r="T33" s="106"/>
      <c r="U33" s="101"/>
      <c r="V33" s="194"/>
      <c r="W33" s="323"/>
      <c r="X33" s="101"/>
      <c r="Y33" s="102"/>
      <c r="Z33" s="242"/>
      <c r="AA33" s="242"/>
      <c r="AB33" s="109"/>
      <c r="AC33" s="109"/>
      <c r="AD33" s="242"/>
      <c r="AE33" s="247"/>
      <c r="AF33" s="103"/>
      <c r="AG33" s="181"/>
      <c r="AH33" s="104"/>
      <c r="AI33" s="102"/>
      <c r="AJ33" s="248"/>
      <c r="AK33" s="102"/>
      <c r="AL33" s="102"/>
      <c r="AM33" s="102"/>
      <c r="AN33" s="109"/>
      <c r="AO33" s="110"/>
      <c r="AP33" s="111"/>
      <c r="AQ33" s="111"/>
      <c r="AR33" s="112"/>
      <c r="AS33" s="104"/>
      <c r="AT33" s="274"/>
      <c r="AU33" s="104"/>
      <c r="AV33" s="101"/>
      <c r="AW33" s="101"/>
      <c r="AX33" s="242"/>
      <c r="AY33" s="249"/>
      <c r="AZ33" s="101"/>
      <c r="BA33" s="101"/>
      <c r="BB33" s="102"/>
      <c r="BC33" s="106"/>
      <c r="BD33" s="101"/>
      <c r="BE33" s="102"/>
      <c r="BF33" s="100"/>
      <c r="BG33" s="101"/>
      <c r="BH33" s="102"/>
      <c r="BI33" s="102"/>
      <c r="BJ33" s="101"/>
      <c r="BK33" s="102"/>
      <c r="BL33" s="100"/>
      <c r="BM33" s="100"/>
      <c r="BN33" s="102"/>
      <c r="BO33" s="102"/>
      <c r="BP33" s="101"/>
      <c r="BQ33" s="102"/>
      <c r="BR33" s="102"/>
      <c r="BS33" s="102"/>
      <c r="BT33" s="102"/>
      <c r="BU33" s="104"/>
      <c r="BV33" s="104"/>
      <c r="BW33" s="103"/>
      <c r="BX33" s="104"/>
      <c r="BY33" s="102"/>
      <c r="BZ33" s="104"/>
      <c r="CA33" s="104"/>
      <c r="CB33" s="103"/>
      <c r="CC33" s="104"/>
      <c r="CD33" s="102"/>
      <c r="CE33" s="104"/>
      <c r="CF33" s="104"/>
      <c r="CG33" s="103"/>
      <c r="CH33" s="104"/>
      <c r="CI33" s="102"/>
      <c r="CJ33" s="105"/>
      <c r="CK33" s="101"/>
      <c r="CL33" s="106"/>
      <c r="CM33" s="102"/>
      <c r="CN33" s="105"/>
      <c r="CO33" s="107"/>
      <c r="CP33" s="108"/>
      <c r="CQ33" s="108"/>
      <c r="CR33" s="108"/>
      <c r="CS33" s="223"/>
      <c r="CT33" s="223"/>
      <c r="CU33" s="223"/>
      <c r="CV33" s="223"/>
      <c r="CW33" s="223"/>
      <c r="CX33" s="102"/>
      <c r="CY33" s="236"/>
      <c r="CZ33" s="223"/>
      <c r="DA33" s="102"/>
      <c r="DB33" s="223"/>
      <c r="DC33" s="221"/>
    </row>
    <row r="34" spans="1:107" s="245" customFormat="1" x14ac:dyDescent="0.25">
      <c r="A34" s="239"/>
      <c r="B34" s="189"/>
      <c r="C34" s="240"/>
      <c r="D34" s="240"/>
      <c r="E34" s="100"/>
      <c r="F34" s="241"/>
      <c r="G34" s="242"/>
      <c r="H34" s="242"/>
      <c r="I34" s="252"/>
      <c r="J34" s="243"/>
      <c r="K34" s="244"/>
      <c r="M34" s="266"/>
      <c r="N34" s="246"/>
      <c r="O34" s="106"/>
      <c r="P34" s="188"/>
      <c r="Q34" s="189"/>
      <c r="R34" s="189"/>
      <c r="S34" s="101"/>
      <c r="T34" s="106"/>
      <c r="U34" s="101"/>
      <c r="V34" s="194"/>
      <c r="W34" s="323"/>
      <c r="X34" s="101"/>
      <c r="Y34" s="102"/>
      <c r="Z34" s="242"/>
      <c r="AA34" s="242"/>
      <c r="AB34" s="109"/>
      <c r="AC34" s="109"/>
      <c r="AD34" s="242"/>
      <c r="AE34" s="247"/>
      <c r="AF34" s="103"/>
      <c r="AG34" s="181"/>
      <c r="AH34" s="104"/>
      <c r="AI34" s="102"/>
      <c r="AJ34" s="248"/>
      <c r="AK34" s="102"/>
      <c r="AL34" s="102"/>
      <c r="AM34" s="102"/>
      <c r="AN34" s="109"/>
      <c r="AO34" s="110"/>
      <c r="AP34" s="111"/>
      <c r="AQ34" s="111"/>
      <c r="AR34" s="112"/>
      <c r="AS34" s="104"/>
      <c r="AT34" s="274"/>
      <c r="AU34" s="104"/>
      <c r="AV34" s="101"/>
      <c r="AW34" s="101"/>
      <c r="AX34" s="242"/>
      <c r="AY34" s="249"/>
      <c r="AZ34" s="101"/>
      <c r="BA34" s="101"/>
      <c r="BB34" s="102"/>
      <c r="BC34" s="106"/>
      <c r="BD34" s="101"/>
      <c r="BE34" s="102"/>
      <c r="BF34" s="100"/>
      <c r="BG34" s="101"/>
      <c r="BH34" s="102"/>
      <c r="BI34" s="102"/>
      <c r="BJ34" s="101"/>
      <c r="BK34" s="102"/>
      <c r="BL34" s="100"/>
      <c r="BM34" s="100"/>
      <c r="BN34" s="102"/>
      <c r="BO34" s="102"/>
      <c r="BP34" s="101"/>
      <c r="BQ34" s="102"/>
      <c r="BR34" s="102"/>
      <c r="BS34" s="102"/>
      <c r="BT34" s="102"/>
      <c r="BU34" s="104"/>
      <c r="BV34" s="104"/>
      <c r="BW34" s="103"/>
      <c r="BX34" s="104"/>
      <c r="BY34" s="102"/>
      <c r="BZ34" s="104"/>
      <c r="CA34" s="104"/>
      <c r="CB34" s="103"/>
      <c r="CC34" s="104"/>
      <c r="CD34" s="102"/>
      <c r="CE34" s="104"/>
      <c r="CF34" s="104"/>
      <c r="CG34" s="103"/>
      <c r="CH34" s="104"/>
      <c r="CI34" s="102"/>
      <c r="CJ34" s="105"/>
      <c r="CK34" s="101"/>
      <c r="CL34" s="106"/>
      <c r="CM34" s="102"/>
      <c r="CN34" s="105"/>
      <c r="CO34" s="107"/>
      <c r="CP34" s="108"/>
      <c r="CQ34" s="108"/>
      <c r="CR34" s="108"/>
      <c r="CS34" s="223"/>
      <c r="CT34" s="223"/>
      <c r="CU34" s="223"/>
      <c r="CV34" s="223"/>
      <c r="CW34" s="223"/>
      <c r="CX34" s="102"/>
      <c r="CY34" s="236"/>
      <c r="CZ34" s="223"/>
      <c r="DA34" s="102"/>
      <c r="DB34" s="223"/>
      <c r="DC34" s="221"/>
    </row>
    <row r="35" spans="1:107" s="245" customFormat="1" x14ac:dyDescent="0.25">
      <c r="A35" s="239"/>
      <c r="B35" s="189"/>
      <c r="C35" s="240"/>
      <c r="D35" s="240"/>
      <c r="E35" s="100"/>
      <c r="F35" s="241"/>
      <c r="G35" s="242"/>
      <c r="H35" s="242"/>
      <c r="I35" s="252"/>
      <c r="J35" s="243"/>
      <c r="K35" s="244"/>
      <c r="M35" s="266"/>
      <c r="N35" s="246"/>
      <c r="O35" s="106"/>
      <c r="P35" s="188"/>
      <c r="Q35" s="189"/>
      <c r="R35" s="189"/>
      <c r="S35" s="101"/>
      <c r="T35" s="106"/>
      <c r="U35" s="101"/>
      <c r="V35" s="194"/>
      <c r="W35" s="323"/>
      <c r="X35" s="101"/>
      <c r="Y35" s="102"/>
      <c r="Z35" s="242"/>
      <c r="AA35" s="242"/>
      <c r="AB35" s="109"/>
      <c r="AC35" s="109"/>
      <c r="AD35" s="242"/>
      <c r="AE35" s="247"/>
      <c r="AF35" s="103"/>
      <c r="AG35" s="181"/>
      <c r="AH35" s="104"/>
      <c r="AI35" s="102"/>
      <c r="AJ35" s="248"/>
      <c r="AK35" s="102"/>
      <c r="AL35" s="102"/>
      <c r="AM35" s="102"/>
      <c r="AN35" s="109"/>
      <c r="AO35" s="110"/>
      <c r="AP35" s="111"/>
      <c r="AQ35" s="111"/>
      <c r="AR35" s="112"/>
      <c r="AS35" s="104"/>
      <c r="AT35" s="274"/>
      <c r="AU35" s="104"/>
      <c r="AV35" s="101"/>
      <c r="AW35" s="101"/>
      <c r="AX35" s="242"/>
      <c r="AY35" s="249"/>
      <c r="AZ35" s="101"/>
      <c r="BA35" s="101"/>
      <c r="BB35" s="102"/>
      <c r="BC35" s="106"/>
      <c r="BD35" s="101"/>
      <c r="BE35" s="102"/>
      <c r="BF35" s="100"/>
      <c r="BG35" s="101"/>
      <c r="BH35" s="102"/>
      <c r="BI35" s="102"/>
      <c r="BJ35" s="101"/>
      <c r="BK35" s="102"/>
      <c r="BL35" s="100"/>
      <c r="BM35" s="100"/>
      <c r="BN35" s="102"/>
      <c r="BO35" s="102"/>
      <c r="BP35" s="101"/>
      <c r="BQ35" s="102"/>
      <c r="BR35" s="102"/>
      <c r="BS35" s="102"/>
      <c r="BT35" s="102"/>
      <c r="BU35" s="104"/>
      <c r="BV35" s="104"/>
      <c r="BW35" s="103"/>
      <c r="BX35" s="104"/>
      <c r="BY35" s="102"/>
      <c r="BZ35" s="104"/>
      <c r="CA35" s="104"/>
      <c r="CB35" s="103"/>
      <c r="CC35" s="104"/>
      <c r="CD35" s="102"/>
      <c r="CE35" s="104"/>
      <c r="CF35" s="104"/>
      <c r="CG35" s="103"/>
      <c r="CH35" s="104"/>
      <c r="CI35" s="102"/>
      <c r="CJ35" s="105"/>
      <c r="CK35" s="101"/>
      <c r="CL35" s="106"/>
      <c r="CM35" s="102"/>
      <c r="CN35" s="105"/>
      <c r="CO35" s="107"/>
      <c r="CP35" s="108"/>
      <c r="CQ35" s="108"/>
      <c r="CR35" s="108"/>
      <c r="CS35" s="223"/>
      <c r="CT35" s="223"/>
      <c r="CU35" s="223"/>
      <c r="CV35" s="223"/>
      <c r="CW35" s="223"/>
      <c r="CX35" s="102"/>
      <c r="CY35" s="236"/>
      <c r="CZ35" s="223"/>
      <c r="DA35" s="102"/>
      <c r="DB35" s="223"/>
      <c r="DC35" s="221"/>
    </row>
    <row r="36" spans="1:107" s="245" customFormat="1" x14ac:dyDescent="0.25">
      <c r="A36" s="239"/>
      <c r="B36" s="189"/>
      <c r="C36" s="240"/>
      <c r="D36" s="240"/>
      <c r="E36" s="100"/>
      <c r="F36" s="241"/>
      <c r="G36" s="242"/>
      <c r="H36" s="242"/>
      <c r="I36" s="252"/>
      <c r="J36" s="243"/>
      <c r="K36" s="244"/>
      <c r="M36" s="266"/>
      <c r="N36" s="246"/>
      <c r="O36" s="106"/>
      <c r="P36" s="188"/>
      <c r="Q36" s="189"/>
      <c r="R36" s="189"/>
      <c r="S36" s="101"/>
      <c r="T36" s="106"/>
      <c r="U36" s="101"/>
      <c r="V36" s="194"/>
      <c r="W36" s="323"/>
      <c r="X36" s="101"/>
      <c r="Y36" s="102"/>
      <c r="Z36" s="242"/>
      <c r="AA36" s="242"/>
      <c r="AB36" s="109"/>
      <c r="AC36" s="109"/>
      <c r="AD36" s="242"/>
      <c r="AE36" s="247"/>
      <c r="AF36" s="103"/>
      <c r="AG36" s="181"/>
      <c r="AH36" s="104"/>
      <c r="AI36" s="102"/>
      <c r="AJ36" s="248"/>
      <c r="AK36" s="102"/>
      <c r="AL36" s="102"/>
      <c r="AM36" s="102"/>
      <c r="AN36" s="109"/>
      <c r="AO36" s="110"/>
      <c r="AP36" s="111"/>
      <c r="AQ36" s="111"/>
      <c r="AR36" s="112"/>
      <c r="AS36" s="104"/>
      <c r="AT36" s="274"/>
      <c r="AU36" s="104"/>
      <c r="AV36" s="101"/>
      <c r="AW36" s="101"/>
      <c r="AX36" s="242"/>
      <c r="AY36" s="249"/>
      <c r="AZ36" s="101"/>
      <c r="BA36" s="101"/>
      <c r="BB36" s="102"/>
      <c r="BC36" s="106"/>
      <c r="BD36" s="101"/>
      <c r="BE36" s="102"/>
      <c r="BF36" s="100"/>
      <c r="BG36" s="101"/>
      <c r="BH36" s="102"/>
      <c r="BI36" s="102"/>
      <c r="BJ36" s="101"/>
      <c r="BK36" s="102"/>
      <c r="BL36" s="100"/>
      <c r="BM36" s="100"/>
      <c r="BN36" s="102"/>
      <c r="BO36" s="102"/>
      <c r="BP36" s="101"/>
      <c r="BQ36" s="102"/>
      <c r="BR36" s="102"/>
      <c r="BS36" s="102"/>
      <c r="BT36" s="102"/>
      <c r="BU36" s="104"/>
      <c r="BV36" s="104"/>
      <c r="BW36" s="103"/>
      <c r="BX36" s="104"/>
      <c r="BY36" s="102"/>
      <c r="BZ36" s="104"/>
      <c r="CA36" s="104"/>
      <c r="CB36" s="103"/>
      <c r="CC36" s="104"/>
      <c r="CD36" s="102"/>
      <c r="CE36" s="104"/>
      <c r="CF36" s="104"/>
      <c r="CG36" s="103"/>
      <c r="CH36" s="104"/>
      <c r="CI36" s="102"/>
      <c r="CJ36" s="105"/>
      <c r="CK36" s="101"/>
      <c r="CL36" s="106"/>
      <c r="CM36" s="102"/>
      <c r="CN36" s="105"/>
      <c r="CO36" s="107"/>
      <c r="CP36" s="108"/>
      <c r="CQ36" s="108"/>
      <c r="CR36" s="108"/>
      <c r="CS36" s="223"/>
      <c r="CT36" s="223"/>
      <c r="CU36" s="223"/>
      <c r="CV36" s="223"/>
      <c r="CW36" s="223"/>
      <c r="CX36" s="102"/>
      <c r="CY36" s="236"/>
      <c r="CZ36" s="223"/>
      <c r="DA36" s="102"/>
      <c r="DB36" s="223"/>
      <c r="DC36" s="221"/>
    </row>
    <row r="37" spans="1:107" s="245" customFormat="1" x14ac:dyDescent="0.25">
      <c r="A37" s="239"/>
      <c r="B37" s="189"/>
      <c r="C37" s="240"/>
      <c r="D37" s="240"/>
      <c r="E37" s="100"/>
      <c r="F37" s="241"/>
      <c r="G37" s="242"/>
      <c r="H37" s="242"/>
      <c r="I37" s="252"/>
      <c r="J37" s="243"/>
      <c r="K37" s="244"/>
      <c r="M37" s="266"/>
      <c r="N37" s="246"/>
      <c r="O37" s="106"/>
      <c r="P37" s="188"/>
      <c r="Q37" s="189"/>
      <c r="R37" s="189"/>
      <c r="S37" s="101"/>
      <c r="T37" s="106"/>
      <c r="U37" s="101"/>
      <c r="V37" s="194"/>
      <c r="W37" s="323"/>
      <c r="X37" s="101"/>
      <c r="Y37" s="102"/>
      <c r="Z37" s="242"/>
      <c r="AA37" s="242"/>
      <c r="AB37" s="109"/>
      <c r="AC37" s="109"/>
      <c r="AD37" s="242"/>
      <c r="AE37" s="247"/>
      <c r="AF37" s="103"/>
      <c r="AG37" s="181"/>
      <c r="AH37" s="104"/>
      <c r="AI37" s="102"/>
      <c r="AJ37" s="248"/>
      <c r="AK37" s="102"/>
      <c r="AL37" s="102"/>
      <c r="AM37" s="102"/>
      <c r="AN37" s="109"/>
      <c r="AO37" s="110"/>
      <c r="AP37" s="111"/>
      <c r="AQ37" s="111"/>
      <c r="AR37" s="112"/>
      <c r="AS37" s="104"/>
      <c r="AT37" s="274"/>
      <c r="AU37" s="104"/>
      <c r="AV37" s="101"/>
      <c r="AW37" s="101"/>
      <c r="AX37" s="242"/>
      <c r="AY37" s="249"/>
      <c r="AZ37" s="101"/>
      <c r="BA37" s="101"/>
      <c r="BB37" s="102"/>
      <c r="BC37" s="106"/>
      <c r="BD37" s="101"/>
      <c r="BE37" s="102"/>
      <c r="BF37" s="100"/>
      <c r="BG37" s="101"/>
      <c r="BH37" s="102"/>
      <c r="BI37" s="102"/>
      <c r="BJ37" s="101"/>
      <c r="BK37" s="102"/>
      <c r="BL37" s="100"/>
      <c r="BM37" s="100"/>
      <c r="BN37" s="102"/>
      <c r="BO37" s="102"/>
      <c r="BP37" s="101"/>
      <c r="BQ37" s="102"/>
      <c r="BR37" s="102"/>
      <c r="BS37" s="102"/>
      <c r="BT37" s="102"/>
      <c r="BU37" s="104"/>
      <c r="BV37" s="104"/>
      <c r="BW37" s="103"/>
      <c r="BX37" s="104"/>
      <c r="BY37" s="102"/>
      <c r="BZ37" s="104"/>
      <c r="CA37" s="104"/>
      <c r="CB37" s="103"/>
      <c r="CC37" s="104"/>
      <c r="CD37" s="102"/>
      <c r="CE37" s="104"/>
      <c r="CF37" s="104"/>
      <c r="CG37" s="103"/>
      <c r="CH37" s="104"/>
      <c r="CI37" s="102"/>
      <c r="CJ37" s="105"/>
      <c r="CK37" s="101"/>
      <c r="CL37" s="106"/>
      <c r="CM37" s="102"/>
      <c r="CN37" s="105"/>
      <c r="CO37" s="107"/>
      <c r="CP37" s="108"/>
      <c r="CQ37" s="108"/>
      <c r="CR37" s="108"/>
      <c r="CS37" s="223"/>
      <c r="CT37" s="223"/>
      <c r="CU37" s="223"/>
      <c r="CV37" s="223"/>
      <c r="CW37" s="223"/>
      <c r="CX37" s="102"/>
      <c r="CY37" s="236"/>
      <c r="CZ37" s="223"/>
      <c r="DA37" s="102"/>
      <c r="DB37" s="223"/>
      <c r="DC37" s="221"/>
    </row>
    <row r="38" spans="1:107" s="245" customFormat="1" x14ac:dyDescent="0.25">
      <c r="A38" s="239"/>
      <c r="B38" s="189"/>
      <c r="C38" s="240"/>
      <c r="D38" s="240"/>
      <c r="E38" s="100"/>
      <c r="F38" s="241"/>
      <c r="G38" s="242"/>
      <c r="H38" s="242"/>
      <c r="I38" s="252"/>
      <c r="J38" s="243"/>
      <c r="K38" s="244"/>
      <c r="M38" s="266"/>
      <c r="N38" s="246"/>
      <c r="O38" s="106"/>
      <c r="P38" s="188"/>
      <c r="Q38" s="189"/>
      <c r="R38" s="189"/>
      <c r="S38" s="101"/>
      <c r="T38" s="106"/>
      <c r="U38" s="101"/>
      <c r="V38" s="194"/>
      <c r="W38" s="323"/>
      <c r="X38" s="101"/>
      <c r="Y38" s="102"/>
      <c r="Z38" s="242"/>
      <c r="AA38" s="242"/>
      <c r="AB38" s="109"/>
      <c r="AC38" s="109"/>
      <c r="AD38" s="242"/>
      <c r="AE38" s="247"/>
      <c r="AF38" s="103"/>
      <c r="AG38" s="181"/>
      <c r="AH38" s="104"/>
      <c r="AI38" s="102"/>
      <c r="AJ38" s="248"/>
      <c r="AK38" s="102"/>
      <c r="AL38" s="102"/>
      <c r="AM38" s="102"/>
      <c r="AN38" s="109"/>
      <c r="AO38" s="110"/>
      <c r="AP38" s="111"/>
      <c r="AQ38" s="111"/>
      <c r="AR38" s="112"/>
      <c r="AS38" s="104"/>
      <c r="AT38" s="274"/>
      <c r="AU38" s="104"/>
      <c r="AV38" s="101"/>
      <c r="AW38" s="101"/>
      <c r="AX38" s="242"/>
      <c r="AY38" s="249"/>
      <c r="AZ38" s="101"/>
      <c r="BA38" s="101"/>
      <c r="BB38" s="102"/>
      <c r="BC38" s="106"/>
      <c r="BD38" s="101"/>
      <c r="BE38" s="102"/>
      <c r="BF38" s="100"/>
      <c r="BG38" s="101"/>
      <c r="BH38" s="102"/>
      <c r="BI38" s="102"/>
      <c r="BJ38" s="101"/>
      <c r="BK38" s="102"/>
      <c r="BL38" s="100"/>
      <c r="BM38" s="100"/>
      <c r="BN38" s="102"/>
      <c r="BO38" s="102"/>
      <c r="BP38" s="101"/>
      <c r="BQ38" s="102"/>
      <c r="BR38" s="102"/>
      <c r="BS38" s="102"/>
      <c r="BT38" s="102"/>
      <c r="BU38" s="104"/>
      <c r="BV38" s="104"/>
      <c r="BW38" s="103"/>
      <c r="BX38" s="104"/>
      <c r="BY38" s="102"/>
      <c r="BZ38" s="104"/>
      <c r="CA38" s="104"/>
      <c r="CB38" s="103"/>
      <c r="CC38" s="104"/>
      <c r="CD38" s="102"/>
      <c r="CE38" s="104"/>
      <c r="CF38" s="104"/>
      <c r="CG38" s="103"/>
      <c r="CH38" s="104"/>
      <c r="CI38" s="102"/>
      <c r="CJ38" s="105"/>
      <c r="CK38" s="101"/>
      <c r="CL38" s="106"/>
      <c r="CM38" s="102"/>
      <c r="CN38" s="105"/>
      <c r="CO38" s="107"/>
      <c r="CP38" s="108"/>
      <c r="CQ38" s="108"/>
      <c r="CR38" s="108"/>
      <c r="CS38" s="223"/>
      <c r="CT38" s="223"/>
      <c r="CU38" s="223"/>
      <c r="CV38" s="223"/>
      <c r="CW38" s="223"/>
      <c r="CX38" s="102"/>
      <c r="CY38" s="236"/>
      <c r="CZ38" s="223"/>
      <c r="DA38" s="102"/>
      <c r="DB38" s="223"/>
      <c r="DC38" s="221"/>
    </row>
    <row r="39" spans="1:107" s="245" customFormat="1" x14ac:dyDescent="0.25">
      <c r="A39" s="239"/>
      <c r="B39" s="189"/>
      <c r="C39" s="240"/>
      <c r="D39" s="240"/>
      <c r="E39" s="100"/>
      <c r="F39" s="241"/>
      <c r="G39" s="242"/>
      <c r="H39" s="242"/>
      <c r="I39" s="252"/>
      <c r="J39" s="243"/>
      <c r="K39" s="244"/>
      <c r="M39" s="266"/>
      <c r="N39" s="246"/>
      <c r="O39" s="106"/>
      <c r="P39" s="188"/>
      <c r="Q39" s="189"/>
      <c r="R39" s="189"/>
      <c r="S39" s="101"/>
      <c r="T39" s="106"/>
      <c r="U39" s="101"/>
      <c r="V39" s="194"/>
      <c r="W39" s="323"/>
      <c r="X39" s="101"/>
      <c r="Y39" s="102"/>
      <c r="Z39" s="242"/>
      <c r="AA39" s="242"/>
      <c r="AB39" s="109"/>
      <c r="AC39" s="109"/>
      <c r="AD39" s="242"/>
      <c r="AE39" s="247"/>
      <c r="AF39" s="103"/>
      <c r="AG39" s="181"/>
      <c r="AH39" s="104"/>
      <c r="AI39" s="102"/>
      <c r="AJ39" s="248"/>
      <c r="AK39" s="102"/>
      <c r="AL39" s="102"/>
      <c r="AM39" s="102"/>
      <c r="AN39" s="109"/>
      <c r="AO39" s="110"/>
      <c r="AP39" s="111"/>
      <c r="AQ39" s="111"/>
      <c r="AR39" s="112"/>
      <c r="AS39" s="104"/>
      <c r="AT39" s="274"/>
      <c r="AU39" s="104"/>
      <c r="AV39" s="101"/>
      <c r="AW39" s="101"/>
      <c r="AX39" s="242"/>
      <c r="AY39" s="249"/>
      <c r="AZ39" s="101"/>
      <c r="BA39" s="101"/>
      <c r="BB39" s="102"/>
      <c r="BC39" s="106"/>
      <c r="BD39" s="101"/>
      <c r="BE39" s="102"/>
      <c r="BF39" s="100"/>
      <c r="BG39" s="101"/>
      <c r="BH39" s="102"/>
      <c r="BI39" s="102"/>
      <c r="BJ39" s="101"/>
      <c r="BK39" s="102"/>
      <c r="BL39" s="100"/>
      <c r="BM39" s="100"/>
      <c r="BN39" s="102"/>
      <c r="BO39" s="102"/>
      <c r="BP39" s="101"/>
      <c r="BQ39" s="102"/>
      <c r="BR39" s="102"/>
      <c r="BS39" s="102"/>
      <c r="BT39" s="102"/>
      <c r="BU39" s="104"/>
      <c r="BV39" s="104"/>
      <c r="BW39" s="103"/>
      <c r="BX39" s="104"/>
      <c r="BY39" s="102"/>
      <c r="BZ39" s="104"/>
      <c r="CA39" s="104"/>
      <c r="CB39" s="103"/>
      <c r="CC39" s="104"/>
      <c r="CD39" s="102"/>
      <c r="CE39" s="104"/>
      <c r="CF39" s="104"/>
      <c r="CG39" s="103"/>
      <c r="CH39" s="104"/>
      <c r="CI39" s="102"/>
      <c r="CJ39" s="105"/>
      <c r="CK39" s="101"/>
      <c r="CL39" s="106"/>
      <c r="CM39" s="102"/>
      <c r="CN39" s="105"/>
      <c r="CO39" s="107"/>
      <c r="CP39" s="108"/>
      <c r="CQ39" s="108"/>
      <c r="CR39" s="108"/>
      <c r="CS39" s="223"/>
      <c r="CT39" s="223"/>
      <c r="CU39" s="223"/>
      <c r="CV39" s="223"/>
      <c r="CW39" s="223"/>
      <c r="CX39" s="102"/>
      <c r="CY39" s="236"/>
      <c r="CZ39" s="223"/>
      <c r="DA39" s="102"/>
      <c r="DB39" s="223"/>
      <c r="DC39" s="221"/>
    </row>
    <row r="40" spans="1:107" s="245" customFormat="1" x14ac:dyDescent="0.25">
      <c r="A40" s="239"/>
      <c r="B40" s="189"/>
      <c r="C40" s="240"/>
      <c r="D40" s="240"/>
      <c r="E40" s="100"/>
      <c r="F40" s="241"/>
      <c r="G40" s="242"/>
      <c r="H40" s="242"/>
      <c r="I40" s="252"/>
      <c r="J40" s="243"/>
      <c r="K40" s="244"/>
      <c r="M40" s="266"/>
      <c r="N40" s="246"/>
      <c r="O40" s="106"/>
      <c r="P40" s="188"/>
      <c r="Q40" s="189"/>
      <c r="R40" s="189"/>
      <c r="S40" s="101"/>
      <c r="T40" s="106"/>
      <c r="U40" s="101"/>
      <c r="V40" s="194"/>
      <c r="W40" s="323"/>
      <c r="X40" s="101"/>
      <c r="Y40" s="102"/>
      <c r="Z40" s="242"/>
      <c r="AA40" s="242"/>
      <c r="AB40" s="109"/>
      <c r="AC40" s="109"/>
      <c r="AD40" s="242"/>
      <c r="AE40" s="247"/>
      <c r="AF40" s="103"/>
      <c r="AG40" s="181"/>
      <c r="AH40" s="104"/>
      <c r="AI40" s="102"/>
      <c r="AJ40" s="248"/>
      <c r="AK40" s="102"/>
      <c r="AL40" s="102"/>
      <c r="AM40" s="102"/>
      <c r="AN40" s="109"/>
      <c r="AO40" s="110"/>
      <c r="AP40" s="111"/>
      <c r="AQ40" s="111"/>
      <c r="AR40" s="112"/>
      <c r="AS40" s="104"/>
      <c r="AT40" s="274"/>
      <c r="AU40" s="104"/>
      <c r="AV40" s="101"/>
      <c r="AW40" s="101"/>
      <c r="AX40" s="242"/>
      <c r="AY40" s="249"/>
      <c r="AZ40" s="101"/>
      <c r="BA40" s="101"/>
      <c r="BB40" s="102"/>
      <c r="BC40" s="106"/>
      <c r="BD40" s="101"/>
      <c r="BE40" s="102"/>
      <c r="BF40" s="100"/>
      <c r="BG40" s="101"/>
      <c r="BH40" s="102"/>
      <c r="BI40" s="102"/>
      <c r="BJ40" s="101"/>
      <c r="BK40" s="102"/>
      <c r="BL40" s="100"/>
      <c r="BM40" s="100"/>
      <c r="BN40" s="102"/>
      <c r="BO40" s="102"/>
      <c r="BP40" s="101"/>
      <c r="BQ40" s="102"/>
      <c r="BR40" s="102"/>
      <c r="BS40" s="102"/>
      <c r="BT40" s="102"/>
      <c r="BU40" s="104"/>
      <c r="BV40" s="104"/>
      <c r="BW40" s="103"/>
      <c r="BX40" s="104"/>
      <c r="BY40" s="102"/>
      <c r="BZ40" s="104"/>
      <c r="CA40" s="104"/>
      <c r="CB40" s="103"/>
      <c r="CC40" s="104"/>
      <c r="CD40" s="102"/>
      <c r="CE40" s="104"/>
      <c r="CF40" s="104"/>
      <c r="CG40" s="103"/>
      <c r="CH40" s="104"/>
      <c r="CI40" s="102"/>
      <c r="CJ40" s="105"/>
      <c r="CK40" s="101"/>
      <c r="CL40" s="106"/>
      <c r="CM40" s="102"/>
      <c r="CN40" s="105"/>
      <c r="CO40" s="107"/>
      <c r="CP40" s="108"/>
      <c r="CQ40" s="108"/>
      <c r="CR40" s="108"/>
      <c r="CS40" s="223"/>
      <c r="CT40" s="223"/>
      <c r="CU40" s="223"/>
      <c r="CV40" s="223"/>
      <c r="CW40" s="223"/>
      <c r="CX40" s="102"/>
      <c r="CY40" s="236"/>
      <c r="CZ40" s="223"/>
      <c r="DA40" s="102"/>
      <c r="DB40" s="223"/>
      <c r="DC40" s="221"/>
    </row>
    <row r="41" spans="1:107" s="245" customFormat="1" x14ac:dyDescent="0.25">
      <c r="A41" s="239"/>
      <c r="B41" s="189"/>
      <c r="C41" s="240"/>
      <c r="D41" s="240"/>
      <c r="E41" s="100"/>
      <c r="F41" s="241"/>
      <c r="G41" s="242"/>
      <c r="H41" s="242"/>
      <c r="I41" s="252"/>
      <c r="J41" s="243"/>
      <c r="K41" s="244"/>
      <c r="M41" s="266"/>
      <c r="N41" s="246"/>
      <c r="O41" s="106"/>
      <c r="P41" s="188"/>
      <c r="Q41" s="189"/>
      <c r="R41" s="189"/>
      <c r="S41" s="101"/>
      <c r="T41" s="106"/>
      <c r="U41" s="101"/>
      <c r="V41" s="194"/>
      <c r="W41" s="323"/>
      <c r="X41" s="101"/>
      <c r="Y41" s="102"/>
      <c r="Z41" s="242"/>
      <c r="AA41" s="242"/>
      <c r="AB41" s="109"/>
      <c r="AC41" s="109"/>
      <c r="AD41" s="242"/>
      <c r="AE41" s="247"/>
      <c r="AF41" s="103"/>
      <c r="AG41" s="181"/>
      <c r="AH41" s="104"/>
      <c r="AI41" s="102"/>
      <c r="AJ41" s="248"/>
      <c r="AK41" s="102"/>
      <c r="AL41" s="102"/>
      <c r="AM41" s="102"/>
      <c r="AN41" s="109"/>
      <c r="AO41" s="110"/>
      <c r="AP41" s="111"/>
      <c r="AQ41" s="111"/>
      <c r="AR41" s="112"/>
      <c r="AS41" s="104"/>
      <c r="AT41" s="274"/>
      <c r="AU41" s="104"/>
      <c r="AV41" s="101"/>
      <c r="AW41" s="101"/>
      <c r="AX41" s="242"/>
      <c r="AY41" s="249"/>
      <c r="AZ41" s="101"/>
      <c r="BA41" s="101"/>
      <c r="BB41" s="102"/>
      <c r="BC41" s="106"/>
      <c r="BD41" s="101"/>
      <c r="BE41" s="102"/>
      <c r="BF41" s="100"/>
      <c r="BG41" s="101"/>
      <c r="BH41" s="102"/>
      <c r="BI41" s="102"/>
      <c r="BJ41" s="101"/>
      <c r="BK41" s="102"/>
      <c r="BL41" s="100"/>
      <c r="BM41" s="100"/>
      <c r="BN41" s="102"/>
      <c r="BO41" s="102"/>
      <c r="BP41" s="101"/>
      <c r="BQ41" s="102"/>
      <c r="BR41" s="102"/>
      <c r="BS41" s="102"/>
      <c r="BT41" s="102"/>
      <c r="BU41" s="104"/>
      <c r="BV41" s="104"/>
      <c r="BW41" s="103"/>
      <c r="BX41" s="104"/>
      <c r="BY41" s="102"/>
      <c r="BZ41" s="104"/>
      <c r="CA41" s="104"/>
      <c r="CB41" s="103"/>
      <c r="CC41" s="104"/>
      <c r="CD41" s="102"/>
      <c r="CE41" s="104"/>
      <c r="CF41" s="104"/>
      <c r="CG41" s="103"/>
      <c r="CH41" s="104"/>
      <c r="CI41" s="102"/>
      <c r="CJ41" s="105"/>
      <c r="CK41" s="101"/>
      <c r="CL41" s="106"/>
      <c r="CM41" s="102"/>
      <c r="CN41" s="105"/>
      <c r="CO41" s="107"/>
      <c r="CP41" s="108"/>
      <c r="CQ41" s="108"/>
      <c r="CR41" s="108"/>
      <c r="CS41" s="223"/>
      <c r="CT41" s="223"/>
      <c r="CU41" s="223"/>
      <c r="CV41" s="223"/>
      <c r="CW41" s="223"/>
      <c r="CX41" s="102"/>
      <c r="CY41" s="236"/>
      <c r="CZ41" s="223"/>
      <c r="DA41" s="102"/>
      <c r="DB41" s="223"/>
      <c r="DC41" s="221"/>
    </row>
    <row r="42" spans="1:107" s="245" customFormat="1" x14ac:dyDescent="0.25">
      <c r="A42" s="239"/>
      <c r="B42" s="189"/>
      <c r="C42" s="240"/>
      <c r="D42" s="240"/>
      <c r="E42" s="100"/>
      <c r="F42" s="241"/>
      <c r="G42" s="242"/>
      <c r="H42" s="242"/>
      <c r="I42" s="252"/>
      <c r="J42" s="243"/>
      <c r="K42" s="244"/>
      <c r="M42" s="266"/>
      <c r="N42" s="246"/>
      <c r="O42" s="106"/>
      <c r="P42" s="188"/>
      <c r="Q42" s="189"/>
      <c r="R42" s="189"/>
      <c r="S42" s="101"/>
      <c r="T42" s="106"/>
      <c r="U42" s="101"/>
      <c r="V42" s="194"/>
      <c r="W42" s="323"/>
      <c r="X42" s="101"/>
      <c r="Y42" s="102"/>
      <c r="Z42" s="242"/>
      <c r="AA42" s="242"/>
      <c r="AB42" s="109"/>
      <c r="AC42" s="109"/>
      <c r="AD42" s="242"/>
      <c r="AE42" s="247"/>
      <c r="AF42" s="103"/>
      <c r="AG42" s="181"/>
      <c r="AH42" s="104"/>
      <c r="AI42" s="102"/>
      <c r="AJ42" s="248"/>
      <c r="AK42" s="102"/>
      <c r="AL42" s="102"/>
      <c r="AM42" s="102"/>
      <c r="AN42" s="109"/>
      <c r="AO42" s="110"/>
      <c r="AP42" s="111"/>
      <c r="AQ42" s="111"/>
      <c r="AR42" s="112"/>
      <c r="AS42" s="104"/>
      <c r="AT42" s="274"/>
      <c r="AU42" s="104"/>
      <c r="AV42" s="101"/>
      <c r="AW42" s="101"/>
      <c r="AX42" s="242"/>
      <c r="AY42" s="249"/>
      <c r="AZ42" s="101"/>
      <c r="BA42" s="101"/>
      <c r="BB42" s="102"/>
      <c r="BC42" s="106"/>
      <c r="BD42" s="101"/>
      <c r="BE42" s="102"/>
      <c r="BF42" s="100"/>
      <c r="BG42" s="101"/>
      <c r="BH42" s="102"/>
      <c r="BI42" s="102"/>
      <c r="BJ42" s="101"/>
      <c r="BK42" s="102"/>
      <c r="BL42" s="100"/>
      <c r="BM42" s="100"/>
      <c r="BN42" s="102"/>
      <c r="BO42" s="102"/>
      <c r="BP42" s="101"/>
      <c r="BQ42" s="102"/>
      <c r="BR42" s="102"/>
      <c r="BS42" s="102"/>
      <c r="BT42" s="102"/>
      <c r="BU42" s="104"/>
      <c r="BV42" s="104"/>
      <c r="BW42" s="103"/>
      <c r="BX42" s="104"/>
      <c r="BY42" s="102"/>
      <c r="BZ42" s="104"/>
      <c r="CA42" s="104"/>
      <c r="CB42" s="103"/>
      <c r="CC42" s="104"/>
      <c r="CD42" s="102"/>
      <c r="CE42" s="104"/>
      <c r="CF42" s="104"/>
      <c r="CG42" s="103"/>
      <c r="CH42" s="104"/>
      <c r="CI42" s="102"/>
      <c r="CJ42" s="105"/>
      <c r="CK42" s="101"/>
      <c r="CL42" s="106"/>
      <c r="CM42" s="102"/>
      <c r="CN42" s="105"/>
      <c r="CO42" s="107"/>
      <c r="CP42" s="108"/>
      <c r="CQ42" s="108"/>
      <c r="CR42" s="108"/>
      <c r="CS42" s="223"/>
      <c r="CT42" s="223"/>
      <c r="CU42" s="223"/>
      <c r="CV42" s="223"/>
      <c r="CW42" s="223"/>
      <c r="CX42" s="102"/>
      <c r="CY42" s="236"/>
      <c r="CZ42" s="223"/>
      <c r="DA42" s="102"/>
      <c r="DB42" s="223"/>
      <c r="DC42" s="221"/>
    </row>
    <row r="43" spans="1:107" s="245" customFormat="1" x14ac:dyDescent="0.25">
      <c r="A43" s="239"/>
      <c r="B43" s="189"/>
      <c r="C43" s="240"/>
      <c r="D43" s="240"/>
      <c r="E43" s="100"/>
      <c r="F43" s="241"/>
      <c r="G43" s="242"/>
      <c r="H43" s="242"/>
      <c r="I43" s="252"/>
      <c r="J43" s="243"/>
      <c r="K43" s="244"/>
      <c r="M43" s="266"/>
      <c r="N43" s="246"/>
      <c r="O43" s="106"/>
      <c r="P43" s="188"/>
      <c r="Q43" s="189"/>
      <c r="R43" s="189"/>
      <c r="S43" s="101"/>
      <c r="T43" s="106"/>
      <c r="U43" s="101"/>
      <c r="V43" s="194"/>
      <c r="W43" s="323"/>
      <c r="X43" s="101"/>
      <c r="Y43" s="102"/>
      <c r="Z43" s="242"/>
      <c r="AA43" s="242"/>
      <c r="AB43" s="109"/>
      <c r="AC43" s="109"/>
      <c r="AD43" s="242"/>
      <c r="AE43" s="247"/>
      <c r="AF43" s="103"/>
      <c r="AG43" s="181"/>
      <c r="AH43" s="104"/>
      <c r="AI43" s="102"/>
      <c r="AJ43" s="248"/>
      <c r="AK43" s="102"/>
      <c r="AL43" s="102"/>
      <c r="AM43" s="102"/>
      <c r="AN43" s="109"/>
      <c r="AO43" s="110"/>
      <c r="AP43" s="111"/>
      <c r="AQ43" s="111"/>
      <c r="AR43" s="112"/>
      <c r="AS43" s="104"/>
      <c r="AT43" s="274"/>
      <c r="AU43" s="104"/>
      <c r="AV43" s="101"/>
      <c r="AW43" s="101"/>
      <c r="AX43" s="242"/>
      <c r="AY43" s="249"/>
      <c r="AZ43" s="101"/>
      <c r="BA43" s="101"/>
      <c r="BB43" s="102"/>
      <c r="BC43" s="106"/>
      <c r="BD43" s="101"/>
      <c r="BE43" s="102"/>
      <c r="BF43" s="100"/>
      <c r="BG43" s="101"/>
      <c r="BH43" s="102"/>
      <c r="BI43" s="102"/>
      <c r="BJ43" s="101"/>
      <c r="BK43" s="102"/>
      <c r="BL43" s="100"/>
      <c r="BM43" s="100"/>
      <c r="BN43" s="102"/>
      <c r="BO43" s="102"/>
      <c r="BP43" s="101"/>
      <c r="BQ43" s="102"/>
      <c r="BR43" s="102"/>
      <c r="BS43" s="102"/>
      <c r="BT43" s="102"/>
      <c r="BU43" s="104"/>
      <c r="BV43" s="104"/>
      <c r="BW43" s="103"/>
      <c r="BX43" s="104"/>
      <c r="BY43" s="102"/>
      <c r="BZ43" s="104"/>
      <c r="CA43" s="104"/>
      <c r="CB43" s="103"/>
      <c r="CC43" s="104"/>
      <c r="CD43" s="102"/>
      <c r="CE43" s="104"/>
      <c r="CF43" s="104"/>
      <c r="CG43" s="103"/>
      <c r="CH43" s="104"/>
      <c r="CI43" s="102"/>
      <c r="CJ43" s="105"/>
      <c r="CK43" s="101"/>
      <c r="CL43" s="106"/>
      <c r="CM43" s="102"/>
      <c r="CN43" s="105"/>
      <c r="CO43" s="107"/>
      <c r="CP43" s="108"/>
      <c r="CQ43" s="108"/>
      <c r="CR43" s="108"/>
      <c r="CS43" s="223"/>
      <c r="CT43" s="223"/>
      <c r="CU43" s="223"/>
      <c r="CV43" s="223"/>
      <c r="CW43" s="223"/>
      <c r="CX43" s="102"/>
      <c r="CY43" s="236"/>
      <c r="CZ43" s="223"/>
      <c r="DA43" s="102"/>
      <c r="DB43" s="223"/>
      <c r="DC43" s="221"/>
    </row>
    <row r="44" spans="1:107" s="245" customFormat="1" x14ac:dyDescent="0.25">
      <c r="A44" s="239"/>
      <c r="B44" s="189"/>
      <c r="C44" s="240"/>
      <c r="D44" s="240"/>
      <c r="E44" s="100"/>
      <c r="F44" s="241"/>
      <c r="G44" s="242"/>
      <c r="H44" s="242"/>
      <c r="I44" s="252"/>
      <c r="J44" s="243"/>
      <c r="K44" s="244"/>
      <c r="M44" s="266"/>
      <c r="N44" s="246"/>
      <c r="O44" s="106"/>
      <c r="P44" s="188"/>
      <c r="Q44" s="189"/>
      <c r="R44" s="189"/>
      <c r="S44" s="101"/>
      <c r="T44" s="106"/>
      <c r="U44" s="101"/>
      <c r="V44" s="194"/>
      <c r="W44" s="323"/>
      <c r="X44" s="101"/>
      <c r="Y44" s="102"/>
      <c r="Z44" s="242"/>
      <c r="AA44" s="242"/>
      <c r="AB44" s="109"/>
      <c r="AC44" s="109"/>
      <c r="AD44" s="242"/>
      <c r="AE44" s="247"/>
      <c r="AF44" s="103"/>
      <c r="AG44" s="181"/>
      <c r="AH44" s="104"/>
      <c r="AI44" s="102"/>
      <c r="AJ44" s="248"/>
      <c r="AK44" s="102"/>
      <c r="AL44" s="102"/>
      <c r="AM44" s="102"/>
      <c r="AN44" s="109"/>
      <c r="AO44" s="110"/>
      <c r="AP44" s="111"/>
      <c r="AQ44" s="111"/>
      <c r="AR44" s="112"/>
      <c r="AS44" s="104"/>
      <c r="AT44" s="274"/>
      <c r="AU44" s="104"/>
      <c r="AV44" s="101"/>
      <c r="AW44" s="101"/>
      <c r="AX44" s="242"/>
      <c r="AY44" s="249"/>
      <c r="AZ44" s="101"/>
      <c r="BA44" s="101"/>
      <c r="BB44" s="102"/>
      <c r="BC44" s="106"/>
      <c r="BD44" s="101"/>
      <c r="BE44" s="102"/>
      <c r="BF44" s="100"/>
      <c r="BG44" s="101"/>
      <c r="BH44" s="102"/>
      <c r="BI44" s="102"/>
      <c r="BJ44" s="101"/>
      <c r="BK44" s="102"/>
      <c r="BL44" s="100"/>
      <c r="BM44" s="100"/>
      <c r="BN44" s="102"/>
      <c r="BO44" s="102"/>
      <c r="BP44" s="101"/>
      <c r="BQ44" s="102"/>
      <c r="BR44" s="102"/>
      <c r="BS44" s="102"/>
      <c r="BT44" s="102"/>
      <c r="BU44" s="104"/>
      <c r="BV44" s="104"/>
      <c r="BW44" s="103"/>
      <c r="BX44" s="104"/>
      <c r="BY44" s="102"/>
      <c r="BZ44" s="104"/>
      <c r="CA44" s="104"/>
      <c r="CB44" s="103"/>
      <c r="CC44" s="104"/>
      <c r="CD44" s="102"/>
      <c r="CE44" s="104"/>
      <c r="CF44" s="104"/>
      <c r="CG44" s="103"/>
      <c r="CH44" s="104"/>
      <c r="CI44" s="102"/>
      <c r="CJ44" s="105"/>
      <c r="CK44" s="101"/>
      <c r="CL44" s="106"/>
      <c r="CM44" s="102"/>
      <c r="CN44" s="105"/>
      <c r="CO44" s="107"/>
      <c r="CP44" s="108"/>
      <c r="CQ44" s="108"/>
      <c r="CR44" s="108"/>
      <c r="CS44" s="223"/>
      <c r="CT44" s="223"/>
      <c r="CU44" s="223"/>
      <c r="CV44" s="223"/>
      <c r="CW44" s="223"/>
      <c r="CX44" s="102"/>
      <c r="CY44" s="236"/>
      <c r="CZ44" s="223"/>
      <c r="DA44" s="102"/>
      <c r="DB44" s="223"/>
      <c r="DC44" s="221"/>
    </row>
    <row r="45" spans="1:107" s="245" customFormat="1" x14ac:dyDescent="0.25">
      <c r="A45" s="239"/>
      <c r="B45" s="189"/>
      <c r="C45" s="240"/>
      <c r="D45" s="240"/>
      <c r="E45" s="100"/>
      <c r="F45" s="241"/>
      <c r="G45" s="242"/>
      <c r="H45" s="242"/>
      <c r="I45" s="252"/>
      <c r="J45" s="243"/>
      <c r="K45" s="244"/>
      <c r="M45" s="266"/>
      <c r="N45" s="246"/>
      <c r="O45" s="106"/>
      <c r="P45" s="188"/>
      <c r="Q45" s="189"/>
      <c r="R45" s="189"/>
      <c r="S45" s="101"/>
      <c r="T45" s="106"/>
      <c r="U45" s="101"/>
      <c r="V45" s="194"/>
      <c r="W45" s="323"/>
      <c r="X45" s="101"/>
      <c r="Y45" s="102"/>
      <c r="Z45" s="242"/>
      <c r="AA45" s="242"/>
      <c r="AB45" s="109"/>
      <c r="AC45" s="109"/>
      <c r="AD45" s="242"/>
      <c r="AE45" s="247"/>
      <c r="AF45" s="103"/>
      <c r="AG45" s="181"/>
      <c r="AH45" s="104"/>
      <c r="AI45" s="102"/>
      <c r="AJ45" s="248"/>
      <c r="AK45" s="102"/>
      <c r="AL45" s="102"/>
      <c r="AM45" s="102"/>
      <c r="AN45" s="109"/>
      <c r="AO45" s="110"/>
      <c r="AP45" s="111"/>
      <c r="AQ45" s="111"/>
      <c r="AR45" s="112"/>
      <c r="AS45" s="104"/>
      <c r="AT45" s="274"/>
      <c r="AU45" s="104"/>
      <c r="AV45" s="101"/>
      <c r="AW45" s="101"/>
      <c r="AX45" s="242"/>
      <c r="AY45" s="249"/>
      <c r="AZ45" s="101"/>
      <c r="BA45" s="101"/>
      <c r="BB45" s="102"/>
      <c r="BC45" s="106"/>
      <c r="BD45" s="101"/>
      <c r="BE45" s="102"/>
      <c r="BF45" s="100"/>
      <c r="BG45" s="101"/>
      <c r="BH45" s="102"/>
      <c r="BI45" s="102"/>
      <c r="BJ45" s="101"/>
      <c r="BK45" s="102"/>
      <c r="BL45" s="100"/>
      <c r="BM45" s="100"/>
      <c r="BN45" s="102"/>
      <c r="BO45" s="102"/>
      <c r="BP45" s="101"/>
      <c r="BQ45" s="102"/>
      <c r="BR45" s="102"/>
      <c r="BS45" s="102"/>
      <c r="BT45" s="102"/>
      <c r="BU45" s="104"/>
      <c r="BV45" s="104"/>
      <c r="BW45" s="103"/>
      <c r="BX45" s="104"/>
      <c r="BY45" s="102"/>
      <c r="BZ45" s="104"/>
      <c r="CA45" s="104"/>
      <c r="CB45" s="103"/>
      <c r="CC45" s="104"/>
      <c r="CD45" s="102"/>
      <c r="CE45" s="104"/>
      <c r="CF45" s="104"/>
      <c r="CG45" s="103"/>
      <c r="CH45" s="104"/>
      <c r="CI45" s="102"/>
      <c r="CJ45" s="105"/>
      <c r="CK45" s="101"/>
      <c r="CL45" s="106"/>
      <c r="CM45" s="102"/>
      <c r="CN45" s="105"/>
      <c r="CO45" s="107"/>
      <c r="CP45" s="108"/>
      <c r="CQ45" s="108"/>
      <c r="CR45" s="108"/>
      <c r="CS45" s="223"/>
      <c r="CT45" s="223"/>
      <c r="CU45" s="223"/>
      <c r="CV45" s="223"/>
      <c r="CW45" s="223"/>
      <c r="CX45" s="102"/>
      <c r="CY45" s="236"/>
      <c r="CZ45" s="223"/>
      <c r="DA45" s="102"/>
      <c r="DB45" s="223"/>
      <c r="DC45" s="221"/>
    </row>
    <row r="46" spans="1:107" s="245" customFormat="1" x14ac:dyDescent="0.25">
      <c r="A46" s="239"/>
      <c r="B46" s="189"/>
      <c r="C46" s="240"/>
      <c r="D46" s="240"/>
      <c r="E46" s="100"/>
      <c r="F46" s="241"/>
      <c r="G46" s="242"/>
      <c r="H46" s="242"/>
      <c r="I46" s="252"/>
      <c r="J46" s="243"/>
      <c r="K46" s="244"/>
      <c r="M46" s="266"/>
      <c r="N46" s="246"/>
      <c r="O46" s="106"/>
      <c r="P46" s="188"/>
      <c r="Q46" s="189"/>
      <c r="R46" s="189"/>
      <c r="S46" s="101"/>
      <c r="T46" s="106"/>
      <c r="U46" s="101"/>
      <c r="V46" s="194"/>
      <c r="W46" s="323"/>
      <c r="X46" s="101"/>
      <c r="Y46" s="102"/>
      <c r="Z46" s="242"/>
      <c r="AA46" s="242"/>
      <c r="AB46" s="109"/>
      <c r="AC46" s="109"/>
      <c r="AD46" s="242"/>
      <c r="AE46" s="247"/>
      <c r="AF46" s="103"/>
      <c r="AG46" s="181"/>
      <c r="AH46" s="104"/>
      <c r="AI46" s="102"/>
      <c r="AJ46" s="248"/>
      <c r="AK46" s="102"/>
      <c r="AL46" s="102"/>
      <c r="AM46" s="102"/>
      <c r="AN46" s="109"/>
      <c r="AO46" s="110"/>
      <c r="AP46" s="111"/>
      <c r="AQ46" s="111"/>
      <c r="AR46" s="112"/>
      <c r="AS46" s="104"/>
      <c r="AT46" s="274"/>
      <c r="AU46" s="104"/>
      <c r="AV46" s="101"/>
      <c r="AW46" s="101"/>
      <c r="AX46" s="242"/>
      <c r="AY46" s="249"/>
      <c r="AZ46" s="101"/>
      <c r="BA46" s="101"/>
      <c r="BB46" s="102"/>
      <c r="BC46" s="106"/>
      <c r="BD46" s="101"/>
      <c r="BE46" s="102"/>
      <c r="BF46" s="100"/>
      <c r="BG46" s="101"/>
      <c r="BH46" s="102"/>
      <c r="BI46" s="102"/>
      <c r="BJ46" s="101"/>
      <c r="BK46" s="102"/>
      <c r="BL46" s="100"/>
      <c r="BM46" s="100"/>
      <c r="BN46" s="102"/>
      <c r="BO46" s="102"/>
      <c r="BP46" s="101"/>
      <c r="BQ46" s="102"/>
      <c r="BR46" s="102"/>
      <c r="BS46" s="102"/>
      <c r="BT46" s="102"/>
      <c r="BU46" s="104"/>
      <c r="BV46" s="104"/>
      <c r="BW46" s="103"/>
      <c r="BX46" s="104"/>
      <c r="BY46" s="102"/>
      <c r="BZ46" s="104"/>
      <c r="CA46" s="104"/>
      <c r="CB46" s="103"/>
      <c r="CC46" s="104"/>
      <c r="CD46" s="102"/>
      <c r="CE46" s="104"/>
      <c r="CF46" s="104"/>
      <c r="CG46" s="103"/>
      <c r="CH46" s="104"/>
      <c r="CI46" s="102"/>
      <c r="CJ46" s="105"/>
      <c r="CK46" s="101"/>
      <c r="CL46" s="106"/>
      <c r="CM46" s="102"/>
      <c r="CN46" s="105"/>
      <c r="CO46" s="107"/>
      <c r="CP46" s="108"/>
      <c r="CQ46" s="108"/>
      <c r="CR46" s="108"/>
      <c r="CS46" s="223"/>
      <c r="CT46" s="223"/>
      <c r="CU46" s="223"/>
      <c r="CV46" s="223"/>
      <c r="CW46" s="223"/>
      <c r="CX46" s="102"/>
      <c r="CY46" s="236"/>
      <c r="CZ46" s="223"/>
      <c r="DA46" s="102"/>
      <c r="DB46" s="223"/>
      <c r="DC46" s="221"/>
    </row>
    <row r="47" spans="1:107" s="245" customFormat="1" x14ac:dyDescent="0.25">
      <c r="A47" s="239"/>
      <c r="B47" s="189"/>
      <c r="C47" s="240"/>
      <c r="D47" s="240"/>
      <c r="E47" s="100"/>
      <c r="F47" s="241"/>
      <c r="G47" s="242"/>
      <c r="H47" s="242"/>
      <c r="I47" s="252"/>
      <c r="J47" s="243"/>
      <c r="K47" s="244"/>
      <c r="M47" s="266"/>
      <c r="N47" s="246"/>
      <c r="O47" s="106"/>
      <c r="P47" s="188"/>
      <c r="Q47" s="189"/>
      <c r="R47" s="189"/>
      <c r="S47" s="101"/>
      <c r="T47" s="106"/>
      <c r="U47" s="101"/>
      <c r="V47" s="194"/>
      <c r="W47" s="323"/>
      <c r="X47" s="101"/>
      <c r="Y47" s="102"/>
      <c r="Z47" s="242"/>
      <c r="AA47" s="242"/>
      <c r="AB47" s="109"/>
      <c r="AC47" s="109"/>
      <c r="AD47" s="242"/>
      <c r="AE47" s="247"/>
      <c r="AF47" s="103"/>
      <c r="AG47" s="181"/>
      <c r="AH47" s="104"/>
      <c r="AI47" s="102"/>
      <c r="AJ47" s="248"/>
      <c r="AK47" s="102"/>
      <c r="AL47" s="102"/>
      <c r="AM47" s="102"/>
      <c r="AN47" s="109"/>
      <c r="AO47" s="110"/>
      <c r="AP47" s="111"/>
      <c r="AQ47" s="111"/>
      <c r="AR47" s="112"/>
      <c r="AS47" s="104"/>
      <c r="AT47" s="274"/>
      <c r="AU47" s="104"/>
      <c r="AV47" s="101"/>
      <c r="AW47" s="101"/>
      <c r="AX47" s="242"/>
      <c r="AY47" s="249"/>
      <c r="AZ47" s="101"/>
      <c r="BA47" s="101"/>
      <c r="BB47" s="102"/>
      <c r="BC47" s="106"/>
      <c r="BD47" s="101"/>
      <c r="BE47" s="102"/>
      <c r="BF47" s="100"/>
      <c r="BG47" s="101"/>
      <c r="BH47" s="102"/>
      <c r="BI47" s="102"/>
      <c r="BJ47" s="101"/>
      <c r="BK47" s="102"/>
      <c r="BL47" s="100"/>
      <c r="BM47" s="100"/>
      <c r="BN47" s="102"/>
      <c r="BO47" s="102"/>
      <c r="BP47" s="101"/>
      <c r="BQ47" s="102"/>
      <c r="BR47" s="102"/>
      <c r="BS47" s="102"/>
      <c r="BT47" s="102"/>
      <c r="BU47" s="104"/>
      <c r="BV47" s="104"/>
      <c r="BW47" s="103"/>
      <c r="BX47" s="104"/>
      <c r="BY47" s="102"/>
      <c r="BZ47" s="104"/>
      <c r="CA47" s="104"/>
      <c r="CB47" s="103"/>
      <c r="CC47" s="104"/>
      <c r="CD47" s="102"/>
      <c r="CE47" s="104"/>
      <c r="CF47" s="104"/>
      <c r="CG47" s="103"/>
      <c r="CH47" s="104"/>
      <c r="CI47" s="102"/>
      <c r="CJ47" s="105"/>
      <c r="CK47" s="101"/>
      <c r="CL47" s="106"/>
      <c r="CM47" s="102"/>
      <c r="CN47" s="105"/>
      <c r="CO47" s="107"/>
      <c r="CP47" s="108"/>
      <c r="CQ47" s="108"/>
      <c r="CR47" s="108"/>
      <c r="CS47" s="223"/>
      <c r="CT47" s="223"/>
      <c r="CU47" s="223"/>
      <c r="CV47" s="223"/>
      <c r="CW47" s="223"/>
      <c r="CX47" s="102"/>
      <c r="CY47" s="236"/>
      <c r="CZ47" s="223"/>
      <c r="DA47" s="102"/>
      <c r="DB47" s="223"/>
      <c r="DC47" s="221"/>
    </row>
    <row r="48" spans="1:107" s="245" customFormat="1" x14ac:dyDescent="0.25">
      <c r="A48" s="239"/>
      <c r="B48" s="189"/>
      <c r="C48" s="240"/>
      <c r="D48" s="240"/>
      <c r="E48" s="100"/>
      <c r="F48" s="241"/>
      <c r="G48" s="242"/>
      <c r="H48" s="242"/>
      <c r="I48" s="252"/>
      <c r="J48" s="243"/>
      <c r="K48" s="244"/>
      <c r="M48" s="266"/>
      <c r="N48" s="246"/>
      <c r="O48" s="106"/>
      <c r="P48" s="188"/>
      <c r="Q48" s="189"/>
      <c r="R48" s="189"/>
      <c r="S48" s="101"/>
      <c r="T48" s="106"/>
      <c r="U48" s="101"/>
      <c r="V48" s="194"/>
      <c r="W48" s="323"/>
      <c r="X48" s="101"/>
      <c r="Y48" s="102"/>
      <c r="Z48" s="242"/>
      <c r="AA48" s="242"/>
      <c r="AB48" s="109"/>
      <c r="AC48" s="109"/>
      <c r="AD48" s="242"/>
      <c r="AE48" s="247"/>
      <c r="AF48" s="103"/>
      <c r="AG48" s="181"/>
      <c r="AH48" s="104"/>
      <c r="AI48" s="102"/>
      <c r="AJ48" s="248"/>
      <c r="AK48" s="102"/>
      <c r="AL48" s="102"/>
      <c r="AM48" s="102"/>
      <c r="AN48" s="109"/>
      <c r="AO48" s="110"/>
      <c r="AP48" s="111"/>
      <c r="AQ48" s="111"/>
      <c r="AR48" s="112"/>
      <c r="AS48" s="104"/>
      <c r="AT48" s="274"/>
      <c r="AU48" s="104"/>
      <c r="AV48" s="101"/>
      <c r="AW48" s="101"/>
      <c r="AX48" s="242"/>
      <c r="AY48" s="249"/>
      <c r="AZ48" s="101"/>
      <c r="BA48" s="101"/>
      <c r="BB48" s="102"/>
      <c r="BC48" s="106"/>
      <c r="BD48" s="101"/>
      <c r="BE48" s="102"/>
      <c r="BF48" s="100"/>
      <c r="BG48" s="101"/>
      <c r="BH48" s="102"/>
      <c r="BI48" s="102"/>
      <c r="BJ48" s="101"/>
      <c r="BK48" s="102"/>
      <c r="BL48" s="100"/>
      <c r="BM48" s="100"/>
      <c r="BN48" s="102"/>
      <c r="BO48" s="102"/>
      <c r="BP48" s="101"/>
      <c r="BQ48" s="102"/>
      <c r="BR48" s="102"/>
      <c r="BS48" s="102"/>
      <c r="BT48" s="102"/>
      <c r="BU48" s="104"/>
      <c r="BV48" s="104"/>
      <c r="BW48" s="103"/>
      <c r="BX48" s="104"/>
      <c r="BY48" s="102"/>
      <c r="BZ48" s="104"/>
      <c r="CA48" s="104"/>
      <c r="CB48" s="103"/>
      <c r="CC48" s="104"/>
      <c r="CD48" s="102"/>
      <c r="CE48" s="104"/>
      <c r="CF48" s="104"/>
      <c r="CG48" s="103"/>
      <c r="CH48" s="104"/>
      <c r="CI48" s="102"/>
      <c r="CJ48" s="105"/>
      <c r="CK48" s="101"/>
      <c r="CL48" s="106"/>
      <c r="CM48" s="102"/>
      <c r="CN48" s="105"/>
      <c r="CO48" s="107"/>
      <c r="CP48" s="108"/>
      <c r="CQ48" s="108"/>
      <c r="CR48" s="108"/>
      <c r="CS48" s="223"/>
      <c r="CT48" s="223"/>
      <c r="CU48" s="223"/>
      <c r="CV48" s="223"/>
      <c r="CW48" s="223"/>
      <c r="CX48" s="102"/>
      <c r="CY48" s="236"/>
      <c r="CZ48" s="223"/>
      <c r="DA48" s="102"/>
      <c r="DB48" s="223"/>
      <c r="DC48" s="221"/>
    </row>
    <row r="49" spans="1:107" s="245" customFormat="1" x14ac:dyDescent="0.25">
      <c r="A49" s="239"/>
      <c r="B49" s="189"/>
      <c r="C49" s="240"/>
      <c r="D49" s="240"/>
      <c r="E49" s="100"/>
      <c r="F49" s="241"/>
      <c r="G49" s="242"/>
      <c r="H49" s="242"/>
      <c r="I49" s="252"/>
      <c r="J49" s="243"/>
      <c r="K49" s="244"/>
      <c r="M49" s="266"/>
      <c r="N49" s="246"/>
      <c r="O49" s="106"/>
      <c r="P49" s="188"/>
      <c r="Q49" s="189"/>
      <c r="R49" s="189"/>
      <c r="S49" s="101"/>
      <c r="T49" s="106"/>
      <c r="U49" s="101"/>
      <c r="V49" s="194"/>
      <c r="W49" s="323"/>
      <c r="X49" s="101"/>
      <c r="Y49" s="102"/>
      <c r="Z49" s="242"/>
      <c r="AA49" s="242"/>
      <c r="AB49" s="109"/>
      <c r="AC49" s="109"/>
      <c r="AD49" s="242"/>
      <c r="AE49" s="247"/>
      <c r="AF49" s="103"/>
      <c r="AG49" s="181"/>
      <c r="AH49" s="104"/>
      <c r="AI49" s="102"/>
      <c r="AJ49" s="248"/>
      <c r="AK49" s="102"/>
      <c r="AL49" s="102"/>
      <c r="AM49" s="102"/>
      <c r="AN49" s="109"/>
      <c r="AO49" s="110"/>
      <c r="AP49" s="111"/>
      <c r="AQ49" s="111"/>
      <c r="AR49" s="112"/>
      <c r="AS49" s="104"/>
      <c r="AT49" s="274"/>
      <c r="AU49" s="104"/>
      <c r="AV49" s="101"/>
      <c r="AW49" s="101"/>
      <c r="AX49" s="242"/>
      <c r="AY49" s="249"/>
      <c r="AZ49" s="101"/>
      <c r="BA49" s="101"/>
      <c r="BB49" s="102"/>
      <c r="BC49" s="106"/>
      <c r="BD49" s="101"/>
      <c r="BE49" s="102"/>
      <c r="BF49" s="100"/>
      <c r="BG49" s="101"/>
      <c r="BH49" s="102"/>
      <c r="BI49" s="102"/>
      <c r="BJ49" s="101"/>
      <c r="BK49" s="102"/>
      <c r="BL49" s="100"/>
      <c r="BM49" s="100"/>
      <c r="BN49" s="102"/>
      <c r="BO49" s="102"/>
      <c r="BP49" s="101"/>
      <c r="BQ49" s="102"/>
      <c r="BR49" s="102"/>
      <c r="BS49" s="102"/>
      <c r="BT49" s="102"/>
      <c r="BU49" s="104"/>
      <c r="BV49" s="104"/>
      <c r="BW49" s="103"/>
      <c r="BX49" s="104"/>
      <c r="BY49" s="102"/>
      <c r="BZ49" s="104"/>
      <c r="CA49" s="104"/>
      <c r="CB49" s="103"/>
      <c r="CC49" s="104"/>
      <c r="CD49" s="102"/>
      <c r="CE49" s="104"/>
      <c r="CF49" s="104"/>
      <c r="CG49" s="103"/>
      <c r="CH49" s="104"/>
      <c r="CI49" s="102"/>
      <c r="CJ49" s="105"/>
      <c r="CK49" s="101"/>
      <c r="CL49" s="106"/>
      <c r="CM49" s="102"/>
      <c r="CN49" s="105"/>
      <c r="CO49" s="107"/>
      <c r="CP49" s="108"/>
      <c r="CQ49" s="108"/>
      <c r="CR49" s="108"/>
      <c r="CS49" s="223"/>
      <c r="CT49" s="223"/>
      <c r="CU49" s="223"/>
      <c r="CV49" s="223"/>
      <c r="CW49" s="223"/>
      <c r="CX49" s="102"/>
      <c r="CY49" s="236"/>
      <c r="CZ49" s="223"/>
      <c r="DA49" s="102"/>
      <c r="DB49" s="223"/>
      <c r="DC49" s="221"/>
    </row>
    <row r="50" spans="1:107" s="245" customFormat="1" x14ac:dyDescent="0.25">
      <c r="A50" s="239"/>
      <c r="B50" s="189"/>
      <c r="C50" s="240"/>
      <c r="D50" s="240"/>
      <c r="E50" s="100"/>
      <c r="F50" s="241"/>
      <c r="G50" s="242"/>
      <c r="H50" s="242"/>
      <c r="I50" s="252"/>
      <c r="J50" s="243"/>
      <c r="K50" s="244"/>
      <c r="M50" s="266"/>
      <c r="N50" s="246"/>
      <c r="O50" s="106"/>
      <c r="P50" s="188"/>
      <c r="Q50" s="189"/>
      <c r="R50" s="189"/>
      <c r="S50" s="101"/>
      <c r="T50" s="106"/>
      <c r="U50" s="101"/>
      <c r="V50" s="194"/>
      <c r="W50" s="323"/>
      <c r="X50" s="101"/>
      <c r="Y50" s="102"/>
      <c r="Z50" s="242"/>
      <c r="AA50" s="242"/>
      <c r="AB50" s="109"/>
      <c r="AC50" s="109"/>
      <c r="AD50" s="242"/>
      <c r="AE50" s="247"/>
      <c r="AF50" s="103"/>
      <c r="AG50" s="181"/>
      <c r="AH50" s="104"/>
      <c r="AI50" s="102"/>
      <c r="AJ50" s="248"/>
      <c r="AK50" s="102"/>
      <c r="AL50" s="102"/>
      <c r="AM50" s="102"/>
      <c r="AN50" s="109"/>
      <c r="AO50" s="110"/>
      <c r="AP50" s="111"/>
      <c r="AQ50" s="111"/>
      <c r="AR50" s="112"/>
      <c r="AS50" s="104"/>
      <c r="AT50" s="274"/>
      <c r="AU50" s="104"/>
      <c r="AV50" s="101"/>
      <c r="AW50" s="101"/>
      <c r="AX50" s="242"/>
      <c r="AY50" s="249"/>
      <c r="AZ50" s="101"/>
      <c r="BA50" s="101"/>
      <c r="BB50" s="102"/>
      <c r="BC50" s="106"/>
      <c r="BD50" s="101"/>
      <c r="BE50" s="102"/>
      <c r="BF50" s="100"/>
      <c r="BG50" s="101"/>
      <c r="BH50" s="102"/>
      <c r="BI50" s="102"/>
      <c r="BJ50" s="101"/>
      <c r="BK50" s="102"/>
      <c r="BL50" s="100"/>
      <c r="BM50" s="100"/>
      <c r="BN50" s="102"/>
      <c r="BO50" s="102"/>
      <c r="BP50" s="101"/>
      <c r="BQ50" s="102"/>
      <c r="BR50" s="102"/>
      <c r="BS50" s="102"/>
      <c r="BT50" s="102"/>
      <c r="BU50" s="104"/>
      <c r="BV50" s="104"/>
      <c r="BW50" s="103"/>
      <c r="BX50" s="104"/>
      <c r="BY50" s="102"/>
      <c r="BZ50" s="104"/>
      <c r="CA50" s="104"/>
      <c r="CB50" s="103"/>
      <c r="CC50" s="104"/>
      <c r="CD50" s="102"/>
      <c r="CE50" s="104"/>
      <c r="CF50" s="104"/>
      <c r="CG50" s="103"/>
      <c r="CH50" s="104"/>
      <c r="CI50" s="102"/>
      <c r="CJ50" s="105"/>
      <c r="CK50" s="101"/>
      <c r="CL50" s="106"/>
      <c r="CM50" s="102"/>
      <c r="CN50" s="105"/>
      <c r="CO50" s="107"/>
      <c r="CP50" s="108"/>
      <c r="CQ50" s="108"/>
      <c r="CR50" s="108"/>
      <c r="CS50" s="223"/>
      <c r="CT50" s="223"/>
      <c r="CU50" s="223"/>
      <c r="CV50" s="223"/>
      <c r="CW50" s="223"/>
      <c r="CX50" s="102"/>
      <c r="CY50" s="236"/>
      <c r="CZ50" s="223"/>
      <c r="DA50" s="102"/>
      <c r="DB50" s="223"/>
      <c r="DC50" s="221"/>
    </row>
    <row r="51" spans="1:107" s="245" customFormat="1" x14ac:dyDescent="0.25">
      <c r="A51" s="239"/>
      <c r="B51" s="189"/>
      <c r="C51" s="240"/>
      <c r="D51" s="240"/>
      <c r="E51" s="100"/>
      <c r="F51" s="241"/>
      <c r="G51" s="242"/>
      <c r="H51" s="242"/>
      <c r="I51" s="252"/>
      <c r="J51" s="243"/>
      <c r="K51" s="244"/>
      <c r="M51" s="266"/>
      <c r="N51" s="246"/>
      <c r="O51" s="106"/>
      <c r="P51" s="188"/>
      <c r="Q51" s="189"/>
      <c r="R51" s="189"/>
      <c r="S51" s="101"/>
      <c r="T51" s="106"/>
      <c r="U51" s="101"/>
      <c r="V51" s="194"/>
      <c r="W51" s="323"/>
      <c r="X51" s="101"/>
      <c r="Y51" s="102"/>
      <c r="Z51" s="242"/>
      <c r="AA51" s="242"/>
      <c r="AB51" s="109"/>
      <c r="AC51" s="109"/>
      <c r="AD51" s="242"/>
      <c r="AE51" s="247"/>
      <c r="AF51" s="103"/>
      <c r="AG51" s="181"/>
      <c r="AH51" s="104"/>
      <c r="AI51" s="102"/>
      <c r="AJ51" s="248"/>
      <c r="AK51" s="102"/>
      <c r="AL51" s="102"/>
      <c r="AM51" s="102"/>
      <c r="AN51" s="109"/>
      <c r="AO51" s="110"/>
      <c r="AP51" s="111"/>
      <c r="AQ51" s="111"/>
      <c r="AR51" s="112"/>
      <c r="AS51" s="104"/>
      <c r="AT51" s="274"/>
      <c r="AU51" s="104"/>
      <c r="AV51" s="101"/>
      <c r="AW51" s="101"/>
      <c r="AX51" s="242"/>
      <c r="AY51" s="249"/>
      <c r="AZ51" s="101"/>
      <c r="BA51" s="101"/>
      <c r="BB51" s="102"/>
      <c r="BC51" s="106"/>
      <c r="BD51" s="101"/>
      <c r="BE51" s="102"/>
      <c r="BF51" s="100"/>
      <c r="BG51" s="101"/>
      <c r="BH51" s="102"/>
      <c r="BI51" s="102"/>
      <c r="BJ51" s="101"/>
      <c r="BK51" s="102"/>
      <c r="BL51" s="100"/>
      <c r="BM51" s="100"/>
      <c r="BN51" s="102"/>
      <c r="BO51" s="102"/>
      <c r="BP51" s="101"/>
      <c r="BQ51" s="102"/>
      <c r="BR51" s="102"/>
      <c r="BS51" s="102"/>
      <c r="BT51" s="102"/>
      <c r="BU51" s="104"/>
      <c r="BV51" s="104"/>
      <c r="BW51" s="103"/>
      <c r="BX51" s="104"/>
      <c r="BY51" s="102"/>
      <c r="BZ51" s="104"/>
      <c r="CA51" s="104"/>
      <c r="CB51" s="103"/>
      <c r="CC51" s="104"/>
      <c r="CD51" s="102"/>
      <c r="CE51" s="104"/>
      <c r="CF51" s="104"/>
      <c r="CG51" s="103"/>
      <c r="CH51" s="104"/>
      <c r="CI51" s="102"/>
      <c r="CJ51" s="105"/>
      <c r="CK51" s="101"/>
      <c r="CL51" s="106"/>
      <c r="CM51" s="102"/>
      <c r="CN51" s="105"/>
      <c r="CO51" s="107"/>
      <c r="CP51" s="108"/>
      <c r="CQ51" s="108"/>
      <c r="CR51" s="108"/>
      <c r="CS51" s="223"/>
      <c r="CT51" s="223"/>
      <c r="CU51" s="223"/>
      <c r="CV51" s="223"/>
      <c r="CW51" s="223"/>
      <c r="CX51" s="102"/>
      <c r="CY51" s="236"/>
      <c r="CZ51" s="223"/>
      <c r="DA51" s="102"/>
      <c r="DB51" s="223"/>
      <c r="DC51" s="221"/>
    </row>
    <row r="52" spans="1:107" s="245" customFormat="1" x14ac:dyDescent="0.25">
      <c r="A52" s="239"/>
      <c r="B52" s="189"/>
      <c r="C52" s="240"/>
      <c r="D52" s="240"/>
      <c r="E52" s="100"/>
      <c r="F52" s="241"/>
      <c r="G52" s="242"/>
      <c r="H52" s="242"/>
      <c r="I52" s="252"/>
      <c r="J52" s="243"/>
      <c r="K52" s="244"/>
      <c r="M52" s="266"/>
      <c r="N52" s="246"/>
      <c r="O52" s="106"/>
      <c r="P52" s="188"/>
      <c r="Q52" s="189"/>
      <c r="R52" s="189"/>
      <c r="S52" s="101"/>
      <c r="T52" s="106"/>
      <c r="U52" s="101"/>
      <c r="V52" s="194"/>
      <c r="W52" s="323"/>
      <c r="X52" s="101"/>
      <c r="Y52" s="102"/>
      <c r="Z52" s="242"/>
      <c r="AA52" s="242"/>
      <c r="AB52" s="109"/>
      <c r="AC52" s="109"/>
      <c r="AD52" s="242"/>
      <c r="AE52" s="247"/>
      <c r="AF52" s="103"/>
      <c r="AG52" s="181"/>
      <c r="AH52" s="104"/>
      <c r="AI52" s="102"/>
      <c r="AJ52" s="248"/>
      <c r="AK52" s="102"/>
      <c r="AL52" s="102"/>
      <c r="AM52" s="102"/>
      <c r="AN52" s="109"/>
      <c r="AO52" s="110"/>
      <c r="AP52" s="111"/>
      <c r="AQ52" s="111"/>
      <c r="AR52" s="112"/>
      <c r="AS52" s="104"/>
      <c r="AT52" s="274"/>
      <c r="AU52" s="104"/>
      <c r="AV52" s="101"/>
      <c r="AW52" s="101"/>
      <c r="AX52" s="242"/>
      <c r="AY52" s="249"/>
      <c r="AZ52" s="101"/>
      <c r="BA52" s="101"/>
      <c r="BB52" s="102"/>
      <c r="BC52" s="106"/>
      <c r="BD52" s="101"/>
      <c r="BE52" s="102"/>
      <c r="BF52" s="100"/>
      <c r="BG52" s="101"/>
      <c r="BH52" s="102"/>
      <c r="BI52" s="102"/>
      <c r="BJ52" s="101"/>
      <c r="BK52" s="102"/>
      <c r="BL52" s="100"/>
      <c r="BM52" s="100"/>
      <c r="BN52" s="102"/>
      <c r="BO52" s="102"/>
      <c r="BP52" s="101"/>
      <c r="BQ52" s="102"/>
      <c r="BR52" s="102"/>
      <c r="BS52" s="102"/>
      <c r="BT52" s="102"/>
      <c r="BU52" s="104"/>
      <c r="BV52" s="104"/>
      <c r="BW52" s="103"/>
      <c r="BX52" s="104"/>
      <c r="BY52" s="102"/>
      <c r="BZ52" s="104"/>
      <c r="CA52" s="104"/>
      <c r="CB52" s="103"/>
      <c r="CC52" s="104"/>
      <c r="CD52" s="102"/>
      <c r="CE52" s="104"/>
      <c r="CF52" s="104"/>
      <c r="CG52" s="103"/>
      <c r="CH52" s="104"/>
      <c r="CI52" s="102"/>
      <c r="CJ52" s="105"/>
      <c r="CK52" s="101"/>
      <c r="CL52" s="106"/>
      <c r="CM52" s="102"/>
      <c r="CN52" s="105"/>
      <c r="CO52" s="107"/>
      <c r="CP52" s="108"/>
      <c r="CQ52" s="108"/>
      <c r="CR52" s="108"/>
      <c r="CS52" s="223"/>
      <c r="CT52" s="223"/>
      <c r="CU52" s="223"/>
      <c r="CV52" s="223"/>
      <c r="CW52" s="223"/>
      <c r="CX52" s="102"/>
      <c r="CY52" s="236"/>
      <c r="CZ52" s="223"/>
      <c r="DA52" s="102"/>
      <c r="DB52" s="223"/>
      <c r="DC52" s="221"/>
    </row>
    <row r="53" spans="1:107" s="245" customFormat="1" x14ac:dyDescent="0.25">
      <c r="A53" s="239"/>
      <c r="B53" s="189"/>
      <c r="C53" s="240"/>
      <c r="D53" s="240"/>
      <c r="E53" s="100"/>
      <c r="F53" s="241"/>
      <c r="G53" s="242"/>
      <c r="H53" s="242"/>
      <c r="I53" s="252"/>
      <c r="J53" s="243"/>
      <c r="K53" s="244"/>
      <c r="M53" s="266"/>
      <c r="N53" s="246"/>
      <c r="O53" s="106"/>
      <c r="P53" s="188"/>
      <c r="Q53" s="189"/>
      <c r="R53" s="189"/>
      <c r="S53" s="101"/>
      <c r="T53" s="106"/>
      <c r="U53" s="101"/>
      <c r="V53" s="194"/>
      <c r="W53" s="323"/>
      <c r="X53" s="101"/>
      <c r="Y53" s="102"/>
      <c r="Z53" s="242"/>
      <c r="AA53" s="242"/>
      <c r="AB53" s="109"/>
      <c r="AC53" s="109"/>
      <c r="AD53" s="242"/>
      <c r="AE53" s="247"/>
      <c r="AF53" s="103"/>
      <c r="AG53" s="181"/>
      <c r="AH53" s="104"/>
      <c r="AI53" s="102"/>
      <c r="AJ53" s="248"/>
      <c r="AK53" s="102"/>
      <c r="AL53" s="102"/>
      <c r="AM53" s="102"/>
      <c r="AN53" s="109"/>
      <c r="AO53" s="110"/>
      <c r="AP53" s="111"/>
      <c r="AQ53" s="111"/>
      <c r="AR53" s="112"/>
      <c r="AS53" s="104"/>
      <c r="AT53" s="274"/>
      <c r="AU53" s="104"/>
      <c r="AV53" s="101"/>
      <c r="AW53" s="101"/>
      <c r="AX53" s="242"/>
      <c r="AY53" s="249"/>
      <c r="AZ53" s="101"/>
      <c r="BA53" s="101"/>
      <c r="BB53" s="102"/>
      <c r="BC53" s="106"/>
      <c r="BD53" s="101"/>
      <c r="BE53" s="102"/>
      <c r="BF53" s="100"/>
      <c r="BG53" s="101"/>
      <c r="BH53" s="102"/>
      <c r="BI53" s="102"/>
      <c r="BJ53" s="101"/>
      <c r="BK53" s="102"/>
      <c r="BL53" s="100"/>
      <c r="BM53" s="100"/>
      <c r="BN53" s="102"/>
      <c r="BO53" s="102"/>
      <c r="BP53" s="101"/>
      <c r="BQ53" s="102"/>
      <c r="BR53" s="102"/>
      <c r="BS53" s="102"/>
      <c r="BT53" s="102"/>
      <c r="BU53" s="104"/>
      <c r="BV53" s="104"/>
      <c r="BW53" s="103"/>
      <c r="BX53" s="104"/>
      <c r="BY53" s="102"/>
      <c r="BZ53" s="104"/>
      <c r="CA53" s="104"/>
      <c r="CB53" s="103"/>
      <c r="CC53" s="104"/>
      <c r="CD53" s="102"/>
      <c r="CE53" s="104"/>
      <c r="CF53" s="104"/>
      <c r="CG53" s="103"/>
      <c r="CH53" s="104"/>
      <c r="CI53" s="102"/>
      <c r="CJ53" s="105"/>
      <c r="CK53" s="101"/>
      <c r="CL53" s="106"/>
      <c r="CM53" s="102"/>
      <c r="CN53" s="105"/>
      <c r="CO53" s="107"/>
      <c r="CP53" s="108"/>
      <c r="CQ53" s="108"/>
      <c r="CR53" s="108"/>
      <c r="CS53" s="223"/>
      <c r="CT53" s="223"/>
      <c r="CU53" s="223"/>
      <c r="CV53" s="223"/>
      <c r="CW53" s="223"/>
      <c r="CX53" s="102"/>
      <c r="CY53" s="236"/>
      <c r="CZ53" s="223"/>
      <c r="DA53" s="102"/>
      <c r="DB53" s="223"/>
      <c r="DC53" s="221"/>
    </row>
    <row r="54" spans="1:107" s="245" customFormat="1" x14ac:dyDescent="0.25">
      <c r="A54" s="239"/>
      <c r="B54" s="189"/>
      <c r="C54" s="240"/>
      <c r="D54" s="240"/>
      <c r="E54" s="100"/>
      <c r="F54" s="241"/>
      <c r="G54" s="242"/>
      <c r="H54" s="242"/>
      <c r="I54" s="252"/>
      <c r="J54" s="243"/>
      <c r="K54" s="244"/>
      <c r="M54" s="266"/>
      <c r="N54" s="246"/>
      <c r="O54" s="106"/>
      <c r="P54" s="188"/>
      <c r="Q54" s="189"/>
      <c r="R54" s="189"/>
      <c r="S54" s="101"/>
      <c r="T54" s="106"/>
      <c r="U54" s="101"/>
      <c r="V54" s="194"/>
      <c r="W54" s="323"/>
      <c r="X54" s="101"/>
      <c r="Y54" s="102"/>
      <c r="Z54" s="242"/>
      <c r="AA54" s="242"/>
      <c r="AB54" s="109"/>
      <c r="AC54" s="109"/>
      <c r="AD54" s="242"/>
      <c r="AE54" s="247"/>
      <c r="AF54" s="103"/>
      <c r="AG54" s="181"/>
      <c r="AH54" s="104"/>
      <c r="AI54" s="102"/>
      <c r="AJ54" s="248"/>
      <c r="AK54" s="102"/>
      <c r="AL54" s="102"/>
      <c r="AM54" s="102"/>
      <c r="AN54" s="109"/>
      <c r="AO54" s="110"/>
      <c r="AP54" s="111"/>
      <c r="AQ54" s="111"/>
      <c r="AR54" s="112"/>
      <c r="AS54" s="104"/>
      <c r="AT54" s="274"/>
      <c r="AU54" s="104"/>
      <c r="AV54" s="101"/>
      <c r="AW54" s="101"/>
      <c r="AX54" s="242"/>
      <c r="AY54" s="249"/>
      <c r="AZ54" s="101"/>
      <c r="BA54" s="101"/>
      <c r="BB54" s="102"/>
      <c r="BC54" s="106"/>
      <c r="BD54" s="101"/>
      <c r="BE54" s="102"/>
      <c r="BF54" s="100"/>
      <c r="BG54" s="101"/>
      <c r="BH54" s="102"/>
      <c r="BI54" s="102"/>
      <c r="BJ54" s="101"/>
      <c r="BK54" s="102"/>
      <c r="BL54" s="100"/>
      <c r="BM54" s="100"/>
      <c r="BN54" s="102"/>
      <c r="BO54" s="102"/>
      <c r="BP54" s="101"/>
      <c r="BQ54" s="102"/>
      <c r="BR54" s="102"/>
      <c r="BS54" s="102"/>
      <c r="BT54" s="102"/>
      <c r="BU54" s="104"/>
      <c r="BV54" s="104"/>
      <c r="BW54" s="103"/>
      <c r="BX54" s="104"/>
      <c r="BY54" s="102"/>
      <c r="BZ54" s="104"/>
      <c r="CA54" s="104"/>
      <c r="CB54" s="103"/>
      <c r="CC54" s="104"/>
      <c r="CD54" s="102"/>
      <c r="CE54" s="104"/>
      <c r="CF54" s="104"/>
      <c r="CG54" s="103"/>
      <c r="CH54" s="104"/>
      <c r="CI54" s="102"/>
      <c r="CJ54" s="105"/>
      <c r="CK54" s="101"/>
      <c r="CL54" s="106"/>
      <c r="CM54" s="102"/>
      <c r="CN54" s="105"/>
      <c r="CO54" s="107"/>
      <c r="CP54" s="108"/>
      <c r="CQ54" s="108"/>
      <c r="CR54" s="108"/>
      <c r="CS54" s="223"/>
      <c r="CT54" s="223"/>
      <c r="CU54" s="223"/>
      <c r="CV54" s="223"/>
      <c r="CW54" s="223"/>
      <c r="CX54" s="102"/>
      <c r="CY54" s="236"/>
      <c r="CZ54" s="223"/>
      <c r="DA54" s="102"/>
      <c r="DB54" s="223"/>
      <c r="DC54" s="221"/>
    </row>
    <row r="55" spans="1:107" s="245" customFormat="1" x14ac:dyDescent="0.25">
      <c r="A55" s="239"/>
      <c r="B55" s="189"/>
      <c r="C55" s="240"/>
      <c r="D55" s="240"/>
      <c r="E55" s="100"/>
      <c r="F55" s="241"/>
      <c r="G55" s="242"/>
      <c r="H55" s="242"/>
      <c r="I55" s="252"/>
      <c r="J55" s="243"/>
      <c r="K55" s="244"/>
      <c r="M55" s="266"/>
      <c r="N55" s="246"/>
      <c r="O55" s="106"/>
      <c r="P55" s="188"/>
      <c r="Q55" s="189"/>
      <c r="R55" s="189"/>
      <c r="S55" s="101"/>
      <c r="T55" s="106"/>
      <c r="U55" s="101"/>
      <c r="V55" s="194"/>
      <c r="W55" s="323"/>
      <c r="X55" s="101"/>
      <c r="Y55" s="102"/>
      <c r="Z55" s="242"/>
      <c r="AA55" s="242"/>
      <c r="AB55" s="109"/>
      <c r="AC55" s="109"/>
      <c r="AD55" s="242"/>
      <c r="AE55" s="247"/>
      <c r="AF55" s="103"/>
      <c r="AG55" s="181"/>
      <c r="AH55" s="104"/>
      <c r="AI55" s="102"/>
      <c r="AJ55" s="248"/>
      <c r="AK55" s="102"/>
      <c r="AL55" s="102"/>
      <c r="AM55" s="102"/>
      <c r="AN55" s="109"/>
      <c r="AO55" s="110"/>
      <c r="AP55" s="111"/>
      <c r="AQ55" s="111"/>
      <c r="AR55" s="112"/>
      <c r="AS55" s="104"/>
      <c r="AT55" s="274"/>
      <c r="AU55" s="104"/>
      <c r="AV55" s="101"/>
      <c r="AW55" s="101"/>
      <c r="AX55" s="242"/>
      <c r="AY55" s="249"/>
      <c r="AZ55" s="101"/>
      <c r="BA55" s="101"/>
      <c r="BB55" s="102"/>
      <c r="BC55" s="106"/>
      <c r="BD55" s="101"/>
      <c r="BE55" s="102"/>
      <c r="BF55" s="100"/>
      <c r="BG55" s="101"/>
      <c r="BH55" s="102"/>
      <c r="BI55" s="102"/>
      <c r="BJ55" s="101"/>
      <c r="BK55" s="102"/>
      <c r="BL55" s="100"/>
      <c r="BM55" s="100"/>
      <c r="BN55" s="102"/>
      <c r="BO55" s="102"/>
      <c r="BP55" s="101"/>
      <c r="BQ55" s="102"/>
      <c r="BR55" s="102"/>
      <c r="BS55" s="102"/>
      <c r="BT55" s="102"/>
      <c r="BU55" s="104"/>
      <c r="BV55" s="104"/>
      <c r="BW55" s="103"/>
      <c r="BX55" s="104"/>
      <c r="BY55" s="102"/>
      <c r="BZ55" s="104"/>
      <c r="CA55" s="104"/>
      <c r="CB55" s="103"/>
      <c r="CC55" s="104"/>
      <c r="CD55" s="102"/>
      <c r="CE55" s="104"/>
      <c r="CF55" s="104"/>
      <c r="CG55" s="103"/>
      <c r="CH55" s="104"/>
      <c r="CI55" s="102"/>
      <c r="CJ55" s="105"/>
      <c r="CK55" s="101"/>
      <c r="CL55" s="106"/>
      <c r="CM55" s="102"/>
      <c r="CN55" s="105"/>
      <c r="CO55" s="107"/>
      <c r="CP55" s="108"/>
      <c r="CQ55" s="108"/>
      <c r="CR55" s="108"/>
      <c r="CS55" s="223"/>
      <c r="CT55" s="223"/>
      <c r="CU55" s="223"/>
      <c r="CV55" s="223"/>
      <c r="CW55" s="223"/>
      <c r="CX55" s="102"/>
      <c r="CY55" s="236"/>
      <c r="CZ55" s="223"/>
      <c r="DA55" s="102"/>
      <c r="DB55" s="223"/>
      <c r="DC55" s="221"/>
    </row>
    <row r="56" spans="1:107" s="245" customFormat="1" x14ac:dyDescent="0.25">
      <c r="A56" s="239"/>
      <c r="B56" s="189"/>
      <c r="C56" s="240"/>
      <c r="D56" s="240"/>
      <c r="E56" s="100"/>
      <c r="F56" s="241"/>
      <c r="G56" s="242"/>
      <c r="H56" s="242"/>
      <c r="I56" s="252"/>
      <c r="J56" s="243"/>
      <c r="K56" s="244"/>
      <c r="M56" s="266"/>
      <c r="N56" s="246"/>
      <c r="O56" s="106"/>
      <c r="P56" s="188"/>
      <c r="Q56" s="189"/>
      <c r="R56" s="189"/>
      <c r="S56" s="101"/>
      <c r="T56" s="106"/>
      <c r="U56" s="101"/>
      <c r="V56" s="194"/>
      <c r="W56" s="323"/>
      <c r="X56" s="101"/>
      <c r="Y56" s="102"/>
      <c r="Z56" s="242"/>
      <c r="AA56" s="242"/>
      <c r="AB56" s="109"/>
      <c r="AC56" s="109"/>
      <c r="AD56" s="242"/>
      <c r="AE56" s="247"/>
      <c r="AF56" s="103"/>
      <c r="AG56" s="181"/>
      <c r="AH56" s="104"/>
      <c r="AI56" s="102"/>
      <c r="AJ56" s="248"/>
      <c r="AK56" s="102"/>
      <c r="AL56" s="102"/>
      <c r="AM56" s="102"/>
      <c r="AN56" s="109"/>
      <c r="AO56" s="110"/>
      <c r="AP56" s="111"/>
      <c r="AQ56" s="111"/>
      <c r="AR56" s="112"/>
      <c r="AS56" s="104"/>
      <c r="AT56" s="274"/>
      <c r="AU56" s="104"/>
      <c r="AV56" s="101"/>
      <c r="AW56" s="101"/>
      <c r="AX56" s="242"/>
      <c r="AY56" s="249"/>
      <c r="AZ56" s="101"/>
      <c r="BA56" s="101"/>
      <c r="BB56" s="102"/>
      <c r="BC56" s="106"/>
      <c r="BD56" s="101"/>
      <c r="BE56" s="102"/>
      <c r="BF56" s="100"/>
      <c r="BG56" s="101"/>
      <c r="BH56" s="102"/>
      <c r="BI56" s="102"/>
      <c r="BJ56" s="101"/>
      <c r="BK56" s="102"/>
      <c r="BL56" s="100"/>
      <c r="BM56" s="100"/>
      <c r="BN56" s="102"/>
      <c r="BO56" s="102"/>
      <c r="BP56" s="101"/>
      <c r="BQ56" s="102"/>
      <c r="BR56" s="102"/>
      <c r="BS56" s="102"/>
      <c r="BT56" s="102"/>
      <c r="BU56" s="104"/>
      <c r="BV56" s="104"/>
      <c r="BW56" s="103"/>
      <c r="BX56" s="104"/>
      <c r="BY56" s="102"/>
      <c r="BZ56" s="104"/>
      <c r="CA56" s="104"/>
      <c r="CB56" s="103"/>
      <c r="CC56" s="104"/>
      <c r="CD56" s="102"/>
      <c r="CE56" s="104"/>
      <c r="CF56" s="104"/>
      <c r="CG56" s="103"/>
      <c r="CH56" s="104"/>
      <c r="CI56" s="102"/>
      <c r="CJ56" s="105"/>
      <c r="CK56" s="101"/>
      <c r="CL56" s="106"/>
      <c r="CM56" s="102"/>
      <c r="CN56" s="105"/>
      <c r="CO56" s="107"/>
      <c r="CP56" s="108"/>
      <c r="CQ56" s="108"/>
      <c r="CR56" s="108"/>
      <c r="CS56" s="223"/>
      <c r="CT56" s="223"/>
      <c r="CU56" s="223"/>
      <c r="CV56" s="223"/>
      <c r="CW56" s="223"/>
      <c r="CX56" s="102"/>
      <c r="CY56" s="236"/>
      <c r="CZ56" s="223"/>
      <c r="DA56" s="102"/>
      <c r="DB56" s="223"/>
      <c r="DC56" s="221"/>
    </row>
    <row r="57" spans="1:107" s="245" customFormat="1" x14ac:dyDescent="0.25">
      <c r="A57" s="239"/>
      <c r="B57" s="189"/>
      <c r="C57" s="240"/>
      <c r="D57" s="240"/>
      <c r="E57" s="100"/>
      <c r="F57" s="241"/>
      <c r="G57" s="242"/>
      <c r="H57" s="242"/>
      <c r="I57" s="252"/>
      <c r="J57" s="243"/>
      <c r="K57" s="244"/>
      <c r="M57" s="266"/>
      <c r="N57" s="246"/>
      <c r="O57" s="106"/>
      <c r="P57" s="188"/>
      <c r="Q57" s="189"/>
      <c r="R57" s="189"/>
      <c r="S57" s="101"/>
      <c r="T57" s="106"/>
      <c r="U57" s="101"/>
      <c r="V57" s="194"/>
      <c r="W57" s="323"/>
      <c r="X57" s="101"/>
      <c r="Y57" s="102"/>
      <c r="Z57" s="242"/>
      <c r="AA57" s="242"/>
      <c r="AB57" s="109"/>
      <c r="AC57" s="109"/>
      <c r="AD57" s="242"/>
      <c r="AE57" s="247"/>
      <c r="AF57" s="103"/>
      <c r="AG57" s="181"/>
      <c r="AH57" s="104"/>
      <c r="AI57" s="102"/>
      <c r="AJ57" s="248"/>
      <c r="AK57" s="102"/>
      <c r="AL57" s="102"/>
      <c r="AM57" s="102"/>
      <c r="AN57" s="109"/>
      <c r="AO57" s="110"/>
      <c r="AP57" s="111"/>
      <c r="AQ57" s="111"/>
      <c r="AR57" s="112"/>
      <c r="AS57" s="104"/>
      <c r="AT57" s="274"/>
      <c r="AU57" s="104"/>
      <c r="AV57" s="101"/>
      <c r="AW57" s="101"/>
      <c r="AX57" s="242"/>
      <c r="AY57" s="249"/>
      <c r="AZ57" s="101"/>
      <c r="BA57" s="101"/>
      <c r="BB57" s="102"/>
      <c r="BC57" s="106"/>
      <c r="BD57" s="101"/>
      <c r="BE57" s="102"/>
      <c r="BF57" s="100"/>
      <c r="BG57" s="101"/>
      <c r="BH57" s="102"/>
      <c r="BI57" s="102"/>
      <c r="BJ57" s="101"/>
      <c r="BK57" s="102"/>
      <c r="BL57" s="100"/>
      <c r="BM57" s="100"/>
      <c r="BN57" s="102"/>
      <c r="BO57" s="102"/>
      <c r="BP57" s="101"/>
      <c r="BQ57" s="102"/>
      <c r="BR57" s="102"/>
      <c r="BS57" s="102"/>
      <c r="BT57" s="102"/>
      <c r="BU57" s="104"/>
      <c r="BV57" s="104"/>
      <c r="BW57" s="103"/>
      <c r="BX57" s="104"/>
      <c r="BY57" s="102"/>
      <c r="BZ57" s="104"/>
      <c r="CA57" s="104"/>
      <c r="CB57" s="103"/>
      <c r="CC57" s="104"/>
      <c r="CD57" s="102"/>
      <c r="CE57" s="104"/>
      <c r="CF57" s="104"/>
      <c r="CG57" s="103"/>
      <c r="CH57" s="104"/>
      <c r="CI57" s="102"/>
      <c r="CJ57" s="105"/>
      <c r="CK57" s="101"/>
      <c r="CL57" s="106"/>
      <c r="CM57" s="102"/>
      <c r="CN57" s="105"/>
      <c r="CO57" s="107"/>
      <c r="CP57" s="108"/>
      <c r="CQ57" s="108"/>
      <c r="CR57" s="108"/>
      <c r="CS57" s="223"/>
      <c r="CT57" s="223"/>
      <c r="CU57" s="223"/>
      <c r="CV57" s="223"/>
      <c r="CW57" s="223"/>
      <c r="CX57" s="102"/>
      <c r="CY57" s="236"/>
      <c r="CZ57" s="223"/>
      <c r="DA57" s="102"/>
      <c r="DB57" s="223"/>
      <c r="DC57" s="221"/>
    </row>
    <row r="58" spans="1:107" s="245" customFormat="1" x14ac:dyDescent="0.25">
      <c r="A58" s="239"/>
      <c r="B58" s="189"/>
      <c r="C58" s="240"/>
      <c r="D58" s="240"/>
      <c r="E58" s="100"/>
      <c r="F58" s="241"/>
      <c r="G58" s="242"/>
      <c r="H58" s="242"/>
      <c r="I58" s="252"/>
      <c r="J58" s="243"/>
      <c r="K58" s="244"/>
      <c r="M58" s="266"/>
      <c r="N58" s="246"/>
      <c r="O58" s="106"/>
      <c r="P58" s="188"/>
      <c r="Q58" s="189"/>
      <c r="R58" s="189"/>
      <c r="S58" s="101"/>
      <c r="T58" s="106"/>
      <c r="U58" s="101"/>
      <c r="V58" s="194"/>
      <c r="W58" s="323"/>
      <c r="X58" s="101"/>
      <c r="Y58" s="102"/>
      <c r="Z58" s="242"/>
      <c r="AA58" s="242"/>
      <c r="AB58" s="109"/>
      <c r="AC58" s="109"/>
      <c r="AD58" s="242"/>
      <c r="AE58" s="247"/>
      <c r="AF58" s="103"/>
      <c r="AG58" s="181"/>
      <c r="AH58" s="104"/>
      <c r="AI58" s="102"/>
      <c r="AJ58" s="248"/>
      <c r="AK58" s="102"/>
      <c r="AL58" s="102"/>
      <c r="AM58" s="102"/>
      <c r="AN58" s="109"/>
      <c r="AO58" s="110"/>
      <c r="AP58" s="111"/>
      <c r="AQ58" s="111"/>
      <c r="AR58" s="112"/>
      <c r="AS58" s="104"/>
      <c r="AT58" s="274"/>
      <c r="AU58" s="104"/>
      <c r="AV58" s="101"/>
      <c r="AW58" s="101"/>
      <c r="AX58" s="242"/>
      <c r="AY58" s="249"/>
      <c r="AZ58" s="101"/>
      <c r="BA58" s="101"/>
      <c r="BB58" s="102"/>
      <c r="BC58" s="106"/>
      <c r="BD58" s="101"/>
      <c r="BE58" s="102"/>
      <c r="BF58" s="100"/>
      <c r="BG58" s="101"/>
      <c r="BH58" s="102"/>
      <c r="BI58" s="102"/>
      <c r="BJ58" s="101"/>
      <c r="BK58" s="102"/>
      <c r="BL58" s="100"/>
      <c r="BM58" s="100"/>
      <c r="BN58" s="102"/>
      <c r="BO58" s="102"/>
      <c r="BP58" s="101"/>
      <c r="BQ58" s="102"/>
      <c r="BR58" s="102"/>
      <c r="BS58" s="102"/>
      <c r="BT58" s="102"/>
      <c r="BU58" s="104"/>
      <c r="BV58" s="104"/>
      <c r="BW58" s="103"/>
      <c r="BX58" s="104"/>
      <c r="BY58" s="102"/>
      <c r="BZ58" s="104"/>
      <c r="CA58" s="104"/>
      <c r="CB58" s="103"/>
      <c r="CC58" s="104"/>
      <c r="CD58" s="102"/>
      <c r="CE58" s="104"/>
      <c r="CF58" s="104"/>
      <c r="CG58" s="103"/>
      <c r="CH58" s="104"/>
      <c r="CI58" s="102"/>
      <c r="CJ58" s="105"/>
      <c r="CK58" s="101"/>
      <c r="CL58" s="106"/>
      <c r="CM58" s="102"/>
      <c r="CN58" s="105"/>
      <c r="CO58" s="107"/>
      <c r="CP58" s="108"/>
      <c r="CQ58" s="108"/>
      <c r="CR58" s="108"/>
      <c r="CS58" s="223"/>
      <c r="CT58" s="223"/>
      <c r="CU58" s="223"/>
      <c r="CV58" s="223"/>
      <c r="CW58" s="223"/>
      <c r="CX58" s="102"/>
      <c r="CY58" s="236"/>
      <c r="CZ58" s="223"/>
      <c r="DA58" s="102"/>
      <c r="DB58" s="223"/>
      <c r="DC58" s="221"/>
    </row>
    <row r="59" spans="1:107" s="245" customFormat="1" x14ac:dyDescent="0.25">
      <c r="A59" s="239"/>
      <c r="B59" s="189"/>
      <c r="C59" s="240"/>
      <c r="D59" s="240"/>
      <c r="E59" s="100"/>
      <c r="F59" s="241"/>
      <c r="G59" s="242"/>
      <c r="H59" s="242"/>
      <c r="I59" s="252"/>
      <c r="J59" s="243"/>
      <c r="K59" s="244"/>
      <c r="M59" s="266"/>
      <c r="N59" s="246"/>
      <c r="O59" s="106"/>
      <c r="P59" s="188"/>
      <c r="Q59" s="189"/>
      <c r="R59" s="189"/>
      <c r="S59" s="101"/>
      <c r="T59" s="106"/>
      <c r="U59" s="101"/>
      <c r="V59" s="194"/>
      <c r="W59" s="323"/>
      <c r="X59" s="101"/>
      <c r="Y59" s="102"/>
      <c r="Z59" s="242"/>
      <c r="AA59" s="242"/>
      <c r="AB59" s="109"/>
      <c r="AC59" s="109"/>
      <c r="AD59" s="242"/>
      <c r="AE59" s="247"/>
      <c r="AF59" s="103"/>
      <c r="AG59" s="181"/>
      <c r="AH59" s="104"/>
      <c r="AI59" s="102"/>
      <c r="AJ59" s="248"/>
      <c r="AK59" s="102"/>
      <c r="AL59" s="102"/>
      <c r="AM59" s="102"/>
      <c r="AN59" s="109"/>
      <c r="AO59" s="110"/>
      <c r="AP59" s="111"/>
      <c r="AQ59" s="111"/>
      <c r="AR59" s="112"/>
      <c r="AS59" s="104"/>
      <c r="AT59" s="274"/>
      <c r="AU59" s="104"/>
      <c r="AV59" s="101"/>
      <c r="AW59" s="101"/>
      <c r="AX59" s="242"/>
      <c r="AY59" s="249"/>
      <c r="AZ59" s="101"/>
      <c r="BA59" s="101"/>
      <c r="BB59" s="102"/>
      <c r="BC59" s="106"/>
      <c r="BD59" s="101"/>
      <c r="BE59" s="102"/>
      <c r="BF59" s="100"/>
      <c r="BG59" s="101"/>
      <c r="BH59" s="102"/>
      <c r="BI59" s="102"/>
      <c r="BJ59" s="101"/>
      <c r="BK59" s="102"/>
      <c r="BL59" s="100"/>
      <c r="BM59" s="100"/>
      <c r="BN59" s="102"/>
      <c r="BO59" s="102"/>
      <c r="BP59" s="101"/>
      <c r="BQ59" s="102"/>
      <c r="BR59" s="102"/>
      <c r="BS59" s="102"/>
      <c r="BT59" s="102"/>
      <c r="BU59" s="104"/>
      <c r="BV59" s="104"/>
      <c r="BW59" s="103"/>
      <c r="BX59" s="104"/>
      <c r="BY59" s="102"/>
      <c r="BZ59" s="104"/>
      <c r="CA59" s="104"/>
      <c r="CB59" s="103"/>
      <c r="CC59" s="104"/>
      <c r="CD59" s="102"/>
      <c r="CE59" s="104"/>
      <c r="CF59" s="104"/>
      <c r="CG59" s="103"/>
      <c r="CH59" s="104"/>
      <c r="CI59" s="102"/>
      <c r="CJ59" s="105"/>
      <c r="CK59" s="101"/>
      <c r="CL59" s="106"/>
      <c r="CM59" s="102"/>
      <c r="CN59" s="105"/>
      <c r="CO59" s="107"/>
      <c r="CP59" s="108"/>
      <c r="CQ59" s="108"/>
      <c r="CR59" s="108"/>
      <c r="CS59" s="223"/>
      <c r="CT59" s="223"/>
      <c r="CU59" s="223"/>
      <c r="CV59" s="223"/>
      <c r="CW59" s="223"/>
      <c r="CX59" s="102"/>
      <c r="CY59" s="236"/>
      <c r="CZ59" s="223"/>
      <c r="DA59" s="102"/>
      <c r="DB59" s="223"/>
      <c r="DC59" s="221"/>
    </row>
    <row r="60" spans="1:107" s="245" customFormat="1" x14ac:dyDescent="0.25">
      <c r="A60" s="239"/>
      <c r="B60" s="189"/>
      <c r="C60" s="240"/>
      <c r="D60" s="240"/>
      <c r="E60" s="100"/>
      <c r="F60" s="241"/>
      <c r="G60" s="242"/>
      <c r="H60" s="242"/>
      <c r="I60" s="252"/>
      <c r="J60" s="243"/>
      <c r="K60" s="244"/>
      <c r="M60" s="266"/>
      <c r="N60" s="246"/>
      <c r="O60" s="106"/>
      <c r="P60" s="188"/>
      <c r="Q60" s="189"/>
      <c r="R60" s="189"/>
      <c r="S60" s="101"/>
      <c r="T60" s="106"/>
      <c r="U60" s="101"/>
      <c r="V60" s="194"/>
      <c r="W60" s="323"/>
      <c r="X60" s="101"/>
      <c r="Y60" s="102"/>
      <c r="Z60" s="242"/>
      <c r="AA60" s="242"/>
      <c r="AB60" s="109"/>
      <c r="AC60" s="109"/>
      <c r="AD60" s="242"/>
      <c r="AE60" s="247"/>
      <c r="AF60" s="103"/>
      <c r="AG60" s="181"/>
      <c r="AH60" s="104"/>
      <c r="AI60" s="102"/>
      <c r="AJ60" s="248"/>
      <c r="AK60" s="102"/>
      <c r="AL60" s="102"/>
      <c r="AM60" s="102"/>
      <c r="AN60" s="109"/>
      <c r="AO60" s="110"/>
      <c r="AP60" s="111"/>
      <c r="AQ60" s="111"/>
      <c r="AR60" s="112"/>
      <c r="AS60" s="104"/>
      <c r="AT60" s="274"/>
      <c r="AU60" s="104"/>
      <c r="AV60" s="101"/>
      <c r="AW60" s="101"/>
      <c r="AX60" s="242"/>
      <c r="AY60" s="249"/>
      <c r="AZ60" s="101"/>
      <c r="BA60" s="101"/>
      <c r="BB60" s="102"/>
      <c r="BC60" s="106"/>
      <c r="BD60" s="101"/>
      <c r="BE60" s="102"/>
      <c r="BF60" s="100"/>
      <c r="BG60" s="101"/>
      <c r="BH60" s="102"/>
      <c r="BI60" s="102"/>
      <c r="BJ60" s="101"/>
      <c r="BK60" s="102"/>
      <c r="BL60" s="100"/>
      <c r="BM60" s="100"/>
      <c r="BN60" s="102"/>
      <c r="BO60" s="102"/>
      <c r="BP60" s="101"/>
      <c r="BQ60" s="102"/>
      <c r="BR60" s="102"/>
      <c r="BS60" s="102"/>
      <c r="BT60" s="102"/>
      <c r="BU60" s="104"/>
      <c r="BV60" s="104"/>
      <c r="BW60" s="103"/>
      <c r="BX60" s="104"/>
      <c r="BY60" s="102"/>
      <c r="BZ60" s="104"/>
      <c r="CA60" s="104"/>
      <c r="CB60" s="103"/>
      <c r="CC60" s="104"/>
      <c r="CD60" s="102"/>
      <c r="CE60" s="104"/>
      <c r="CF60" s="104"/>
      <c r="CG60" s="103"/>
      <c r="CH60" s="104"/>
      <c r="CI60" s="102"/>
      <c r="CJ60" s="105"/>
      <c r="CK60" s="101"/>
      <c r="CL60" s="106"/>
      <c r="CM60" s="102"/>
      <c r="CN60" s="105"/>
      <c r="CO60" s="107"/>
      <c r="CP60" s="108"/>
      <c r="CQ60" s="108"/>
      <c r="CR60" s="108"/>
      <c r="CS60" s="223"/>
      <c r="CT60" s="223"/>
      <c r="CU60" s="223"/>
      <c r="CV60" s="223"/>
      <c r="CW60" s="223"/>
      <c r="CX60" s="102"/>
      <c r="CY60" s="236"/>
      <c r="CZ60" s="223"/>
      <c r="DA60" s="102"/>
      <c r="DB60" s="223"/>
      <c r="DC60" s="221"/>
    </row>
    <row r="61" spans="1:107" s="245" customFormat="1" x14ac:dyDescent="0.25">
      <c r="A61" s="239"/>
      <c r="B61" s="189"/>
      <c r="C61" s="240"/>
      <c r="D61" s="240"/>
      <c r="E61" s="100"/>
      <c r="F61" s="241"/>
      <c r="G61" s="242"/>
      <c r="H61" s="242"/>
      <c r="I61" s="252"/>
      <c r="J61" s="243"/>
      <c r="K61" s="244"/>
      <c r="M61" s="266"/>
      <c r="N61" s="246"/>
      <c r="O61" s="106"/>
      <c r="P61" s="188"/>
      <c r="Q61" s="189"/>
      <c r="R61" s="189"/>
      <c r="S61" s="101"/>
      <c r="T61" s="106"/>
      <c r="U61" s="101"/>
      <c r="V61" s="194"/>
      <c r="W61" s="323"/>
      <c r="X61" s="101"/>
      <c r="Y61" s="102"/>
      <c r="Z61" s="242"/>
      <c r="AA61" s="242"/>
      <c r="AB61" s="109"/>
      <c r="AC61" s="109"/>
      <c r="AD61" s="242"/>
      <c r="AE61" s="247"/>
      <c r="AF61" s="103"/>
      <c r="AG61" s="181"/>
      <c r="AH61" s="104"/>
      <c r="AI61" s="102"/>
      <c r="AJ61" s="248"/>
      <c r="AK61" s="102"/>
      <c r="AL61" s="102"/>
      <c r="AM61" s="102"/>
      <c r="AN61" s="109"/>
      <c r="AO61" s="110"/>
      <c r="AP61" s="111"/>
      <c r="AQ61" s="111"/>
      <c r="AR61" s="112"/>
      <c r="AS61" s="104"/>
      <c r="AT61" s="274"/>
      <c r="AU61" s="104"/>
      <c r="AV61" s="101"/>
      <c r="AW61" s="101"/>
      <c r="AX61" s="242"/>
      <c r="AY61" s="249"/>
      <c r="AZ61" s="101"/>
      <c r="BA61" s="101"/>
      <c r="BB61" s="102"/>
      <c r="BC61" s="106"/>
      <c r="BD61" s="101"/>
      <c r="BE61" s="102"/>
      <c r="BF61" s="100"/>
      <c r="BG61" s="101"/>
      <c r="BH61" s="102"/>
      <c r="BI61" s="102"/>
      <c r="BJ61" s="101"/>
      <c r="BK61" s="102"/>
      <c r="BL61" s="100"/>
      <c r="BM61" s="100"/>
      <c r="BN61" s="102"/>
      <c r="BO61" s="102"/>
      <c r="BP61" s="101"/>
      <c r="BQ61" s="102"/>
      <c r="BR61" s="102"/>
      <c r="BS61" s="102"/>
      <c r="BT61" s="102"/>
      <c r="BU61" s="104"/>
      <c r="BV61" s="104"/>
      <c r="BW61" s="103"/>
      <c r="BX61" s="104"/>
      <c r="BY61" s="102"/>
      <c r="BZ61" s="104"/>
      <c r="CA61" s="104"/>
      <c r="CB61" s="103"/>
      <c r="CC61" s="104"/>
      <c r="CD61" s="102"/>
      <c r="CE61" s="104"/>
      <c r="CF61" s="104"/>
      <c r="CG61" s="103"/>
      <c r="CH61" s="104"/>
      <c r="CI61" s="102"/>
      <c r="CJ61" s="105"/>
      <c r="CK61" s="101"/>
      <c r="CL61" s="106"/>
      <c r="CM61" s="102"/>
      <c r="CN61" s="105"/>
      <c r="CO61" s="107"/>
      <c r="CP61" s="108"/>
      <c r="CQ61" s="108"/>
      <c r="CR61" s="108"/>
      <c r="CS61" s="223"/>
      <c r="CT61" s="223"/>
      <c r="CU61" s="223"/>
      <c r="CV61" s="223"/>
      <c r="CW61" s="223"/>
      <c r="CX61" s="102"/>
      <c r="CY61" s="236"/>
      <c r="CZ61" s="223"/>
      <c r="DA61" s="102"/>
      <c r="DB61" s="223"/>
      <c r="DC61" s="221"/>
    </row>
    <row r="62" spans="1:107" s="245" customFormat="1" x14ac:dyDescent="0.25">
      <c r="A62" s="239"/>
      <c r="B62" s="189"/>
      <c r="C62" s="240"/>
      <c r="D62" s="240"/>
      <c r="E62" s="100"/>
      <c r="F62" s="241"/>
      <c r="G62" s="242"/>
      <c r="H62" s="242"/>
      <c r="I62" s="252"/>
      <c r="J62" s="243"/>
      <c r="K62" s="244"/>
      <c r="M62" s="266"/>
      <c r="N62" s="246"/>
      <c r="O62" s="106"/>
      <c r="P62" s="188"/>
      <c r="Q62" s="189"/>
      <c r="R62" s="189"/>
      <c r="S62" s="101"/>
      <c r="T62" s="106"/>
      <c r="U62" s="101"/>
      <c r="V62" s="194"/>
      <c r="W62" s="323"/>
      <c r="X62" s="101"/>
      <c r="Y62" s="102"/>
      <c r="Z62" s="242"/>
      <c r="AA62" s="242"/>
      <c r="AB62" s="109"/>
      <c r="AC62" s="109"/>
      <c r="AD62" s="242"/>
      <c r="AE62" s="247"/>
      <c r="AF62" s="103"/>
      <c r="AG62" s="181"/>
      <c r="AH62" s="104"/>
      <c r="AI62" s="102"/>
      <c r="AJ62" s="248"/>
      <c r="AK62" s="102"/>
      <c r="AL62" s="102"/>
      <c r="AM62" s="102"/>
      <c r="AN62" s="109"/>
      <c r="AO62" s="110"/>
      <c r="AP62" s="111"/>
      <c r="AQ62" s="111"/>
      <c r="AR62" s="112"/>
      <c r="AS62" s="104"/>
      <c r="AT62" s="274"/>
      <c r="AU62" s="104"/>
      <c r="AV62" s="101"/>
      <c r="AW62" s="101"/>
      <c r="AX62" s="242"/>
      <c r="AY62" s="249"/>
      <c r="AZ62" s="101"/>
      <c r="BA62" s="101"/>
      <c r="BB62" s="102"/>
      <c r="BC62" s="106"/>
      <c r="BD62" s="101"/>
      <c r="BE62" s="102"/>
      <c r="BF62" s="100"/>
      <c r="BG62" s="101"/>
      <c r="BH62" s="102"/>
      <c r="BI62" s="102"/>
      <c r="BJ62" s="101"/>
      <c r="BK62" s="102"/>
      <c r="BL62" s="100"/>
      <c r="BM62" s="100"/>
      <c r="BN62" s="102"/>
      <c r="BO62" s="102"/>
      <c r="BP62" s="101"/>
      <c r="BQ62" s="102"/>
      <c r="BR62" s="102"/>
      <c r="BS62" s="102"/>
      <c r="BT62" s="102"/>
      <c r="BU62" s="104"/>
      <c r="BV62" s="104"/>
      <c r="BW62" s="103"/>
      <c r="BX62" s="104"/>
      <c r="BY62" s="102"/>
      <c r="BZ62" s="104"/>
      <c r="CA62" s="104"/>
      <c r="CB62" s="103"/>
      <c r="CC62" s="104"/>
      <c r="CD62" s="102"/>
      <c r="CE62" s="104"/>
      <c r="CF62" s="104"/>
      <c r="CG62" s="103"/>
      <c r="CH62" s="104"/>
      <c r="CI62" s="102"/>
      <c r="CJ62" s="105"/>
      <c r="CK62" s="101"/>
      <c r="CL62" s="106"/>
      <c r="CM62" s="102"/>
      <c r="CN62" s="105"/>
      <c r="CO62" s="107"/>
      <c r="CP62" s="108"/>
      <c r="CQ62" s="108"/>
      <c r="CR62" s="108"/>
      <c r="CS62" s="223"/>
      <c r="CT62" s="223"/>
      <c r="CU62" s="223"/>
      <c r="CV62" s="223"/>
      <c r="CW62" s="223"/>
      <c r="CX62" s="102"/>
      <c r="CY62" s="236"/>
      <c r="CZ62" s="223"/>
      <c r="DA62" s="102"/>
      <c r="DB62" s="223"/>
      <c r="DC62" s="221"/>
    </row>
    <row r="63" spans="1:107" s="245" customFormat="1" x14ac:dyDescent="0.25">
      <c r="A63" s="239"/>
      <c r="B63" s="189"/>
      <c r="C63" s="240"/>
      <c r="D63" s="240"/>
      <c r="E63" s="100"/>
      <c r="F63" s="241"/>
      <c r="G63" s="242"/>
      <c r="H63" s="242"/>
      <c r="I63" s="252"/>
      <c r="J63" s="243"/>
      <c r="K63" s="244"/>
      <c r="M63" s="266"/>
      <c r="N63" s="246"/>
      <c r="O63" s="106"/>
      <c r="P63" s="188"/>
      <c r="Q63" s="189"/>
      <c r="R63" s="189"/>
      <c r="S63" s="101"/>
      <c r="T63" s="106"/>
      <c r="U63" s="101"/>
      <c r="V63" s="194"/>
      <c r="W63" s="323"/>
      <c r="X63" s="101"/>
      <c r="Y63" s="102"/>
      <c r="Z63" s="242"/>
      <c r="AA63" s="242"/>
      <c r="AB63" s="109"/>
      <c r="AC63" s="109"/>
      <c r="AD63" s="242"/>
      <c r="AE63" s="247"/>
      <c r="AF63" s="103"/>
      <c r="AG63" s="181"/>
      <c r="AH63" s="104"/>
      <c r="AI63" s="102"/>
      <c r="AJ63" s="248"/>
      <c r="AK63" s="102"/>
      <c r="AL63" s="102"/>
      <c r="AM63" s="102"/>
      <c r="AN63" s="109"/>
      <c r="AO63" s="110"/>
      <c r="AP63" s="111"/>
      <c r="AQ63" s="111"/>
      <c r="AR63" s="112"/>
      <c r="AS63" s="104"/>
      <c r="AT63" s="274"/>
      <c r="AU63" s="104"/>
      <c r="AV63" s="101"/>
      <c r="AW63" s="101"/>
      <c r="AX63" s="242"/>
      <c r="AY63" s="249"/>
      <c r="AZ63" s="101"/>
      <c r="BA63" s="101"/>
      <c r="BB63" s="102"/>
      <c r="BC63" s="106"/>
      <c r="BD63" s="101"/>
      <c r="BE63" s="102"/>
      <c r="BF63" s="100"/>
      <c r="BG63" s="101"/>
      <c r="BH63" s="102"/>
      <c r="BI63" s="102"/>
      <c r="BJ63" s="101"/>
      <c r="BK63" s="102"/>
      <c r="BL63" s="100"/>
      <c r="BM63" s="100"/>
      <c r="BN63" s="102"/>
      <c r="BO63" s="102"/>
      <c r="BP63" s="101"/>
      <c r="BQ63" s="102"/>
      <c r="BR63" s="102"/>
      <c r="BS63" s="102"/>
      <c r="BT63" s="102"/>
      <c r="BU63" s="104"/>
      <c r="BV63" s="104"/>
      <c r="BW63" s="103"/>
      <c r="BX63" s="104"/>
      <c r="BY63" s="102"/>
      <c r="BZ63" s="104"/>
      <c r="CA63" s="104"/>
      <c r="CB63" s="103"/>
      <c r="CC63" s="104"/>
      <c r="CD63" s="102"/>
      <c r="CE63" s="104"/>
      <c r="CF63" s="104"/>
      <c r="CG63" s="103"/>
      <c r="CH63" s="104"/>
      <c r="CI63" s="102"/>
      <c r="CJ63" s="105"/>
      <c r="CK63" s="101"/>
      <c r="CL63" s="106"/>
      <c r="CM63" s="102"/>
      <c r="CN63" s="105"/>
      <c r="CO63" s="107"/>
      <c r="CP63" s="108"/>
      <c r="CQ63" s="108"/>
      <c r="CR63" s="108"/>
      <c r="CS63" s="223"/>
      <c r="CT63" s="223"/>
      <c r="CU63" s="223"/>
      <c r="CV63" s="223"/>
      <c r="CW63" s="223"/>
      <c r="CX63" s="102"/>
      <c r="CY63" s="236"/>
      <c r="CZ63" s="223"/>
      <c r="DA63" s="102"/>
      <c r="DB63" s="223"/>
      <c r="DC63" s="221"/>
    </row>
    <row r="64" spans="1:107" s="245" customFormat="1" x14ac:dyDescent="0.25">
      <c r="A64" s="239"/>
      <c r="B64" s="189"/>
      <c r="C64" s="240"/>
      <c r="D64" s="240"/>
      <c r="E64" s="100"/>
      <c r="F64" s="241"/>
      <c r="G64" s="242"/>
      <c r="H64" s="242"/>
      <c r="I64" s="252"/>
      <c r="J64" s="243"/>
      <c r="K64" s="244"/>
      <c r="M64" s="266"/>
      <c r="N64" s="246"/>
      <c r="O64" s="106"/>
      <c r="P64" s="188"/>
      <c r="Q64" s="189"/>
      <c r="R64" s="189"/>
      <c r="S64" s="101"/>
      <c r="T64" s="106"/>
      <c r="U64" s="101"/>
      <c r="V64" s="194"/>
      <c r="W64" s="323"/>
      <c r="X64" s="101"/>
      <c r="Y64" s="102"/>
      <c r="Z64" s="242"/>
      <c r="AA64" s="242"/>
      <c r="AB64" s="109"/>
      <c r="AC64" s="109"/>
      <c r="AD64" s="242"/>
      <c r="AE64" s="247"/>
      <c r="AF64" s="103"/>
      <c r="AG64" s="181"/>
      <c r="AH64" s="104"/>
      <c r="AI64" s="102"/>
      <c r="AJ64" s="248"/>
      <c r="AK64" s="102"/>
      <c r="AL64" s="102"/>
      <c r="AM64" s="102"/>
      <c r="AN64" s="109"/>
      <c r="AO64" s="110"/>
      <c r="AP64" s="111"/>
      <c r="AQ64" s="111"/>
      <c r="AR64" s="112"/>
      <c r="AS64" s="104"/>
      <c r="AT64" s="274"/>
      <c r="AU64" s="104"/>
      <c r="AV64" s="101"/>
      <c r="AW64" s="101"/>
      <c r="AX64" s="242"/>
      <c r="AY64" s="249"/>
      <c r="AZ64" s="101"/>
      <c r="BA64" s="101"/>
      <c r="BB64" s="102"/>
      <c r="BC64" s="106"/>
      <c r="BD64" s="101"/>
      <c r="BE64" s="102"/>
      <c r="BF64" s="100"/>
      <c r="BG64" s="101"/>
      <c r="BH64" s="102"/>
      <c r="BI64" s="102"/>
      <c r="BJ64" s="101"/>
      <c r="BK64" s="102"/>
      <c r="BL64" s="100"/>
      <c r="BM64" s="100"/>
      <c r="BN64" s="102"/>
      <c r="BO64" s="102"/>
      <c r="BP64" s="101"/>
      <c r="BQ64" s="102"/>
      <c r="BR64" s="102"/>
      <c r="BS64" s="102"/>
      <c r="BT64" s="102"/>
      <c r="BU64" s="104"/>
      <c r="BV64" s="104"/>
      <c r="BW64" s="103"/>
      <c r="BX64" s="104"/>
      <c r="BY64" s="102"/>
      <c r="BZ64" s="104"/>
      <c r="CA64" s="104"/>
      <c r="CB64" s="103"/>
      <c r="CC64" s="104"/>
      <c r="CD64" s="102"/>
      <c r="CE64" s="104"/>
      <c r="CF64" s="104"/>
      <c r="CG64" s="103"/>
      <c r="CH64" s="104"/>
      <c r="CI64" s="102"/>
      <c r="CJ64" s="105"/>
      <c r="CK64" s="101"/>
      <c r="CL64" s="106"/>
      <c r="CM64" s="102"/>
      <c r="CN64" s="105"/>
      <c r="CO64" s="107"/>
      <c r="CP64" s="108"/>
      <c r="CQ64" s="108"/>
      <c r="CR64" s="108"/>
      <c r="CS64" s="223"/>
      <c r="CT64" s="223"/>
      <c r="CU64" s="223"/>
      <c r="CV64" s="223"/>
      <c r="CW64" s="223"/>
      <c r="CX64" s="102"/>
      <c r="CY64" s="236"/>
      <c r="CZ64" s="223"/>
      <c r="DA64" s="102"/>
      <c r="DB64" s="223"/>
      <c r="DC64" s="221"/>
    </row>
    <row r="65" spans="1:107" s="245" customFormat="1" x14ac:dyDescent="0.25">
      <c r="A65" s="239"/>
      <c r="B65" s="189"/>
      <c r="C65" s="240"/>
      <c r="D65" s="240"/>
      <c r="E65" s="100"/>
      <c r="F65" s="241"/>
      <c r="G65" s="242"/>
      <c r="H65" s="242"/>
      <c r="I65" s="252"/>
      <c r="J65" s="243"/>
      <c r="K65" s="244"/>
      <c r="M65" s="266"/>
      <c r="N65" s="246"/>
      <c r="O65" s="106"/>
      <c r="P65" s="188"/>
      <c r="Q65" s="189"/>
      <c r="R65" s="189"/>
      <c r="S65" s="101"/>
      <c r="T65" s="106"/>
      <c r="U65" s="101"/>
      <c r="V65" s="194"/>
      <c r="W65" s="323"/>
      <c r="X65" s="101"/>
      <c r="Y65" s="102"/>
      <c r="Z65" s="242"/>
      <c r="AA65" s="242"/>
      <c r="AB65" s="109"/>
      <c r="AC65" s="109"/>
      <c r="AD65" s="242"/>
      <c r="AE65" s="247"/>
      <c r="AF65" s="103"/>
      <c r="AG65" s="181"/>
      <c r="AH65" s="104"/>
      <c r="AI65" s="102"/>
      <c r="AJ65" s="248"/>
      <c r="AK65" s="102"/>
      <c r="AL65" s="102"/>
      <c r="AM65" s="102"/>
      <c r="AN65" s="109"/>
      <c r="AO65" s="110"/>
      <c r="AP65" s="111"/>
      <c r="AQ65" s="111"/>
      <c r="AR65" s="112"/>
      <c r="AS65" s="104"/>
      <c r="AT65" s="274"/>
      <c r="AU65" s="104"/>
      <c r="AV65" s="101"/>
      <c r="AW65" s="101"/>
      <c r="AX65" s="242"/>
      <c r="AY65" s="249"/>
      <c r="AZ65" s="101"/>
      <c r="BA65" s="101"/>
      <c r="BB65" s="102"/>
      <c r="BC65" s="106"/>
      <c r="BD65" s="101"/>
      <c r="BE65" s="102"/>
      <c r="BF65" s="100"/>
      <c r="BG65" s="101"/>
      <c r="BH65" s="102"/>
      <c r="BI65" s="102"/>
      <c r="BJ65" s="101"/>
      <c r="BK65" s="102"/>
      <c r="BL65" s="100"/>
      <c r="BM65" s="100"/>
      <c r="BN65" s="102"/>
      <c r="BO65" s="102"/>
      <c r="BP65" s="101"/>
      <c r="BQ65" s="102"/>
      <c r="BR65" s="102"/>
      <c r="BS65" s="102"/>
      <c r="BT65" s="102"/>
      <c r="BU65" s="104"/>
      <c r="BV65" s="104"/>
      <c r="BW65" s="103"/>
      <c r="BX65" s="104"/>
      <c r="BY65" s="102"/>
      <c r="BZ65" s="104"/>
      <c r="CA65" s="104"/>
      <c r="CB65" s="103"/>
      <c r="CC65" s="104"/>
      <c r="CD65" s="102"/>
      <c r="CE65" s="104"/>
      <c r="CF65" s="104"/>
      <c r="CG65" s="103"/>
      <c r="CH65" s="104"/>
      <c r="CI65" s="102"/>
      <c r="CJ65" s="105"/>
      <c r="CK65" s="101"/>
      <c r="CL65" s="106"/>
      <c r="CM65" s="102"/>
      <c r="CN65" s="105"/>
      <c r="CO65" s="107"/>
      <c r="CP65" s="108"/>
      <c r="CQ65" s="108"/>
      <c r="CR65" s="108"/>
      <c r="CS65" s="223"/>
      <c r="CT65" s="223"/>
      <c r="CU65" s="223"/>
      <c r="CV65" s="223"/>
      <c r="CW65" s="223"/>
      <c r="CX65" s="102"/>
      <c r="CY65" s="236"/>
      <c r="CZ65" s="223"/>
      <c r="DA65" s="102"/>
      <c r="DB65" s="223"/>
      <c r="DC65" s="221"/>
    </row>
    <row r="66" spans="1:107" s="245" customFormat="1" x14ac:dyDescent="0.25">
      <c r="A66" s="239"/>
      <c r="B66" s="189"/>
      <c r="C66" s="240"/>
      <c r="D66" s="240"/>
      <c r="E66" s="100"/>
      <c r="F66" s="241"/>
      <c r="G66" s="242"/>
      <c r="H66" s="242"/>
      <c r="I66" s="252"/>
      <c r="J66" s="243"/>
      <c r="K66" s="244"/>
      <c r="M66" s="266"/>
      <c r="N66" s="246"/>
      <c r="O66" s="106"/>
      <c r="P66" s="188"/>
      <c r="Q66" s="189"/>
      <c r="R66" s="189"/>
      <c r="S66" s="101"/>
      <c r="T66" s="106"/>
      <c r="U66" s="101"/>
      <c r="V66" s="194"/>
      <c r="W66" s="323"/>
      <c r="X66" s="101"/>
      <c r="Y66" s="102"/>
      <c r="Z66" s="242"/>
      <c r="AA66" s="242"/>
      <c r="AB66" s="109"/>
      <c r="AC66" s="109"/>
      <c r="AD66" s="242"/>
      <c r="AE66" s="247"/>
      <c r="AF66" s="103"/>
      <c r="AG66" s="181"/>
      <c r="AH66" s="104"/>
      <c r="AI66" s="102"/>
      <c r="AJ66" s="248"/>
      <c r="AK66" s="102"/>
      <c r="AL66" s="102"/>
      <c r="AM66" s="102"/>
      <c r="AN66" s="109"/>
      <c r="AO66" s="110"/>
      <c r="AP66" s="111"/>
      <c r="AQ66" s="111"/>
      <c r="AR66" s="112"/>
      <c r="AS66" s="104"/>
      <c r="AT66" s="274"/>
      <c r="AU66" s="104"/>
      <c r="AV66" s="101"/>
      <c r="AW66" s="101"/>
      <c r="AX66" s="242"/>
      <c r="AY66" s="249"/>
      <c r="AZ66" s="101"/>
      <c r="BA66" s="101"/>
      <c r="BB66" s="102"/>
      <c r="BC66" s="106"/>
      <c r="BD66" s="101"/>
      <c r="BE66" s="102"/>
      <c r="BF66" s="100"/>
      <c r="BG66" s="101"/>
      <c r="BH66" s="102"/>
      <c r="BI66" s="102"/>
      <c r="BJ66" s="101"/>
      <c r="BK66" s="102"/>
      <c r="BL66" s="100"/>
      <c r="BM66" s="100"/>
      <c r="BN66" s="102"/>
      <c r="BO66" s="102"/>
      <c r="BP66" s="101"/>
      <c r="BQ66" s="102"/>
      <c r="BR66" s="102"/>
      <c r="BS66" s="102"/>
      <c r="BT66" s="102"/>
      <c r="BU66" s="104"/>
      <c r="BV66" s="104"/>
      <c r="BW66" s="103"/>
      <c r="BX66" s="104"/>
      <c r="BY66" s="102"/>
      <c r="BZ66" s="104"/>
      <c r="CA66" s="104"/>
      <c r="CB66" s="103"/>
      <c r="CC66" s="104"/>
      <c r="CD66" s="102"/>
      <c r="CE66" s="104"/>
      <c r="CF66" s="104"/>
      <c r="CG66" s="103"/>
      <c r="CH66" s="104"/>
      <c r="CI66" s="102"/>
      <c r="CJ66" s="105"/>
      <c r="CK66" s="101"/>
      <c r="CL66" s="106"/>
      <c r="CM66" s="102"/>
      <c r="CN66" s="105"/>
      <c r="CO66" s="107"/>
      <c r="CP66" s="108"/>
      <c r="CQ66" s="108"/>
      <c r="CR66" s="108"/>
      <c r="CS66" s="223"/>
      <c r="CT66" s="223"/>
      <c r="CU66" s="223"/>
      <c r="CV66" s="223"/>
      <c r="CW66" s="223"/>
      <c r="CX66" s="102"/>
      <c r="CY66" s="236"/>
      <c r="CZ66" s="223"/>
      <c r="DA66" s="102"/>
      <c r="DB66" s="223"/>
      <c r="DC66" s="221"/>
    </row>
    <row r="67" spans="1:107" s="245" customFormat="1" x14ac:dyDescent="0.25">
      <c r="A67" s="239"/>
      <c r="B67" s="189"/>
      <c r="C67" s="240"/>
      <c r="D67" s="240"/>
      <c r="E67" s="100"/>
      <c r="F67" s="241"/>
      <c r="G67" s="242"/>
      <c r="H67" s="242"/>
      <c r="I67" s="252"/>
      <c r="J67" s="243"/>
      <c r="K67" s="244"/>
      <c r="M67" s="266"/>
      <c r="N67" s="246"/>
      <c r="O67" s="106"/>
      <c r="P67" s="188"/>
      <c r="Q67" s="189"/>
      <c r="R67" s="189"/>
      <c r="S67" s="101"/>
      <c r="T67" s="106"/>
      <c r="U67" s="101"/>
      <c r="V67" s="194"/>
      <c r="W67" s="323"/>
      <c r="X67" s="101"/>
      <c r="Y67" s="102"/>
      <c r="Z67" s="242"/>
      <c r="AA67" s="242"/>
      <c r="AB67" s="109"/>
      <c r="AC67" s="109"/>
      <c r="AD67" s="242"/>
      <c r="AE67" s="247"/>
      <c r="AF67" s="103"/>
      <c r="AG67" s="181"/>
      <c r="AH67" s="104"/>
      <c r="AI67" s="102"/>
      <c r="AJ67" s="248"/>
      <c r="AK67" s="102"/>
      <c r="AL67" s="102"/>
      <c r="AM67" s="102"/>
      <c r="AN67" s="109"/>
      <c r="AO67" s="110"/>
      <c r="AP67" s="111"/>
      <c r="AQ67" s="111"/>
      <c r="AR67" s="112"/>
      <c r="AS67" s="104"/>
      <c r="AT67" s="274"/>
      <c r="AU67" s="104"/>
      <c r="AV67" s="101"/>
      <c r="AW67" s="101"/>
      <c r="AX67" s="242"/>
      <c r="AY67" s="249"/>
      <c r="AZ67" s="101"/>
      <c r="BA67" s="101"/>
      <c r="BB67" s="102"/>
      <c r="BC67" s="106"/>
      <c r="BD67" s="101"/>
      <c r="BE67" s="102"/>
      <c r="BF67" s="100"/>
      <c r="BG67" s="101"/>
      <c r="BH67" s="102"/>
      <c r="BI67" s="102"/>
      <c r="BJ67" s="101"/>
      <c r="BK67" s="102"/>
      <c r="BL67" s="100"/>
      <c r="BM67" s="100"/>
      <c r="BN67" s="102"/>
      <c r="BO67" s="102"/>
      <c r="BP67" s="101"/>
      <c r="BQ67" s="102"/>
      <c r="BR67" s="102"/>
      <c r="BS67" s="102"/>
      <c r="BT67" s="102"/>
      <c r="BU67" s="104"/>
      <c r="BV67" s="104"/>
      <c r="BW67" s="103"/>
      <c r="BX67" s="104"/>
      <c r="BY67" s="102"/>
      <c r="BZ67" s="104"/>
      <c r="CA67" s="104"/>
      <c r="CB67" s="103"/>
      <c r="CC67" s="104"/>
      <c r="CD67" s="102"/>
      <c r="CE67" s="104"/>
      <c r="CF67" s="104"/>
      <c r="CG67" s="103"/>
      <c r="CH67" s="104"/>
      <c r="CI67" s="102"/>
      <c r="CJ67" s="105"/>
      <c r="CK67" s="101"/>
      <c r="CL67" s="106"/>
      <c r="CM67" s="102"/>
      <c r="CN67" s="105"/>
      <c r="CO67" s="107"/>
      <c r="CP67" s="108"/>
      <c r="CQ67" s="108"/>
      <c r="CR67" s="108"/>
      <c r="CS67" s="223"/>
      <c r="CT67" s="223"/>
      <c r="CU67" s="223"/>
      <c r="CV67" s="223"/>
      <c r="CW67" s="223"/>
      <c r="CX67" s="102"/>
      <c r="CY67" s="236"/>
      <c r="CZ67" s="223"/>
      <c r="DA67" s="102"/>
      <c r="DB67" s="223"/>
      <c r="DC67" s="221"/>
    </row>
    <row r="68" spans="1:107" s="245" customFormat="1" x14ac:dyDescent="0.25">
      <c r="A68" s="239"/>
      <c r="B68" s="189"/>
      <c r="C68" s="240"/>
      <c r="D68" s="240"/>
      <c r="E68" s="100"/>
      <c r="F68" s="241"/>
      <c r="G68" s="242"/>
      <c r="H68" s="242"/>
      <c r="I68" s="252"/>
      <c r="J68" s="243"/>
      <c r="K68" s="244"/>
      <c r="M68" s="266"/>
      <c r="N68" s="246"/>
      <c r="O68" s="106"/>
      <c r="P68" s="188"/>
      <c r="Q68" s="189"/>
      <c r="R68" s="189"/>
      <c r="S68" s="101"/>
      <c r="T68" s="106"/>
      <c r="U68" s="101"/>
      <c r="V68" s="194"/>
      <c r="W68" s="323"/>
      <c r="X68" s="101"/>
      <c r="Y68" s="102"/>
      <c r="Z68" s="242"/>
      <c r="AA68" s="242"/>
      <c r="AB68" s="109"/>
      <c r="AC68" s="109"/>
      <c r="AD68" s="242"/>
      <c r="AE68" s="247"/>
      <c r="AF68" s="103"/>
      <c r="AG68" s="181"/>
      <c r="AH68" s="104"/>
      <c r="AI68" s="102"/>
      <c r="AJ68" s="248"/>
      <c r="AK68" s="102"/>
      <c r="AL68" s="102"/>
      <c r="AM68" s="102"/>
      <c r="AN68" s="109"/>
      <c r="AO68" s="110"/>
      <c r="AP68" s="111"/>
      <c r="AQ68" s="111"/>
      <c r="AR68" s="112"/>
      <c r="AS68" s="104"/>
      <c r="AT68" s="274"/>
      <c r="AU68" s="104"/>
      <c r="AV68" s="101"/>
      <c r="AW68" s="101"/>
      <c r="AX68" s="242"/>
      <c r="AY68" s="249"/>
      <c r="AZ68" s="101"/>
      <c r="BA68" s="101"/>
      <c r="BB68" s="102"/>
      <c r="BC68" s="106"/>
      <c r="BD68" s="101"/>
      <c r="BE68" s="102"/>
      <c r="BF68" s="100"/>
      <c r="BG68" s="101"/>
      <c r="BH68" s="102"/>
      <c r="BI68" s="102"/>
      <c r="BJ68" s="101"/>
      <c r="BK68" s="102"/>
      <c r="BL68" s="100"/>
      <c r="BM68" s="100"/>
      <c r="BN68" s="102"/>
      <c r="BO68" s="102"/>
      <c r="BP68" s="101"/>
      <c r="BQ68" s="102"/>
      <c r="BR68" s="102"/>
      <c r="BS68" s="102"/>
      <c r="BT68" s="102"/>
      <c r="BU68" s="104"/>
      <c r="BV68" s="104"/>
      <c r="BW68" s="103"/>
      <c r="BX68" s="104"/>
      <c r="BY68" s="102"/>
      <c r="BZ68" s="104"/>
      <c r="CA68" s="104"/>
      <c r="CB68" s="103"/>
      <c r="CC68" s="104"/>
      <c r="CD68" s="102"/>
      <c r="CE68" s="104"/>
      <c r="CF68" s="104"/>
      <c r="CG68" s="103"/>
      <c r="CH68" s="104"/>
      <c r="CI68" s="102"/>
      <c r="CJ68" s="105"/>
      <c r="CK68" s="101"/>
      <c r="CL68" s="106"/>
      <c r="CM68" s="102"/>
      <c r="CN68" s="105"/>
      <c r="CO68" s="107"/>
      <c r="CP68" s="108"/>
      <c r="CQ68" s="108"/>
      <c r="CR68" s="108"/>
      <c r="CS68" s="223"/>
      <c r="CT68" s="223"/>
      <c r="CU68" s="223"/>
      <c r="CV68" s="223"/>
      <c r="CW68" s="223"/>
      <c r="CX68" s="102"/>
      <c r="CY68" s="236"/>
      <c r="CZ68" s="223"/>
      <c r="DA68" s="102"/>
      <c r="DB68" s="223"/>
      <c r="DC68" s="221"/>
    </row>
    <row r="69" spans="1:107" s="245" customFormat="1" x14ac:dyDescent="0.25">
      <c r="A69" s="239"/>
      <c r="B69" s="189"/>
      <c r="C69" s="240"/>
      <c r="D69" s="240"/>
      <c r="E69" s="100"/>
      <c r="F69" s="241"/>
      <c r="G69" s="242"/>
      <c r="H69" s="242"/>
      <c r="I69" s="252"/>
      <c r="J69" s="243"/>
      <c r="K69" s="244"/>
      <c r="M69" s="266"/>
      <c r="N69" s="246"/>
      <c r="O69" s="106"/>
      <c r="P69" s="188"/>
      <c r="Q69" s="189"/>
      <c r="R69" s="189"/>
      <c r="S69" s="101"/>
      <c r="T69" s="106"/>
      <c r="U69" s="101"/>
      <c r="V69" s="194"/>
      <c r="W69" s="323"/>
      <c r="X69" s="101"/>
      <c r="Y69" s="102"/>
      <c r="Z69" s="242"/>
      <c r="AA69" s="242"/>
      <c r="AB69" s="109"/>
      <c r="AC69" s="109"/>
      <c r="AD69" s="242"/>
      <c r="AE69" s="247"/>
      <c r="AF69" s="103"/>
      <c r="AG69" s="181"/>
      <c r="AH69" s="104"/>
      <c r="AI69" s="102"/>
      <c r="AJ69" s="248"/>
      <c r="AK69" s="102"/>
      <c r="AL69" s="102"/>
      <c r="AM69" s="102"/>
      <c r="AN69" s="109"/>
      <c r="AO69" s="110"/>
      <c r="AP69" s="111"/>
      <c r="AQ69" s="111"/>
      <c r="AR69" s="112"/>
      <c r="AS69" s="104"/>
      <c r="AT69" s="274"/>
      <c r="AU69" s="104"/>
      <c r="AV69" s="101"/>
      <c r="AW69" s="101"/>
      <c r="AX69" s="242"/>
      <c r="AY69" s="249"/>
      <c r="AZ69" s="101"/>
      <c r="BA69" s="101"/>
      <c r="BB69" s="102"/>
      <c r="BC69" s="106"/>
      <c r="BD69" s="101"/>
      <c r="BE69" s="102"/>
      <c r="BF69" s="100"/>
      <c r="BG69" s="101"/>
      <c r="BH69" s="102"/>
      <c r="BI69" s="102"/>
      <c r="BJ69" s="101"/>
      <c r="BK69" s="102"/>
      <c r="BL69" s="100"/>
      <c r="BM69" s="100"/>
      <c r="BN69" s="102"/>
      <c r="BO69" s="102"/>
      <c r="BP69" s="101"/>
      <c r="BQ69" s="102"/>
      <c r="BR69" s="102"/>
      <c r="BS69" s="102"/>
      <c r="BT69" s="102"/>
      <c r="BU69" s="104"/>
      <c r="BV69" s="104"/>
      <c r="BW69" s="103"/>
      <c r="BX69" s="104"/>
      <c r="BY69" s="102"/>
      <c r="BZ69" s="104"/>
      <c r="CA69" s="104"/>
      <c r="CB69" s="103"/>
      <c r="CC69" s="104"/>
      <c r="CD69" s="102"/>
      <c r="CE69" s="104"/>
      <c r="CF69" s="104"/>
      <c r="CG69" s="103"/>
      <c r="CH69" s="104"/>
      <c r="CI69" s="102"/>
      <c r="CJ69" s="105"/>
      <c r="CK69" s="101"/>
      <c r="CL69" s="106"/>
      <c r="CM69" s="102"/>
      <c r="CN69" s="105"/>
      <c r="CO69" s="107"/>
      <c r="CP69" s="108"/>
      <c r="CQ69" s="108"/>
      <c r="CR69" s="108"/>
      <c r="CS69" s="223"/>
      <c r="CT69" s="223"/>
      <c r="CU69" s="223"/>
      <c r="CV69" s="223"/>
      <c r="CW69" s="223"/>
      <c r="CX69" s="102"/>
      <c r="CY69" s="236"/>
      <c r="CZ69" s="223"/>
      <c r="DA69" s="102"/>
      <c r="DB69" s="223"/>
      <c r="DC69" s="221"/>
    </row>
    <row r="70" spans="1:107" s="245" customFormat="1" x14ac:dyDescent="0.25">
      <c r="A70" s="239"/>
      <c r="B70" s="189"/>
      <c r="C70" s="240"/>
      <c r="D70" s="240"/>
      <c r="E70" s="100"/>
      <c r="F70" s="241"/>
      <c r="G70" s="242"/>
      <c r="H70" s="242"/>
      <c r="I70" s="252"/>
      <c r="J70" s="243"/>
      <c r="K70" s="244"/>
      <c r="M70" s="266"/>
      <c r="N70" s="246"/>
      <c r="O70" s="106"/>
      <c r="P70" s="188"/>
      <c r="Q70" s="189"/>
      <c r="R70" s="189"/>
      <c r="S70" s="101"/>
      <c r="T70" s="106"/>
      <c r="U70" s="101"/>
      <c r="V70" s="194"/>
      <c r="W70" s="323"/>
      <c r="X70" s="101"/>
      <c r="Y70" s="102"/>
      <c r="Z70" s="242"/>
      <c r="AA70" s="242"/>
      <c r="AB70" s="109"/>
      <c r="AC70" s="109"/>
      <c r="AD70" s="242"/>
      <c r="AE70" s="247"/>
      <c r="AF70" s="103"/>
      <c r="AG70" s="181"/>
      <c r="AH70" s="104"/>
      <c r="AI70" s="102"/>
      <c r="AJ70" s="248"/>
      <c r="AK70" s="102"/>
      <c r="AL70" s="102"/>
      <c r="AM70" s="102"/>
      <c r="AN70" s="109"/>
      <c r="AO70" s="110"/>
      <c r="AP70" s="111"/>
      <c r="AQ70" s="111"/>
      <c r="AR70" s="112"/>
      <c r="AS70" s="104"/>
      <c r="AT70" s="274"/>
      <c r="AU70" s="104"/>
      <c r="AV70" s="101"/>
      <c r="AW70" s="101"/>
      <c r="AX70" s="242"/>
      <c r="AY70" s="249"/>
      <c r="AZ70" s="101"/>
      <c r="BA70" s="101"/>
      <c r="BB70" s="102"/>
      <c r="BC70" s="106"/>
      <c r="BD70" s="101"/>
      <c r="BE70" s="102"/>
      <c r="BF70" s="100"/>
      <c r="BG70" s="101"/>
      <c r="BH70" s="102"/>
      <c r="BI70" s="102"/>
      <c r="BJ70" s="101"/>
      <c r="BK70" s="102"/>
      <c r="BL70" s="100"/>
      <c r="BM70" s="100"/>
      <c r="BN70" s="102"/>
      <c r="BO70" s="102"/>
      <c r="BP70" s="101"/>
      <c r="BQ70" s="102"/>
      <c r="BR70" s="102"/>
      <c r="BS70" s="102"/>
      <c r="BT70" s="102"/>
      <c r="BU70" s="104"/>
      <c r="BV70" s="104"/>
      <c r="BW70" s="103"/>
      <c r="BX70" s="104"/>
      <c r="BY70" s="102"/>
      <c r="BZ70" s="104"/>
      <c r="CA70" s="104"/>
      <c r="CB70" s="103"/>
      <c r="CC70" s="104"/>
      <c r="CD70" s="102"/>
      <c r="CE70" s="104"/>
      <c r="CF70" s="104"/>
      <c r="CG70" s="103"/>
      <c r="CH70" s="104"/>
      <c r="CI70" s="102"/>
      <c r="CJ70" s="105"/>
      <c r="CK70" s="101"/>
      <c r="CL70" s="106"/>
      <c r="CM70" s="102"/>
      <c r="CN70" s="105"/>
      <c r="CO70" s="107"/>
      <c r="CP70" s="108"/>
      <c r="CQ70" s="108"/>
      <c r="CR70" s="108"/>
      <c r="CS70" s="223"/>
      <c r="CT70" s="223"/>
      <c r="CU70" s="223"/>
      <c r="CV70" s="223"/>
      <c r="CW70" s="223"/>
      <c r="CX70" s="102"/>
      <c r="CY70" s="236"/>
      <c r="CZ70" s="223"/>
      <c r="DA70" s="102"/>
      <c r="DB70" s="223"/>
      <c r="DC70" s="221"/>
    </row>
    <row r="71" spans="1:107" s="245" customFormat="1" x14ac:dyDescent="0.25">
      <c r="A71" s="239"/>
      <c r="B71" s="189"/>
      <c r="C71" s="240"/>
      <c r="D71" s="240"/>
      <c r="E71" s="100"/>
      <c r="F71" s="241"/>
      <c r="G71" s="242"/>
      <c r="H71" s="242"/>
      <c r="I71" s="252"/>
      <c r="J71" s="243"/>
      <c r="K71" s="244"/>
      <c r="M71" s="266"/>
      <c r="N71" s="246"/>
      <c r="O71" s="106"/>
      <c r="P71" s="188"/>
      <c r="Q71" s="189"/>
      <c r="R71" s="189"/>
      <c r="S71" s="101"/>
      <c r="T71" s="106"/>
      <c r="U71" s="101"/>
      <c r="V71" s="194"/>
      <c r="W71" s="323"/>
      <c r="X71" s="101"/>
      <c r="Y71" s="102"/>
      <c r="Z71" s="242"/>
      <c r="AA71" s="242"/>
      <c r="AB71" s="109"/>
      <c r="AC71" s="109"/>
      <c r="AD71" s="242"/>
      <c r="AE71" s="247"/>
      <c r="AF71" s="103"/>
      <c r="AG71" s="181"/>
      <c r="AH71" s="104"/>
      <c r="AI71" s="102"/>
      <c r="AJ71" s="248"/>
      <c r="AK71" s="102"/>
      <c r="AL71" s="102"/>
      <c r="AM71" s="102"/>
      <c r="AN71" s="109"/>
      <c r="AO71" s="110"/>
      <c r="AP71" s="111"/>
      <c r="AQ71" s="111"/>
      <c r="AR71" s="112"/>
      <c r="AS71" s="104"/>
      <c r="AT71" s="274"/>
      <c r="AU71" s="104"/>
      <c r="AV71" s="101"/>
      <c r="AW71" s="101"/>
      <c r="AX71" s="242"/>
      <c r="AY71" s="249"/>
      <c r="AZ71" s="101"/>
      <c r="BA71" s="101"/>
      <c r="BB71" s="102"/>
      <c r="BC71" s="106"/>
      <c r="BD71" s="101"/>
      <c r="BE71" s="102"/>
      <c r="BF71" s="100"/>
      <c r="BG71" s="101"/>
      <c r="BH71" s="102"/>
      <c r="BI71" s="102"/>
      <c r="BJ71" s="101"/>
      <c r="BK71" s="102"/>
      <c r="BL71" s="100"/>
      <c r="BM71" s="100"/>
      <c r="BN71" s="102"/>
      <c r="BO71" s="102"/>
      <c r="BP71" s="101"/>
      <c r="BQ71" s="102"/>
      <c r="BR71" s="102"/>
      <c r="BS71" s="102"/>
      <c r="BT71" s="102"/>
      <c r="BU71" s="104"/>
      <c r="BV71" s="104"/>
      <c r="BW71" s="103"/>
      <c r="BX71" s="104"/>
      <c r="BY71" s="102"/>
      <c r="BZ71" s="104"/>
      <c r="CA71" s="104"/>
      <c r="CB71" s="103"/>
      <c r="CC71" s="104"/>
      <c r="CD71" s="102"/>
      <c r="CE71" s="104"/>
      <c r="CF71" s="104"/>
      <c r="CG71" s="103"/>
      <c r="CH71" s="104"/>
      <c r="CI71" s="102"/>
      <c r="CJ71" s="105"/>
      <c r="CK71" s="101"/>
      <c r="CL71" s="106"/>
      <c r="CM71" s="102"/>
      <c r="CN71" s="105"/>
      <c r="CO71" s="107"/>
      <c r="CP71" s="108"/>
      <c r="CQ71" s="108"/>
      <c r="CR71" s="108"/>
      <c r="CS71" s="223"/>
      <c r="CT71" s="223"/>
      <c r="CU71" s="223"/>
      <c r="CV71" s="223"/>
      <c r="CW71" s="223"/>
      <c r="CX71" s="102"/>
      <c r="CY71" s="236"/>
      <c r="CZ71" s="223"/>
      <c r="DA71" s="102"/>
      <c r="DB71" s="223"/>
      <c r="DC71" s="221"/>
    </row>
    <row r="72" spans="1:107" s="245" customFormat="1" x14ac:dyDescent="0.25">
      <c r="A72" s="239"/>
      <c r="B72" s="189"/>
      <c r="C72" s="240"/>
      <c r="D72" s="240"/>
      <c r="E72" s="100"/>
      <c r="F72" s="241"/>
      <c r="G72" s="242"/>
      <c r="H72" s="242"/>
      <c r="I72" s="252"/>
      <c r="J72" s="243"/>
      <c r="K72" s="244"/>
      <c r="M72" s="266"/>
      <c r="N72" s="246"/>
      <c r="O72" s="106"/>
      <c r="P72" s="188"/>
      <c r="Q72" s="189"/>
      <c r="R72" s="189"/>
      <c r="S72" s="101"/>
      <c r="T72" s="106"/>
      <c r="U72" s="101"/>
      <c r="V72" s="194"/>
      <c r="W72" s="323"/>
      <c r="X72" s="101"/>
      <c r="Y72" s="102"/>
      <c r="Z72" s="242"/>
      <c r="AA72" s="242"/>
      <c r="AB72" s="109"/>
      <c r="AC72" s="109"/>
      <c r="AD72" s="242"/>
      <c r="AE72" s="247"/>
      <c r="AF72" s="103"/>
      <c r="AG72" s="181"/>
      <c r="AH72" s="104"/>
      <c r="AI72" s="102"/>
      <c r="AJ72" s="248"/>
      <c r="AK72" s="102"/>
      <c r="AL72" s="102"/>
      <c r="AM72" s="102"/>
      <c r="AN72" s="109"/>
      <c r="AO72" s="110"/>
      <c r="AP72" s="111"/>
      <c r="AQ72" s="111"/>
      <c r="AR72" s="112"/>
      <c r="AS72" s="104"/>
      <c r="AT72" s="274"/>
      <c r="AU72" s="104"/>
      <c r="AV72" s="101"/>
      <c r="AW72" s="101"/>
      <c r="AX72" s="242"/>
      <c r="AY72" s="249"/>
      <c r="AZ72" s="101"/>
      <c r="BA72" s="101"/>
      <c r="BB72" s="102"/>
      <c r="BC72" s="106"/>
      <c r="BD72" s="101"/>
      <c r="BE72" s="102"/>
      <c r="BF72" s="100"/>
      <c r="BG72" s="101"/>
      <c r="BH72" s="102"/>
      <c r="BI72" s="102"/>
      <c r="BJ72" s="101"/>
      <c r="BK72" s="102"/>
      <c r="BL72" s="100"/>
      <c r="BM72" s="100"/>
      <c r="BN72" s="102"/>
      <c r="BO72" s="102"/>
      <c r="BP72" s="101"/>
      <c r="BQ72" s="102"/>
      <c r="BR72" s="102"/>
      <c r="BS72" s="102"/>
      <c r="BT72" s="102"/>
      <c r="BU72" s="104"/>
      <c r="BV72" s="104"/>
      <c r="BW72" s="103"/>
      <c r="BX72" s="104"/>
      <c r="BY72" s="102"/>
      <c r="BZ72" s="104"/>
      <c r="CA72" s="104"/>
      <c r="CB72" s="103"/>
      <c r="CC72" s="104"/>
      <c r="CD72" s="102"/>
      <c r="CE72" s="104"/>
      <c r="CF72" s="104"/>
      <c r="CG72" s="103"/>
      <c r="CH72" s="104"/>
      <c r="CI72" s="102"/>
      <c r="CJ72" s="105"/>
      <c r="CK72" s="101"/>
      <c r="CL72" s="106"/>
      <c r="CM72" s="102"/>
      <c r="CN72" s="105"/>
      <c r="CO72" s="107"/>
      <c r="CP72" s="108"/>
      <c r="CQ72" s="108"/>
      <c r="CR72" s="108"/>
      <c r="CS72" s="223"/>
      <c r="CT72" s="223"/>
      <c r="CU72" s="223"/>
      <c r="CV72" s="223"/>
      <c r="CW72" s="223"/>
      <c r="CX72" s="102"/>
      <c r="CY72" s="236"/>
      <c r="CZ72" s="223"/>
      <c r="DA72" s="102"/>
      <c r="DB72" s="223"/>
      <c r="DC72" s="221"/>
    </row>
    <row r="73" spans="1:107" s="245" customFormat="1" x14ac:dyDescent="0.25">
      <c r="A73" s="239"/>
      <c r="B73" s="189"/>
      <c r="C73" s="240"/>
      <c r="D73" s="240"/>
      <c r="E73" s="100"/>
      <c r="F73" s="241"/>
      <c r="G73" s="242"/>
      <c r="H73" s="242"/>
      <c r="I73" s="252"/>
      <c r="J73" s="243"/>
      <c r="K73" s="244"/>
      <c r="M73" s="266"/>
      <c r="N73" s="246"/>
      <c r="O73" s="106"/>
      <c r="P73" s="188"/>
      <c r="Q73" s="189"/>
      <c r="R73" s="189"/>
      <c r="S73" s="101"/>
      <c r="T73" s="106"/>
      <c r="U73" s="101"/>
      <c r="V73" s="194"/>
      <c r="W73" s="323"/>
      <c r="X73" s="101"/>
      <c r="Y73" s="102"/>
      <c r="Z73" s="242"/>
      <c r="AA73" s="242"/>
      <c r="AB73" s="109"/>
      <c r="AC73" s="109"/>
      <c r="AD73" s="242"/>
      <c r="AE73" s="247"/>
      <c r="AF73" s="103"/>
      <c r="AG73" s="181"/>
      <c r="AH73" s="104"/>
      <c r="AI73" s="102"/>
      <c r="AJ73" s="248"/>
      <c r="AK73" s="102"/>
      <c r="AL73" s="102"/>
      <c r="AM73" s="102"/>
      <c r="AN73" s="109"/>
      <c r="AO73" s="110"/>
      <c r="AP73" s="111"/>
      <c r="AQ73" s="111"/>
      <c r="AR73" s="112"/>
      <c r="AS73" s="104"/>
      <c r="AT73" s="274"/>
      <c r="AU73" s="104"/>
      <c r="AV73" s="101"/>
      <c r="AW73" s="101"/>
      <c r="AX73" s="242"/>
      <c r="AY73" s="249"/>
      <c r="AZ73" s="101"/>
      <c r="BA73" s="101"/>
      <c r="BB73" s="102"/>
      <c r="BC73" s="106"/>
      <c r="BD73" s="101"/>
      <c r="BE73" s="102"/>
      <c r="BF73" s="100"/>
      <c r="BG73" s="101"/>
      <c r="BH73" s="102"/>
      <c r="BI73" s="102"/>
      <c r="BJ73" s="101"/>
      <c r="BK73" s="102"/>
      <c r="BL73" s="100"/>
      <c r="BM73" s="100"/>
      <c r="BN73" s="102"/>
      <c r="BO73" s="102"/>
      <c r="BP73" s="101"/>
      <c r="BQ73" s="102"/>
      <c r="BR73" s="102"/>
      <c r="BS73" s="102"/>
      <c r="BT73" s="102"/>
      <c r="BU73" s="104"/>
      <c r="BV73" s="104"/>
      <c r="BW73" s="103"/>
      <c r="BX73" s="104"/>
      <c r="BY73" s="102"/>
      <c r="BZ73" s="104"/>
      <c r="CA73" s="104"/>
      <c r="CB73" s="103"/>
      <c r="CC73" s="104"/>
      <c r="CD73" s="102"/>
      <c r="CE73" s="104"/>
      <c r="CF73" s="104"/>
      <c r="CG73" s="103"/>
      <c r="CH73" s="104"/>
      <c r="CI73" s="102"/>
      <c r="CJ73" s="105"/>
      <c r="CK73" s="101"/>
      <c r="CL73" s="106"/>
      <c r="CM73" s="102"/>
      <c r="CN73" s="105"/>
      <c r="CO73" s="107"/>
      <c r="CP73" s="108"/>
      <c r="CQ73" s="108"/>
      <c r="CR73" s="108"/>
      <c r="CS73" s="223"/>
      <c r="CT73" s="223"/>
      <c r="CU73" s="223"/>
      <c r="CV73" s="223"/>
      <c r="CW73" s="223"/>
      <c r="CX73" s="102"/>
      <c r="CY73" s="236"/>
      <c r="CZ73" s="223"/>
      <c r="DA73" s="102"/>
      <c r="DB73" s="223"/>
      <c r="DC73" s="221"/>
    </row>
    <row r="74" spans="1:107" s="245" customFormat="1" x14ac:dyDescent="0.25">
      <c r="A74" s="239"/>
      <c r="B74" s="189"/>
      <c r="C74" s="240"/>
      <c r="D74" s="240"/>
      <c r="E74" s="100"/>
      <c r="F74" s="241"/>
      <c r="G74" s="242"/>
      <c r="H74" s="242"/>
      <c r="I74" s="252"/>
      <c r="J74" s="243"/>
      <c r="K74" s="244"/>
      <c r="M74" s="266"/>
      <c r="N74" s="246"/>
      <c r="O74" s="106"/>
      <c r="P74" s="188"/>
      <c r="Q74" s="189"/>
      <c r="R74" s="189"/>
      <c r="S74" s="101"/>
      <c r="T74" s="106"/>
      <c r="U74" s="101"/>
      <c r="V74" s="194"/>
      <c r="W74" s="323"/>
      <c r="X74" s="101"/>
      <c r="Y74" s="102"/>
      <c r="Z74" s="242"/>
      <c r="AA74" s="242"/>
      <c r="AB74" s="109"/>
      <c r="AC74" s="109"/>
      <c r="AD74" s="242"/>
      <c r="AE74" s="247"/>
      <c r="AF74" s="103"/>
      <c r="AG74" s="181"/>
      <c r="AH74" s="104"/>
      <c r="AI74" s="102"/>
      <c r="AJ74" s="248"/>
      <c r="AK74" s="102"/>
      <c r="AL74" s="102"/>
      <c r="AM74" s="102"/>
      <c r="AN74" s="109"/>
      <c r="AO74" s="110"/>
      <c r="AP74" s="111"/>
      <c r="AQ74" s="111"/>
      <c r="AR74" s="112"/>
      <c r="AS74" s="104"/>
      <c r="AT74" s="274"/>
      <c r="AU74" s="104"/>
      <c r="AV74" s="101"/>
      <c r="AW74" s="101"/>
      <c r="AX74" s="242"/>
      <c r="AY74" s="249"/>
      <c r="AZ74" s="101"/>
      <c r="BA74" s="101"/>
      <c r="BB74" s="102"/>
      <c r="BC74" s="106"/>
      <c r="BD74" s="101"/>
      <c r="BE74" s="102"/>
      <c r="BF74" s="100"/>
      <c r="BG74" s="101"/>
      <c r="BH74" s="102"/>
      <c r="BI74" s="102"/>
      <c r="BJ74" s="101"/>
      <c r="BK74" s="102"/>
      <c r="BL74" s="100"/>
      <c r="BM74" s="100"/>
      <c r="BN74" s="102"/>
      <c r="BO74" s="102"/>
      <c r="BP74" s="101"/>
      <c r="BQ74" s="102"/>
      <c r="BR74" s="102"/>
      <c r="BS74" s="102"/>
      <c r="BT74" s="102"/>
      <c r="BU74" s="104"/>
      <c r="BV74" s="104"/>
      <c r="BW74" s="103"/>
      <c r="BX74" s="104"/>
      <c r="BY74" s="102"/>
      <c r="BZ74" s="104"/>
      <c r="CA74" s="104"/>
      <c r="CB74" s="103"/>
      <c r="CC74" s="104"/>
      <c r="CD74" s="102"/>
      <c r="CE74" s="104"/>
      <c r="CF74" s="104"/>
      <c r="CG74" s="103"/>
      <c r="CH74" s="104"/>
      <c r="CI74" s="102"/>
      <c r="CJ74" s="105"/>
      <c r="CK74" s="101"/>
      <c r="CL74" s="106"/>
      <c r="CM74" s="102"/>
      <c r="CN74" s="105"/>
      <c r="CO74" s="107"/>
      <c r="CP74" s="108"/>
      <c r="CQ74" s="108"/>
      <c r="CR74" s="108"/>
      <c r="CS74" s="223"/>
      <c r="CT74" s="223"/>
      <c r="CU74" s="223"/>
      <c r="CV74" s="223"/>
      <c r="CW74" s="223"/>
      <c r="CX74" s="102"/>
      <c r="CY74" s="236"/>
      <c r="CZ74" s="223"/>
      <c r="DA74" s="102"/>
      <c r="DB74" s="223"/>
      <c r="DC74" s="221"/>
    </row>
    <row r="75" spans="1:107" s="245" customFormat="1" x14ac:dyDescent="0.25">
      <c r="A75" s="239"/>
      <c r="B75" s="189"/>
      <c r="C75" s="240"/>
      <c r="D75" s="240"/>
      <c r="E75" s="100"/>
      <c r="F75" s="241"/>
      <c r="G75" s="242"/>
      <c r="H75" s="242"/>
      <c r="I75" s="252"/>
      <c r="J75" s="243"/>
      <c r="K75" s="244"/>
      <c r="M75" s="266"/>
      <c r="N75" s="246"/>
      <c r="O75" s="106"/>
      <c r="P75" s="188"/>
      <c r="Q75" s="189"/>
      <c r="R75" s="189"/>
      <c r="S75" s="101"/>
      <c r="T75" s="106"/>
      <c r="U75" s="101"/>
      <c r="V75" s="194"/>
      <c r="W75" s="323"/>
      <c r="X75" s="101"/>
      <c r="Y75" s="102"/>
      <c r="Z75" s="242"/>
      <c r="AA75" s="242"/>
      <c r="AB75" s="109"/>
      <c r="AC75" s="109"/>
      <c r="AD75" s="242"/>
      <c r="AE75" s="247"/>
      <c r="AF75" s="103"/>
      <c r="AG75" s="181"/>
      <c r="AH75" s="104"/>
      <c r="AI75" s="102"/>
      <c r="AJ75" s="248"/>
      <c r="AK75" s="102"/>
      <c r="AL75" s="102"/>
      <c r="AM75" s="102"/>
      <c r="AN75" s="109"/>
      <c r="AO75" s="110"/>
      <c r="AP75" s="111"/>
      <c r="AQ75" s="111"/>
      <c r="AR75" s="112"/>
      <c r="AS75" s="104"/>
      <c r="AT75" s="274"/>
      <c r="AU75" s="104"/>
      <c r="AV75" s="101"/>
      <c r="AW75" s="101"/>
      <c r="AX75" s="242"/>
      <c r="AY75" s="249"/>
      <c r="AZ75" s="101"/>
      <c r="BA75" s="101"/>
      <c r="BB75" s="102"/>
      <c r="BC75" s="106"/>
      <c r="BD75" s="101"/>
      <c r="BE75" s="102"/>
      <c r="BF75" s="100"/>
      <c r="BG75" s="101"/>
      <c r="BH75" s="102"/>
      <c r="BI75" s="102"/>
      <c r="BJ75" s="101"/>
      <c r="BK75" s="102"/>
      <c r="BL75" s="100"/>
      <c r="BM75" s="100"/>
      <c r="BN75" s="102"/>
      <c r="BO75" s="102"/>
      <c r="BP75" s="101"/>
      <c r="BQ75" s="102"/>
      <c r="BR75" s="102"/>
      <c r="BS75" s="102"/>
      <c r="BT75" s="102"/>
      <c r="BU75" s="104"/>
      <c r="BV75" s="104"/>
      <c r="BW75" s="103"/>
      <c r="BX75" s="104"/>
      <c r="BY75" s="102"/>
      <c r="BZ75" s="104"/>
      <c r="CA75" s="104"/>
      <c r="CB75" s="103"/>
      <c r="CC75" s="104"/>
      <c r="CD75" s="102"/>
      <c r="CE75" s="104"/>
      <c r="CF75" s="104"/>
      <c r="CG75" s="103"/>
      <c r="CH75" s="104"/>
      <c r="CI75" s="102"/>
      <c r="CJ75" s="105"/>
      <c r="CK75" s="101"/>
      <c r="CL75" s="106"/>
      <c r="CM75" s="102"/>
      <c r="CN75" s="105"/>
      <c r="CO75" s="107"/>
      <c r="CP75" s="108"/>
      <c r="CQ75" s="108"/>
      <c r="CR75" s="108"/>
      <c r="CS75" s="223"/>
      <c r="CT75" s="223"/>
      <c r="CU75" s="223"/>
      <c r="CV75" s="223"/>
      <c r="CW75" s="223"/>
      <c r="CX75" s="102"/>
      <c r="CY75" s="236"/>
      <c r="CZ75" s="223"/>
      <c r="DA75" s="102"/>
      <c r="DB75" s="223"/>
      <c r="DC75" s="221"/>
    </row>
    <row r="76" spans="1:107" s="245" customFormat="1" x14ac:dyDescent="0.25">
      <c r="A76" s="239"/>
      <c r="B76" s="189"/>
      <c r="C76" s="240"/>
      <c r="D76" s="240"/>
      <c r="E76" s="100"/>
      <c r="F76" s="241"/>
      <c r="G76" s="242"/>
      <c r="H76" s="242"/>
      <c r="I76" s="252"/>
      <c r="J76" s="243"/>
      <c r="K76" s="244"/>
      <c r="M76" s="266"/>
      <c r="N76" s="246"/>
      <c r="O76" s="106"/>
      <c r="P76" s="188"/>
      <c r="Q76" s="189"/>
      <c r="R76" s="189"/>
      <c r="S76" s="101"/>
      <c r="T76" s="106"/>
      <c r="U76" s="101"/>
      <c r="V76" s="194"/>
      <c r="W76" s="323"/>
      <c r="X76" s="101"/>
      <c r="Y76" s="102"/>
      <c r="Z76" s="242"/>
      <c r="AA76" s="242"/>
      <c r="AB76" s="109"/>
      <c r="AC76" s="109"/>
      <c r="AD76" s="242"/>
      <c r="AE76" s="247"/>
      <c r="AF76" s="103"/>
      <c r="AG76" s="181"/>
      <c r="AH76" s="104"/>
      <c r="AI76" s="102"/>
      <c r="AJ76" s="248"/>
      <c r="AK76" s="102"/>
      <c r="AL76" s="102"/>
      <c r="AM76" s="102"/>
      <c r="AN76" s="109"/>
      <c r="AO76" s="110"/>
      <c r="AP76" s="111"/>
      <c r="AQ76" s="111"/>
      <c r="AR76" s="112"/>
      <c r="AS76" s="104"/>
      <c r="AT76" s="274"/>
      <c r="AU76" s="104"/>
      <c r="AV76" s="101"/>
      <c r="AW76" s="101"/>
      <c r="AX76" s="242"/>
      <c r="AY76" s="249"/>
      <c r="AZ76" s="101"/>
      <c r="BA76" s="101"/>
      <c r="BB76" s="102"/>
      <c r="BC76" s="106"/>
      <c r="BD76" s="101"/>
      <c r="BE76" s="102"/>
      <c r="BF76" s="100"/>
      <c r="BG76" s="101"/>
      <c r="BH76" s="102"/>
      <c r="BI76" s="102"/>
      <c r="BJ76" s="101"/>
      <c r="BK76" s="102"/>
      <c r="BL76" s="100"/>
      <c r="BM76" s="100"/>
      <c r="BN76" s="102"/>
      <c r="BO76" s="102"/>
      <c r="BP76" s="101"/>
      <c r="BQ76" s="102"/>
      <c r="BR76" s="102"/>
      <c r="BS76" s="102"/>
      <c r="BT76" s="102"/>
      <c r="BU76" s="104"/>
      <c r="BV76" s="104"/>
      <c r="BW76" s="103"/>
      <c r="BX76" s="104"/>
      <c r="BY76" s="102"/>
      <c r="BZ76" s="104"/>
      <c r="CA76" s="104"/>
      <c r="CB76" s="103"/>
      <c r="CC76" s="104"/>
      <c r="CD76" s="102"/>
      <c r="CE76" s="104"/>
      <c r="CF76" s="104"/>
      <c r="CG76" s="103"/>
      <c r="CH76" s="104"/>
      <c r="CI76" s="102"/>
      <c r="CJ76" s="105"/>
      <c r="CK76" s="101"/>
      <c r="CL76" s="106"/>
      <c r="CM76" s="102"/>
      <c r="CN76" s="105"/>
      <c r="CO76" s="107"/>
      <c r="CP76" s="108"/>
      <c r="CQ76" s="108"/>
      <c r="CR76" s="108"/>
      <c r="CS76" s="223"/>
      <c r="CT76" s="223"/>
      <c r="CU76" s="223"/>
      <c r="CV76" s="223"/>
      <c r="CW76" s="223"/>
      <c r="CX76" s="102"/>
      <c r="CY76" s="236"/>
      <c r="CZ76" s="223"/>
      <c r="DA76" s="102"/>
      <c r="DB76" s="223"/>
      <c r="DC76" s="221"/>
    </row>
    <row r="77" spans="1:107" s="245" customFormat="1" x14ac:dyDescent="0.25">
      <c r="A77" s="239"/>
      <c r="B77" s="189"/>
      <c r="C77" s="240"/>
      <c r="D77" s="240"/>
      <c r="E77" s="100"/>
      <c r="F77" s="241"/>
      <c r="G77" s="242"/>
      <c r="H77" s="242"/>
      <c r="I77" s="252"/>
      <c r="J77" s="243"/>
      <c r="K77" s="244"/>
      <c r="M77" s="266"/>
      <c r="N77" s="246"/>
      <c r="O77" s="106"/>
      <c r="P77" s="188"/>
      <c r="Q77" s="189"/>
      <c r="R77" s="189"/>
      <c r="S77" s="101"/>
      <c r="T77" s="106"/>
      <c r="U77" s="101"/>
      <c r="V77" s="194"/>
      <c r="W77" s="323"/>
      <c r="X77" s="101"/>
      <c r="Y77" s="102"/>
      <c r="Z77" s="242"/>
      <c r="AA77" s="242"/>
      <c r="AB77" s="109"/>
      <c r="AC77" s="109"/>
      <c r="AD77" s="242"/>
      <c r="AE77" s="247"/>
      <c r="AF77" s="103"/>
      <c r="AG77" s="181"/>
      <c r="AH77" s="104"/>
      <c r="AI77" s="102"/>
      <c r="AJ77" s="248"/>
      <c r="AK77" s="102"/>
      <c r="AL77" s="102"/>
      <c r="AM77" s="102"/>
      <c r="AN77" s="109"/>
      <c r="AO77" s="110"/>
      <c r="AP77" s="111"/>
      <c r="AQ77" s="111"/>
      <c r="AR77" s="112"/>
      <c r="AS77" s="104"/>
      <c r="AT77" s="274"/>
      <c r="AU77" s="104"/>
      <c r="AV77" s="101"/>
      <c r="AW77" s="101"/>
      <c r="AX77" s="242"/>
      <c r="AY77" s="249"/>
      <c r="AZ77" s="101"/>
      <c r="BA77" s="101"/>
      <c r="BB77" s="102"/>
      <c r="BC77" s="106"/>
      <c r="BD77" s="101"/>
      <c r="BE77" s="102"/>
      <c r="BF77" s="100"/>
      <c r="BG77" s="101"/>
      <c r="BH77" s="102"/>
      <c r="BI77" s="102"/>
      <c r="BJ77" s="101"/>
      <c r="BK77" s="102"/>
      <c r="BL77" s="100"/>
      <c r="BM77" s="100"/>
      <c r="BN77" s="102"/>
      <c r="BO77" s="102"/>
      <c r="BP77" s="101"/>
      <c r="BQ77" s="102"/>
      <c r="BR77" s="102"/>
      <c r="BS77" s="102"/>
      <c r="BT77" s="102"/>
      <c r="BU77" s="104"/>
      <c r="BV77" s="104"/>
      <c r="BW77" s="103"/>
      <c r="BX77" s="104"/>
      <c r="BY77" s="102"/>
      <c r="BZ77" s="104"/>
      <c r="CA77" s="104"/>
      <c r="CB77" s="103"/>
      <c r="CC77" s="104"/>
      <c r="CD77" s="102"/>
      <c r="CE77" s="104"/>
      <c r="CF77" s="104"/>
      <c r="CG77" s="103"/>
      <c r="CH77" s="104"/>
      <c r="CI77" s="102"/>
      <c r="CJ77" s="105"/>
      <c r="CK77" s="101"/>
      <c r="CL77" s="106"/>
      <c r="CM77" s="102"/>
      <c r="CN77" s="105"/>
      <c r="CO77" s="107"/>
      <c r="CP77" s="108"/>
      <c r="CQ77" s="108"/>
      <c r="CR77" s="108"/>
      <c r="CS77" s="223"/>
      <c r="CT77" s="223"/>
      <c r="CU77" s="223"/>
      <c r="CV77" s="223"/>
      <c r="CW77" s="223"/>
      <c r="CX77" s="102"/>
      <c r="CY77" s="236"/>
      <c r="CZ77" s="223"/>
      <c r="DA77" s="102"/>
      <c r="DB77" s="223"/>
      <c r="DC77" s="221"/>
    </row>
    <row r="78" spans="1:107" s="245" customFormat="1" x14ac:dyDescent="0.25">
      <c r="A78" s="239"/>
      <c r="B78" s="189"/>
      <c r="C78" s="240"/>
      <c r="D78" s="240"/>
      <c r="E78" s="100"/>
      <c r="F78" s="241"/>
      <c r="G78" s="242"/>
      <c r="H78" s="242"/>
      <c r="I78" s="252"/>
      <c r="J78" s="243"/>
      <c r="K78" s="244"/>
      <c r="M78" s="266"/>
      <c r="N78" s="246"/>
      <c r="O78" s="106"/>
      <c r="P78" s="188"/>
      <c r="Q78" s="189"/>
      <c r="R78" s="189"/>
      <c r="S78" s="101"/>
      <c r="T78" s="106"/>
      <c r="U78" s="101"/>
      <c r="V78" s="194"/>
      <c r="W78" s="323"/>
      <c r="X78" s="101"/>
      <c r="Y78" s="102"/>
      <c r="Z78" s="242"/>
      <c r="AA78" s="242"/>
      <c r="AB78" s="109"/>
      <c r="AC78" s="109"/>
      <c r="AD78" s="242"/>
      <c r="AE78" s="247"/>
      <c r="AF78" s="103"/>
      <c r="AG78" s="181"/>
      <c r="AH78" s="104"/>
      <c r="AI78" s="102"/>
      <c r="AJ78" s="248"/>
      <c r="AK78" s="102"/>
      <c r="AL78" s="102"/>
      <c r="AM78" s="102"/>
      <c r="AN78" s="109"/>
      <c r="AO78" s="110"/>
      <c r="AP78" s="111"/>
      <c r="AQ78" s="111"/>
      <c r="AR78" s="112"/>
      <c r="AS78" s="104"/>
      <c r="AT78" s="274"/>
      <c r="AU78" s="104"/>
      <c r="AV78" s="101"/>
      <c r="AW78" s="101"/>
      <c r="AX78" s="242"/>
      <c r="AY78" s="249"/>
      <c r="AZ78" s="101"/>
      <c r="BA78" s="101"/>
      <c r="BB78" s="102"/>
      <c r="BC78" s="106"/>
      <c r="BD78" s="101"/>
      <c r="BE78" s="102"/>
      <c r="BF78" s="100"/>
      <c r="BG78" s="101"/>
      <c r="BH78" s="102"/>
      <c r="BI78" s="102"/>
      <c r="BJ78" s="101"/>
      <c r="BK78" s="102"/>
      <c r="BL78" s="100"/>
      <c r="BM78" s="100"/>
      <c r="BN78" s="102"/>
      <c r="BO78" s="102"/>
      <c r="BP78" s="101"/>
      <c r="BQ78" s="102"/>
      <c r="BR78" s="102"/>
      <c r="BS78" s="102"/>
      <c r="BT78" s="102"/>
      <c r="BU78" s="104"/>
      <c r="BV78" s="104"/>
      <c r="BW78" s="103"/>
      <c r="BX78" s="104"/>
      <c r="BY78" s="102"/>
      <c r="BZ78" s="104"/>
      <c r="CA78" s="104"/>
      <c r="CB78" s="103"/>
      <c r="CC78" s="104"/>
      <c r="CD78" s="102"/>
      <c r="CE78" s="104"/>
      <c r="CF78" s="104"/>
      <c r="CG78" s="103"/>
      <c r="CH78" s="104"/>
      <c r="CI78" s="102"/>
      <c r="CJ78" s="105"/>
      <c r="CK78" s="101"/>
      <c r="CL78" s="106"/>
      <c r="CM78" s="102"/>
      <c r="CN78" s="105"/>
      <c r="CO78" s="107"/>
      <c r="CP78" s="108"/>
      <c r="CQ78" s="108"/>
      <c r="CR78" s="108"/>
      <c r="CS78" s="223"/>
      <c r="CT78" s="223"/>
      <c r="CU78" s="223"/>
      <c r="CV78" s="223"/>
      <c r="CW78" s="223"/>
      <c r="CX78" s="102"/>
      <c r="CY78" s="236"/>
      <c r="CZ78" s="223"/>
      <c r="DA78" s="102"/>
      <c r="DB78" s="223"/>
      <c r="DC78" s="221"/>
    </row>
    <row r="79" spans="1:107" s="245" customFormat="1" x14ac:dyDescent="0.25">
      <c r="A79" s="239"/>
      <c r="B79" s="189"/>
      <c r="C79" s="240"/>
      <c r="D79" s="240"/>
      <c r="E79" s="100"/>
      <c r="F79" s="241"/>
      <c r="G79" s="242"/>
      <c r="H79" s="242"/>
      <c r="I79" s="252"/>
      <c r="J79" s="243"/>
      <c r="K79" s="244"/>
      <c r="M79" s="266"/>
      <c r="N79" s="246"/>
      <c r="O79" s="106"/>
      <c r="P79" s="188"/>
      <c r="Q79" s="189"/>
      <c r="R79" s="189"/>
      <c r="S79" s="101"/>
      <c r="T79" s="106"/>
      <c r="U79" s="101"/>
      <c r="V79" s="194"/>
      <c r="W79" s="323"/>
      <c r="X79" s="101"/>
      <c r="Y79" s="102"/>
      <c r="Z79" s="242"/>
      <c r="AA79" s="242"/>
      <c r="AB79" s="109"/>
      <c r="AC79" s="109"/>
      <c r="AD79" s="242"/>
      <c r="AE79" s="247"/>
      <c r="AF79" s="103"/>
      <c r="AG79" s="181"/>
      <c r="AH79" s="104"/>
      <c r="AI79" s="102"/>
      <c r="AJ79" s="248"/>
      <c r="AK79" s="102"/>
      <c r="AL79" s="102"/>
      <c r="AM79" s="102"/>
      <c r="AN79" s="109"/>
      <c r="AO79" s="110"/>
      <c r="AP79" s="111"/>
      <c r="AQ79" s="111"/>
      <c r="AR79" s="112"/>
      <c r="AS79" s="104"/>
      <c r="AT79" s="274"/>
      <c r="AU79" s="104"/>
      <c r="AV79" s="101"/>
      <c r="AW79" s="101"/>
      <c r="AX79" s="242"/>
      <c r="AY79" s="249"/>
      <c r="AZ79" s="101"/>
      <c r="BA79" s="101"/>
      <c r="BB79" s="102"/>
      <c r="BC79" s="106"/>
      <c r="BD79" s="101"/>
      <c r="BE79" s="102"/>
      <c r="BF79" s="100"/>
      <c r="BG79" s="101"/>
      <c r="BH79" s="102"/>
      <c r="BI79" s="102"/>
      <c r="BJ79" s="101"/>
      <c r="BK79" s="102"/>
      <c r="BL79" s="100"/>
      <c r="BM79" s="100"/>
      <c r="BN79" s="102"/>
      <c r="BO79" s="102"/>
      <c r="BP79" s="101"/>
      <c r="BQ79" s="102"/>
      <c r="BR79" s="102"/>
      <c r="BS79" s="102"/>
      <c r="BT79" s="102"/>
      <c r="BU79" s="104"/>
      <c r="BV79" s="104"/>
      <c r="BW79" s="103"/>
      <c r="BX79" s="104"/>
      <c r="BY79" s="102"/>
      <c r="BZ79" s="104"/>
      <c r="CA79" s="104"/>
      <c r="CB79" s="103"/>
      <c r="CC79" s="104"/>
      <c r="CD79" s="102"/>
      <c r="CE79" s="104"/>
      <c r="CF79" s="104"/>
      <c r="CG79" s="103"/>
      <c r="CH79" s="104"/>
      <c r="CI79" s="102"/>
      <c r="CJ79" s="105"/>
      <c r="CK79" s="101"/>
      <c r="CL79" s="106"/>
      <c r="CM79" s="102"/>
      <c r="CN79" s="105"/>
      <c r="CO79" s="107"/>
      <c r="CP79" s="108"/>
      <c r="CQ79" s="108"/>
      <c r="CR79" s="108"/>
      <c r="CS79" s="223"/>
      <c r="CT79" s="223"/>
      <c r="CU79" s="223"/>
      <c r="CV79" s="223"/>
      <c r="CW79" s="223"/>
      <c r="CX79" s="102"/>
      <c r="CY79" s="236"/>
      <c r="CZ79" s="223"/>
      <c r="DA79" s="102"/>
      <c r="DB79" s="223"/>
      <c r="DC79" s="221"/>
    </row>
    <row r="80" spans="1:107" s="245" customFormat="1" x14ac:dyDescent="0.25">
      <c r="A80" s="239"/>
      <c r="B80" s="189"/>
      <c r="C80" s="240"/>
      <c r="D80" s="240"/>
      <c r="E80" s="100"/>
      <c r="F80" s="241"/>
      <c r="G80" s="242"/>
      <c r="H80" s="242"/>
      <c r="I80" s="252"/>
      <c r="J80" s="243"/>
      <c r="K80" s="244"/>
      <c r="M80" s="266"/>
      <c r="N80" s="246"/>
      <c r="O80" s="106"/>
      <c r="P80" s="188"/>
      <c r="Q80" s="189"/>
      <c r="R80" s="189"/>
      <c r="S80" s="101"/>
      <c r="T80" s="106"/>
      <c r="U80" s="101"/>
      <c r="V80" s="194"/>
      <c r="W80" s="323"/>
      <c r="X80" s="101"/>
      <c r="Y80" s="102"/>
      <c r="Z80" s="242"/>
      <c r="AA80" s="242"/>
      <c r="AB80" s="109"/>
      <c r="AC80" s="109"/>
      <c r="AD80" s="242"/>
      <c r="AE80" s="247"/>
      <c r="AF80" s="103"/>
      <c r="AG80" s="181"/>
      <c r="AH80" s="104"/>
      <c r="AI80" s="102"/>
      <c r="AJ80" s="248"/>
      <c r="AK80" s="102"/>
      <c r="AL80" s="102"/>
      <c r="AM80" s="102"/>
      <c r="AN80" s="109"/>
      <c r="AO80" s="110"/>
      <c r="AP80" s="111"/>
      <c r="AQ80" s="111"/>
      <c r="AR80" s="112"/>
      <c r="AS80" s="104"/>
      <c r="AT80" s="274"/>
      <c r="AU80" s="104"/>
      <c r="AV80" s="101"/>
      <c r="AW80" s="101"/>
      <c r="AX80" s="242"/>
      <c r="AY80" s="249"/>
      <c r="AZ80" s="101"/>
      <c r="BA80" s="101"/>
      <c r="BB80" s="102"/>
      <c r="BC80" s="106"/>
      <c r="BD80" s="101"/>
      <c r="BE80" s="102"/>
      <c r="BF80" s="100"/>
      <c r="BG80" s="101"/>
      <c r="BH80" s="102"/>
      <c r="BI80" s="102"/>
      <c r="BJ80" s="101"/>
      <c r="BK80" s="102"/>
      <c r="BL80" s="100"/>
      <c r="BM80" s="100"/>
      <c r="BN80" s="102"/>
      <c r="BO80" s="102"/>
      <c r="BP80" s="101"/>
      <c r="BQ80" s="102"/>
      <c r="BR80" s="102"/>
      <c r="BS80" s="102"/>
      <c r="BT80" s="102"/>
      <c r="BU80" s="104"/>
      <c r="BV80" s="104"/>
      <c r="BW80" s="103"/>
      <c r="BX80" s="104"/>
      <c r="BY80" s="102"/>
      <c r="BZ80" s="104"/>
      <c r="CA80" s="104"/>
      <c r="CB80" s="103"/>
      <c r="CC80" s="104"/>
      <c r="CD80" s="102"/>
      <c r="CE80" s="104"/>
      <c r="CF80" s="104"/>
      <c r="CG80" s="103"/>
      <c r="CH80" s="104"/>
      <c r="CI80" s="102"/>
      <c r="CJ80" s="105"/>
      <c r="CK80" s="101"/>
      <c r="CL80" s="106"/>
      <c r="CM80" s="102"/>
      <c r="CN80" s="105"/>
      <c r="CO80" s="107"/>
      <c r="CP80" s="108"/>
      <c r="CQ80" s="108"/>
      <c r="CR80" s="108"/>
      <c r="CS80" s="223"/>
      <c r="CT80" s="223"/>
      <c r="CU80" s="223"/>
      <c r="CV80" s="223"/>
      <c r="CW80" s="223"/>
      <c r="CX80" s="102"/>
      <c r="CY80" s="236"/>
      <c r="CZ80" s="223"/>
      <c r="DA80" s="102"/>
      <c r="DB80" s="223"/>
      <c r="DC80" s="221"/>
    </row>
    <row r="81" spans="1:107" s="245" customFormat="1" x14ac:dyDescent="0.25">
      <c r="A81" s="239"/>
      <c r="B81" s="189"/>
      <c r="C81" s="240"/>
      <c r="D81" s="240"/>
      <c r="E81" s="100"/>
      <c r="F81" s="241"/>
      <c r="G81" s="242"/>
      <c r="H81" s="242"/>
      <c r="I81" s="252"/>
      <c r="J81" s="243"/>
      <c r="K81" s="244"/>
      <c r="M81" s="266"/>
      <c r="N81" s="246"/>
      <c r="O81" s="106"/>
      <c r="P81" s="188"/>
      <c r="Q81" s="189"/>
      <c r="R81" s="189"/>
      <c r="S81" s="101"/>
      <c r="T81" s="106"/>
      <c r="U81" s="101"/>
      <c r="V81" s="194"/>
      <c r="W81" s="323"/>
      <c r="X81" s="101"/>
      <c r="Y81" s="102"/>
      <c r="Z81" s="242"/>
      <c r="AA81" s="242"/>
      <c r="AB81" s="109"/>
      <c r="AC81" s="109"/>
      <c r="AD81" s="242"/>
      <c r="AE81" s="247"/>
      <c r="AF81" s="103"/>
      <c r="AG81" s="181"/>
      <c r="AH81" s="104"/>
      <c r="AI81" s="102"/>
      <c r="AJ81" s="248"/>
      <c r="AK81" s="102"/>
      <c r="AL81" s="102"/>
      <c r="AM81" s="102"/>
      <c r="AN81" s="109"/>
      <c r="AO81" s="110"/>
      <c r="AP81" s="111"/>
      <c r="AQ81" s="111"/>
      <c r="AR81" s="112"/>
      <c r="AS81" s="104"/>
      <c r="AT81" s="274"/>
      <c r="AU81" s="104"/>
      <c r="AV81" s="101"/>
      <c r="AW81" s="101"/>
      <c r="AX81" s="242"/>
      <c r="AY81" s="249"/>
      <c r="AZ81" s="101"/>
      <c r="BA81" s="101"/>
      <c r="BB81" s="102"/>
      <c r="BC81" s="106"/>
      <c r="BD81" s="101"/>
      <c r="BE81" s="102"/>
      <c r="BF81" s="100"/>
      <c r="BG81" s="101"/>
      <c r="BH81" s="102"/>
      <c r="BI81" s="102"/>
      <c r="BJ81" s="101"/>
      <c r="BK81" s="102"/>
      <c r="BL81" s="100"/>
      <c r="BM81" s="100"/>
      <c r="BN81" s="102"/>
      <c r="BO81" s="102"/>
      <c r="BP81" s="101"/>
      <c r="BQ81" s="102"/>
      <c r="BR81" s="102"/>
      <c r="BS81" s="102"/>
      <c r="BT81" s="102"/>
      <c r="BU81" s="104"/>
      <c r="BV81" s="104"/>
      <c r="BW81" s="103"/>
      <c r="BX81" s="104"/>
      <c r="BY81" s="102"/>
      <c r="BZ81" s="104"/>
      <c r="CA81" s="104"/>
      <c r="CB81" s="103"/>
      <c r="CC81" s="104"/>
      <c r="CD81" s="102"/>
      <c r="CE81" s="104"/>
      <c r="CF81" s="104"/>
      <c r="CG81" s="103"/>
      <c r="CH81" s="104"/>
      <c r="CI81" s="102"/>
      <c r="CJ81" s="105"/>
      <c r="CK81" s="101"/>
      <c r="CL81" s="106"/>
      <c r="CM81" s="102"/>
      <c r="CN81" s="105"/>
      <c r="CO81" s="107"/>
      <c r="CP81" s="108"/>
      <c r="CQ81" s="108"/>
      <c r="CR81" s="108"/>
      <c r="CS81" s="223"/>
      <c r="CT81" s="223"/>
      <c r="CU81" s="223"/>
      <c r="CV81" s="223"/>
      <c r="CW81" s="223"/>
      <c r="CX81" s="102"/>
      <c r="CY81" s="236"/>
      <c r="CZ81" s="223"/>
      <c r="DA81" s="102"/>
      <c r="DB81" s="223"/>
      <c r="DC81" s="221"/>
    </row>
    <row r="82" spans="1:107" s="245" customFormat="1" x14ac:dyDescent="0.25">
      <c r="A82" s="239"/>
      <c r="B82" s="189"/>
      <c r="C82" s="240"/>
      <c r="D82" s="240"/>
      <c r="E82" s="100"/>
      <c r="F82" s="241"/>
      <c r="G82" s="242"/>
      <c r="H82" s="242"/>
      <c r="I82" s="252"/>
      <c r="J82" s="243"/>
      <c r="K82" s="244"/>
      <c r="M82" s="266"/>
      <c r="N82" s="246"/>
      <c r="O82" s="106"/>
      <c r="P82" s="188"/>
      <c r="Q82" s="189"/>
      <c r="R82" s="189"/>
      <c r="S82" s="101"/>
      <c r="T82" s="106"/>
      <c r="U82" s="101"/>
      <c r="V82" s="194"/>
      <c r="W82" s="323"/>
      <c r="X82" s="101"/>
      <c r="Y82" s="102"/>
      <c r="Z82" s="242"/>
      <c r="AA82" s="242"/>
      <c r="AB82" s="109"/>
      <c r="AC82" s="109"/>
      <c r="AD82" s="242"/>
      <c r="AE82" s="247"/>
      <c r="AF82" s="103"/>
      <c r="AG82" s="181"/>
      <c r="AH82" s="104"/>
      <c r="AI82" s="102"/>
      <c r="AJ82" s="248"/>
      <c r="AK82" s="102"/>
      <c r="AL82" s="102"/>
      <c r="AM82" s="102"/>
      <c r="AN82" s="109"/>
      <c r="AO82" s="110"/>
      <c r="AP82" s="111"/>
      <c r="AQ82" s="111"/>
      <c r="AR82" s="112"/>
      <c r="AS82" s="104"/>
      <c r="AT82" s="274"/>
      <c r="AU82" s="104"/>
      <c r="AV82" s="101"/>
      <c r="AW82" s="101"/>
      <c r="AX82" s="242"/>
      <c r="AY82" s="249"/>
      <c r="AZ82" s="101"/>
      <c r="BA82" s="101"/>
      <c r="BB82" s="102"/>
      <c r="BC82" s="106"/>
      <c r="BD82" s="101"/>
      <c r="BE82" s="102"/>
      <c r="BF82" s="100"/>
      <c r="BG82" s="101"/>
      <c r="BH82" s="102"/>
      <c r="BI82" s="102"/>
      <c r="BJ82" s="101"/>
      <c r="BK82" s="102"/>
      <c r="BL82" s="100"/>
      <c r="BM82" s="100"/>
      <c r="BN82" s="102"/>
      <c r="BO82" s="102"/>
      <c r="BP82" s="101"/>
      <c r="BQ82" s="102"/>
      <c r="BR82" s="102"/>
      <c r="BS82" s="102"/>
      <c r="BT82" s="102"/>
      <c r="BU82" s="104"/>
      <c r="BV82" s="104"/>
      <c r="BW82" s="103"/>
      <c r="BX82" s="104"/>
      <c r="BY82" s="102"/>
      <c r="BZ82" s="104"/>
      <c r="CA82" s="104"/>
      <c r="CB82" s="103"/>
      <c r="CC82" s="104"/>
      <c r="CD82" s="102"/>
      <c r="CE82" s="104"/>
      <c r="CF82" s="104"/>
      <c r="CG82" s="103"/>
      <c r="CH82" s="104"/>
      <c r="CI82" s="102"/>
      <c r="CJ82" s="105"/>
      <c r="CK82" s="101"/>
      <c r="CL82" s="106"/>
      <c r="CM82" s="102"/>
      <c r="CN82" s="105"/>
      <c r="CO82" s="107"/>
      <c r="CP82" s="108"/>
      <c r="CQ82" s="108"/>
      <c r="CR82" s="108"/>
      <c r="CS82" s="223"/>
      <c r="CT82" s="223"/>
      <c r="CU82" s="223"/>
      <c r="CV82" s="223"/>
      <c r="CW82" s="223"/>
      <c r="CX82" s="102"/>
      <c r="CY82" s="236"/>
      <c r="CZ82" s="223"/>
      <c r="DA82" s="102"/>
      <c r="DB82" s="223"/>
      <c r="DC82" s="221"/>
    </row>
    <row r="83" spans="1:107" s="245" customFormat="1" x14ac:dyDescent="0.25">
      <c r="A83" s="239"/>
      <c r="B83" s="189"/>
      <c r="C83" s="240"/>
      <c r="D83" s="240"/>
      <c r="E83" s="100"/>
      <c r="F83" s="241"/>
      <c r="G83" s="242"/>
      <c r="H83" s="242"/>
      <c r="I83" s="252"/>
      <c r="J83" s="243"/>
      <c r="K83" s="244"/>
      <c r="M83" s="266"/>
      <c r="N83" s="246"/>
      <c r="O83" s="106"/>
      <c r="P83" s="188"/>
      <c r="Q83" s="189"/>
      <c r="R83" s="189"/>
      <c r="S83" s="101"/>
      <c r="T83" s="106"/>
      <c r="U83" s="101"/>
      <c r="V83" s="194"/>
      <c r="W83" s="323"/>
      <c r="X83" s="101"/>
      <c r="Y83" s="102"/>
      <c r="Z83" s="242"/>
      <c r="AA83" s="242"/>
      <c r="AB83" s="109"/>
      <c r="AC83" s="109"/>
      <c r="AD83" s="242"/>
      <c r="AE83" s="247"/>
      <c r="AF83" s="103"/>
      <c r="AG83" s="181"/>
      <c r="AH83" s="104"/>
      <c r="AI83" s="102"/>
      <c r="AJ83" s="248"/>
      <c r="AK83" s="102"/>
      <c r="AL83" s="102"/>
      <c r="AM83" s="102"/>
      <c r="AN83" s="109"/>
      <c r="AO83" s="110"/>
      <c r="AP83" s="111"/>
      <c r="AQ83" s="111"/>
      <c r="AR83" s="112"/>
      <c r="AS83" s="104"/>
      <c r="AT83" s="274"/>
      <c r="AU83" s="104"/>
      <c r="AV83" s="101"/>
      <c r="AW83" s="101"/>
      <c r="AX83" s="242"/>
      <c r="AY83" s="249"/>
      <c r="AZ83" s="101"/>
      <c r="BA83" s="101"/>
      <c r="BB83" s="102"/>
      <c r="BC83" s="106"/>
      <c r="BD83" s="101"/>
      <c r="BE83" s="102"/>
      <c r="BF83" s="100"/>
      <c r="BG83" s="101"/>
      <c r="BH83" s="102"/>
      <c r="BI83" s="102"/>
      <c r="BJ83" s="101"/>
      <c r="BK83" s="102"/>
      <c r="BL83" s="100"/>
      <c r="BM83" s="100"/>
      <c r="BN83" s="102"/>
      <c r="BO83" s="102"/>
      <c r="BP83" s="101"/>
      <c r="BQ83" s="102"/>
      <c r="BR83" s="102"/>
      <c r="BS83" s="102"/>
      <c r="BT83" s="102"/>
      <c r="BU83" s="104"/>
      <c r="BV83" s="104"/>
      <c r="BW83" s="103"/>
      <c r="BX83" s="104"/>
      <c r="BY83" s="102"/>
      <c r="BZ83" s="104"/>
      <c r="CA83" s="104"/>
      <c r="CB83" s="103"/>
      <c r="CC83" s="104"/>
      <c r="CD83" s="102"/>
      <c r="CE83" s="104"/>
      <c r="CF83" s="104"/>
      <c r="CG83" s="103"/>
      <c r="CH83" s="104"/>
      <c r="CI83" s="102"/>
      <c r="CJ83" s="105"/>
      <c r="CK83" s="101"/>
      <c r="CL83" s="106"/>
      <c r="CM83" s="102"/>
      <c r="CN83" s="105"/>
      <c r="CO83" s="107"/>
      <c r="CP83" s="108"/>
      <c r="CQ83" s="108"/>
      <c r="CR83" s="108"/>
      <c r="CS83" s="223"/>
      <c r="CT83" s="223"/>
      <c r="CU83" s="223"/>
      <c r="CV83" s="223"/>
      <c r="CW83" s="223"/>
      <c r="CX83" s="102"/>
      <c r="CY83" s="236"/>
      <c r="CZ83" s="223"/>
      <c r="DA83" s="102"/>
      <c r="DB83" s="223"/>
      <c r="DC83" s="221"/>
    </row>
    <row r="84" spans="1:107" s="245" customFormat="1" x14ac:dyDescent="0.25">
      <c r="A84" s="239"/>
      <c r="B84" s="189"/>
      <c r="C84" s="240"/>
      <c r="D84" s="240"/>
      <c r="E84" s="100"/>
      <c r="F84" s="241"/>
      <c r="G84" s="242"/>
      <c r="H84" s="242"/>
      <c r="I84" s="252"/>
      <c r="J84" s="243"/>
      <c r="K84" s="244"/>
      <c r="M84" s="266"/>
      <c r="N84" s="246"/>
      <c r="O84" s="106"/>
      <c r="P84" s="188"/>
      <c r="Q84" s="189"/>
      <c r="R84" s="189"/>
      <c r="S84" s="101"/>
      <c r="T84" s="106"/>
      <c r="U84" s="101"/>
      <c r="V84" s="194"/>
      <c r="W84" s="323"/>
      <c r="X84" s="101"/>
      <c r="Y84" s="102"/>
      <c r="Z84" s="242"/>
      <c r="AA84" s="242"/>
      <c r="AB84" s="109"/>
      <c r="AC84" s="109"/>
      <c r="AD84" s="242"/>
      <c r="AE84" s="247"/>
      <c r="AF84" s="103"/>
      <c r="AG84" s="181"/>
      <c r="AH84" s="104"/>
      <c r="AI84" s="102"/>
      <c r="AJ84" s="248"/>
      <c r="AK84" s="102"/>
      <c r="AL84" s="102"/>
      <c r="AM84" s="102"/>
      <c r="AN84" s="109"/>
      <c r="AO84" s="110"/>
      <c r="AP84" s="111"/>
      <c r="AQ84" s="111"/>
      <c r="AR84" s="112"/>
      <c r="AS84" s="104"/>
      <c r="AT84" s="274"/>
      <c r="AU84" s="104"/>
      <c r="AV84" s="101"/>
      <c r="AW84" s="101"/>
      <c r="AX84" s="242"/>
      <c r="AY84" s="249"/>
      <c r="AZ84" s="101"/>
      <c r="BA84" s="101"/>
      <c r="BB84" s="102"/>
      <c r="BC84" s="106"/>
      <c r="BD84" s="101"/>
      <c r="BE84" s="102"/>
      <c r="BF84" s="100"/>
      <c r="BG84" s="101"/>
      <c r="BH84" s="102"/>
      <c r="BI84" s="102"/>
      <c r="BJ84" s="101"/>
      <c r="BK84" s="102"/>
      <c r="BL84" s="100"/>
      <c r="BM84" s="100"/>
      <c r="BN84" s="102"/>
      <c r="BO84" s="102"/>
      <c r="BP84" s="101"/>
      <c r="BQ84" s="102"/>
      <c r="BR84" s="102"/>
      <c r="BS84" s="102"/>
      <c r="BT84" s="102"/>
      <c r="BU84" s="104"/>
      <c r="BV84" s="104"/>
      <c r="BW84" s="103"/>
      <c r="BX84" s="104"/>
      <c r="BY84" s="102"/>
      <c r="BZ84" s="104"/>
      <c r="CA84" s="104"/>
      <c r="CB84" s="103"/>
      <c r="CC84" s="104"/>
      <c r="CD84" s="102"/>
      <c r="CE84" s="104"/>
      <c r="CF84" s="104"/>
      <c r="CG84" s="103"/>
      <c r="CH84" s="104"/>
      <c r="CI84" s="102"/>
      <c r="CJ84" s="105"/>
      <c r="CK84" s="101"/>
      <c r="CL84" s="106"/>
      <c r="CM84" s="102"/>
      <c r="CN84" s="105"/>
      <c r="CO84" s="107"/>
      <c r="CP84" s="108"/>
      <c r="CQ84" s="108"/>
      <c r="CR84" s="108"/>
      <c r="CS84" s="223"/>
      <c r="CT84" s="223"/>
      <c r="CU84" s="223"/>
      <c r="CV84" s="223"/>
      <c r="CW84" s="223"/>
      <c r="CX84" s="102"/>
      <c r="CY84" s="236"/>
      <c r="CZ84" s="223"/>
      <c r="DA84" s="102"/>
      <c r="DB84" s="223"/>
      <c r="DC84" s="221"/>
    </row>
    <row r="85" spans="1:107" s="245" customFormat="1" x14ac:dyDescent="0.25">
      <c r="A85" s="239"/>
      <c r="B85" s="189"/>
      <c r="C85" s="240"/>
      <c r="D85" s="240"/>
      <c r="E85" s="100"/>
      <c r="F85" s="241"/>
      <c r="G85" s="242"/>
      <c r="H85" s="242"/>
      <c r="I85" s="252"/>
      <c r="J85" s="243"/>
      <c r="K85" s="244"/>
      <c r="M85" s="266"/>
      <c r="N85" s="246"/>
      <c r="O85" s="106"/>
      <c r="P85" s="188"/>
      <c r="Q85" s="189"/>
      <c r="R85" s="189"/>
      <c r="S85" s="101"/>
      <c r="T85" s="106"/>
      <c r="U85" s="101"/>
      <c r="V85" s="194"/>
      <c r="W85" s="323"/>
      <c r="X85" s="101"/>
      <c r="Y85" s="102"/>
      <c r="Z85" s="242"/>
      <c r="AA85" s="242"/>
      <c r="AB85" s="109"/>
      <c r="AC85" s="109"/>
      <c r="AD85" s="242"/>
      <c r="AE85" s="247"/>
      <c r="AF85" s="103"/>
      <c r="AG85" s="181"/>
      <c r="AH85" s="104"/>
      <c r="AI85" s="102"/>
      <c r="AJ85" s="248"/>
      <c r="AK85" s="102"/>
      <c r="AL85" s="102"/>
      <c r="AM85" s="102"/>
      <c r="AN85" s="109"/>
      <c r="AO85" s="110"/>
      <c r="AP85" s="111"/>
      <c r="AQ85" s="111"/>
      <c r="AR85" s="112"/>
      <c r="AS85" s="104"/>
      <c r="AT85" s="274"/>
      <c r="AU85" s="104"/>
      <c r="AV85" s="101"/>
      <c r="AW85" s="101"/>
      <c r="AX85" s="242"/>
      <c r="AY85" s="249"/>
      <c r="AZ85" s="101"/>
      <c r="BA85" s="101"/>
      <c r="BB85" s="102"/>
      <c r="BC85" s="106"/>
      <c r="BD85" s="101"/>
      <c r="BE85" s="102"/>
      <c r="BF85" s="100"/>
      <c r="BG85" s="101"/>
      <c r="BH85" s="102"/>
      <c r="BI85" s="102"/>
      <c r="BJ85" s="101"/>
      <c r="BK85" s="102"/>
      <c r="BL85" s="100"/>
      <c r="BM85" s="100"/>
      <c r="BN85" s="102"/>
      <c r="BO85" s="102"/>
      <c r="BP85" s="101"/>
      <c r="BQ85" s="102"/>
      <c r="BR85" s="102"/>
      <c r="BS85" s="102"/>
      <c r="BT85" s="102"/>
      <c r="BU85" s="104"/>
      <c r="BV85" s="104"/>
      <c r="BW85" s="103"/>
      <c r="BX85" s="104"/>
      <c r="BY85" s="102"/>
      <c r="BZ85" s="104"/>
      <c r="CA85" s="104"/>
      <c r="CB85" s="103"/>
      <c r="CC85" s="104"/>
      <c r="CD85" s="102"/>
      <c r="CE85" s="104"/>
      <c r="CF85" s="104"/>
      <c r="CG85" s="103"/>
      <c r="CH85" s="104"/>
      <c r="CI85" s="102"/>
      <c r="CJ85" s="105"/>
      <c r="CK85" s="101"/>
      <c r="CL85" s="106"/>
      <c r="CM85" s="102"/>
      <c r="CN85" s="105"/>
      <c r="CO85" s="107"/>
      <c r="CP85" s="108"/>
      <c r="CQ85" s="108"/>
      <c r="CR85" s="108"/>
      <c r="CS85" s="223"/>
      <c r="CT85" s="223"/>
      <c r="CU85" s="223"/>
      <c r="CV85" s="223"/>
      <c r="CW85" s="223"/>
      <c r="CX85" s="102"/>
      <c r="CY85" s="236"/>
      <c r="CZ85" s="223"/>
      <c r="DA85" s="102"/>
      <c r="DB85" s="223"/>
      <c r="DC85" s="221"/>
    </row>
    <row r="86" spans="1:107" s="245" customFormat="1" x14ac:dyDescent="0.25">
      <c r="A86" s="239"/>
      <c r="B86" s="189"/>
      <c r="C86" s="240"/>
      <c r="D86" s="240"/>
      <c r="E86" s="100"/>
      <c r="F86" s="241"/>
      <c r="G86" s="242"/>
      <c r="H86" s="242"/>
      <c r="I86" s="252"/>
      <c r="J86" s="243"/>
      <c r="K86" s="244"/>
      <c r="M86" s="266"/>
      <c r="N86" s="246"/>
      <c r="O86" s="106"/>
      <c r="P86" s="188"/>
      <c r="Q86" s="189"/>
      <c r="R86" s="189"/>
      <c r="S86" s="101"/>
      <c r="T86" s="106"/>
      <c r="U86" s="101"/>
      <c r="V86" s="194"/>
      <c r="W86" s="323"/>
      <c r="X86" s="101"/>
      <c r="Y86" s="102"/>
      <c r="Z86" s="242"/>
      <c r="AA86" s="242"/>
      <c r="AB86" s="109"/>
      <c r="AC86" s="109"/>
      <c r="AD86" s="242"/>
      <c r="AE86" s="247"/>
      <c r="AF86" s="103"/>
      <c r="AG86" s="181"/>
      <c r="AH86" s="104"/>
      <c r="AI86" s="102"/>
      <c r="AJ86" s="248"/>
      <c r="AK86" s="102"/>
      <c r="AL86" s="102"/>
      <c r="AM86" s="102"/>
      <c r="AN86" s="109"/>
      <c r="AO86" s="110"/>
      <c r="AP86" s="111"/>
      <c r="AQ86" s="111"/>
      <c r="AR86" s="112"/>
      <c r="AS86" s="104"/>
      <c r="AT86" s="274"/>
      <c r="AU86" s="104"/>
      <c r="AV86" s="101"/>
      <c r="AW86" s="101"/>
      <c r="AX86" s="242"/>
      <c r="AY86" s="249"/>
      <c r="AZ86" s="101"/>
      <c r="BA86" s="101"/>
      <c r="BB86" s="102"/>
      <c r="BC86" s="106"/>
      <c r="BD86" s="101"/>
      <c r="BE86" s="102"/>
      <c r="BF86" s="100"/>
      <c r="BG86" s="101"/>
      <c r="BH86" s="102"/>
      <c r="BI86" s="102"/>
      <c r="BJ86" s="101"/>
      <c r="BK86" s="102"/>
      <c r="BL86" s="100"/>
      <c r="BM86" s="100"/>
      <c r="BN86" s="102"/>
      <c r="BO86" s="102"/>
      <c r="BP86" s="101"/>
      <c r="BQ86" s="102"/>
      <c r="BR86" s="102"/>
      <c r="BS86" s="102"/>
      <c r="BT86" s="102"/>
      <c r="BU86" s="104"/>
      <c r="BV86" s="104"/>
      <c r="BW86" s="103"/>
      <c r="BX86" s="104"/>
      <c r="BY86" s="102"/>
      <c r="BZ86" s="104"/>
      <c r="CA86" s="104"/>
      <c r="CB86" s="103"/>
      <c r="CC86" s="104"/>
      <c r="CD86" s="102"/>
      <c r="CE86" s="104"/>
      <c r="CF86" s="104"/>
      <c r="CG86" s="103"/>
      <c r="CH86" s="104"/>
      <c r="CI86" s="102"/>
      <c r="CJ86" s="105"/>
      <c r="CK86" s="101"/>
      <c r="CL86" s="106"/>
      <c r="CM86" s="102"/>
      <c r="CN86" s="105"/>
      <c r="CO86" s="107"/>
      <c r="CP86" s="108"/>
      <c r="CQ86" s="108"/>
      <c r="CR86" s="108"/>
      <c r="CS86" s="223"/>
      <c r="CT86" s="223"/>
      <c r="CU86" s="223"/>
      <c r="CV86" s="223"/>
      <c r="CW86" s="223"/>
      <c r="CX86" s="102"/>
      <c r="CY86" s="236"/>
      <c r="CZ86" s="223"/>
      <c r="DA86" s="102"/>
      <c r="DB86" s="223"/>
      <c r="DC86" s="221"/>
    </row>
    <row r="87" spans="1:107" s="245" customFormat="1" x14ac:dyDescent="0.25">
      <c r="A87" s="239"/>
      <c r="B87" s="189"/>
      <c r="C87" s="240"/>
      <c r="D87" s="240"/>
      <c r="E87" s="100"/>
      <c r="F87" s="241"/>
      <c r="G87" s="242"/>
      <c r="H87" s="242"/>
      <c r="I87" s="252"/>
      <c r="J87" s="243"/>
      <c r="K87" s="244"/>
      <c r="M87" s="266"/>
      <c r="N87" s="246"/>
      <c r="O87" s="106"/>
      <c r="P87" s="188"/>
      <c r="Q87" s="189"/>
      <c r="R87" s="189"/>
      <c r="S87" s="101"/>
      <c r="T87" s="106"/>
      <c r="U87" s="101"/>
      <c r="V87" s="194"/>
      <c r="W87" s="323"/>
      <c r="X87" s="101"/>
      <c r="Y87" s="102"/>
      <c r="Z87" s="242"/>
      <c r="AA87" s="242"/>
      <c r="AB87" s="109"/>
      <c r="AC87" s="109"/>
      <c r="AD87" s="242"/>
      <c r="AE87" s="247"/>
      <c r="AF87" s="103"/>
      <c r="AG87" s="181"/>
      <c r="AH87" s="104"/>
      <c r="AI87" s="102"/>
      <c r="AJ87" s="248"/>
      <c r="AK87" s="102"/>
      <c r="AL87" s="102"/>
      <c r="AM87" s="102"/>
      <c r="AN87" s="109"/>
      <c r="AO87" s="110"/>
      <c r="AP87" s="111"/>
      <c r="AQ87" s="111"/>
      <c r="AR87" s="112"/>
      <c r="AS87" s="104"/>
      <c r="AT87" s="274"/>
      <c r="AU87" s="104"/>
      <c r="AV87" s="101"/>
      <c r="AW87" s="101"/>
      <c r="AX87" s="242"/>
      <c r="AY87" s="249"/>
      <c r="AZ87" s="101"/>
      <c r="BA87" s="101"/>
      <c r="BB87" s="102"/>
      <c r="BC87" s="106"/>
      <c r="BD87" s="101"/>
      <c r="BE87" s="102"/>
      <c r="BF87" s="100"/>
      <c r="BG87" s="101"/>
      <c r="BH87" s="102"/>
      <c r="BI87" s="102"/>
      <c r="BJ87" s="101"/>
      <c r="BK87" s="102"/>
      <c r="BL87" s="100"/>
      <c r="BM87" s="100"/>
      <c r="BN87" s="102"/>
      <c r="BO87" s="102"/>
      <c r="BP87" s="101"/>
      <c r="BQ87" s="102"/>
      <c r="BR87" s="102"/>
      <c r="BS87" s="102"/>
      <c r="BT87" s="102"/>
      <c r="BU87" s="104"/>
      <c r="BV87" s="104"/>
      <c r="BW87" s="103"/>
      <c r="BX87" s="104"/>
      <c r="BY87" s="102"/>
      <c r="BZ87" s="104"/>
      <c r="CA87" s="104"/>
      <c r="CB87" s="103"/>
      <c r="CC87" s="104"/>
      <c r="CD87" s="102"/>
      <c r="CE87" s="104"/>
      <c r="CF87" s="104"/>
      <c r="CG87" s="103"/>
      <c r="CH87" s="104"/>
      <c r="CI87" s="102"/>
      <c r="CJ87" s="105"/>
      <c r="CK87" s="101"/>
      <c r="CL87" s="106"/>
      <c r="CM87" s="102"/>
      <c r="CN87" s="105"/>
      <c r="CO87" s="107"/>
      <c r="CP87" s="108"/>
      <c r="CQ87" s="108"/>
      <c r="CR87" s="108"/>
      <c r="CS87" s="223"/>
      <c r="CT87" s="223"/>
      <c r="CU87" s="223"/>
      <c r="CV87" s="223"/>
      <c r="CW87" s="223"/>
      <c r="CX87" s="102"/>
      <c r="CY87" s="236"/>
      <c r="CZ87" s="223"/>
      <c r="DA87" s="102"/>
      <c r="DB87" s="223"/>
      <c r="DC87" s="221"/>
    </row>
    <row r="88" spans="1:107" s="245" customFormat="1" x14ac:dyDescent="0.25">
      <c r="A88" s="239"/>
      <c r="B88" s="189"/>
      <c r="C88" s="240"/>
      <c r="D88" s="240"/>
      <c r="E88" s="100"/>
      <c r="F88" s="241"/>
      <c r="G88" s="242"/>
      <c r="H88" s="242"/>
      <c r="I88" s="252"/>
      <c r="J88" s="243"/>
      <c r="K88" s="244"/>
      <c r="M88" s="266"/>
      <c r="N88" s="246"/>
      <c r="O88" s="106"/>
      <c r="P88" s="188"/>
      <c r="Q88" s="189"/>
      <c r="R88" s="189"/>
      <c r="S88" s="101"/>
      <c r="T88" s="106"/>
      <c r="U88" s="101"/>
      <c r="V88" s="194"/>
      <c r="W88" s="323"/>
      <c r="X88" s="101"/>
      <c r="Y88" s="102"/>
      <c r="Z88" s="242"/>
      <c r="AA88" s="242"/>
      <c r="AB88" s="109"/>
      <c r="AC88" s="109"/>
      <c r="AD88" s="242"/>
      <c r="AE88" s="247"/>
      <c r="AF88" s="103"/>
      <c r="AG88" s="181"/>
      <c r="AH88" s="104"/>
      <c r="AI88" s="102"/>
      <c r="AJ88" s="248"/>
      <c r="AK88" s="102"/>
      <c r="AL88" s="102"/>
      <c r="AM88" s="102"/>
      <c r="AN88" s="109"/>
      <c r="AO88" s="110"/>
      <c r="AP88" s="111"/>
      <c r="AQ88" s="111"/>
      <c r="AR88" s="112"/>
      <c r="AS88" s="104"/>
      <c r="AT88" s="274"/>
      <c r="AU88" s="104"/>
      <c r="AV88" s="101"/>
      <c r="AW88" s="101"/>
      <c r="AX88" s="242"/>
      <c r="AY88" s="249"/>
      <c r="AZ88" s="101"/>
      <c r="BA88" s="101"/>
      <c r="BB88" s="102"/>
      <c r="BC88" s="106"/>
      <c r="BD88" s="101"/>
      <c r="BE88" s="102"/>
      <c r="BF88" s="100"/>
      <c r="BG88" s="101"/>
      <c r="BH88" s="102"/>
      <c r="BI88" s="102"/>
      <c r="BJ88" s="101"/>
      <c r="BK88" s="102"/>
      <c r="BL88" s="100"/>
      <c r="BM88" s="100"/>
      <c r="BN88" s="102"/>
      <c r="BO88" s="102"/>
      <c r="BP88" s="101"/>
      <c r="BQ88" s="102"/>
      <c r="BR88" s="102"/>
      <c r="BS88" s="102"/>
      <c r="BT88" s="102"/>
      <c r="BU88" s="104"/>
      <c r="BV88" s="104"/>
      <c r="BW88" s="103"/>
      <c r="BX88" s="104"/>
      <c r="BY88" s="102"/>
      <c r="BZ88" s="104"/>
      <c r="CA88" s="104"/>
      <c r="CB88" s="103"/>
      <c r="CC88" s="104"/>
      <c r="CD88" s="102"/>
      <c r="CE88" s="104"/>
      <c r="CF88" s="104"/>
      <c r="CG88" s="103"/>
      <c r="CH88" s="104"/>
      <c r="CI88" s="102"/>
      <c r="CJ88" s="105"/>
      <c r="CK88" s="101"/>
      <c r="CL88" s="106"/>
      <c r="CM88" s="102"/>
      <c r="CN88" s="105"/>
      <c r="CO88" s="107"/>
      <c r="CP88" s="108"/>
      <c r="CQ88" s="108"/>
      <c r="CR88" s="108"/>
      <c r="CS88" s="223"/>
      <c r="CT88" s="223"/>
      <c r="CU88" s="223"/>
      <c r="CV88" s="223"/>
      <c r="CW88" s="223"/>
      <c r="CX88" s="102"/>
      <c r="CY88" s="236"/>
      <c r="CZ88" s="223"/>
      <c r="DA88" s="102"/>
      <c r="DB88" s="223"/>
      <c r="DC88" s="221"/>
    </row>
    <row r="89" spans="1:107" s="245" customFormat="1" x14ac:dyDescent="0.25">
      <c r="A89" s="239"/>
      <c r="B89" s="189"/>
      <c r="C89" s="240"/>
      <c r="D89" s="240"/>
      <c r="E89" s="100"/>
      <c r="F89" s="241"/>
      <c r="G89" s="242"/>
      <c r="H89" s="242"/>
      <c r="I89" s="252"/>
      <c r="J89" s="243"/>
      <c r="K89" s="244"/>
      <c r="M89" s="266"/>
      <c r="N89" s="246"/>
      <c r="O89" s="106"/>
      <c r="P89" s="188"/>
      <c r="Q89" s="189"/>
      <c r="R89" s="189"/>
      <c r="S89" s="101"/>
      <c r="T89" s="106"/>
      <c r="U89" s="101"/>
      <c r="V89" s="194"/>
      <c r="W89" s="323"/>
      <c r="X89" s="101"/>
      <c r="Y89" s="102"/>
      <c r="Z89" s="242"/>
      <c r="AA89" s="242"/>
      <c r="AB89" s="109"/>
      <c r="AC89" s="109"/>
      <c r="AD89" s="242"/>
      <c r="AE89" s="247"/>
      <c r="AF89" s="103"/>
      <c r="AG89" s="181"/>
      <c r="AH89" s="104"/>
      <c r="AI89" s="102"/>
      <c r="AJ89" s="248"/>
      <c r="AK89" s="102"/>
      <c r="AL89" s="102"/>
      <c r="AM89" s="102"/>
      <c r="AN89" s="109"/>
      <c r="AO89" s="110"/>
      <c r="AP89" s="111"/>
      <c r="AQ89" s="111"/>
      <c r="AR89" s="112"/>
      <c r="AS89" s="104"/>
      <c r="AT89" s="274"/>
      <c r="AU89" s="104"/>
      <c r="AV89" s="101"/>
      <c r="AW89" s="101"/>
      <c r="AX89" s="242"/>
      <c r="AY89" s="249"/>
      <c r="AZ89" s="101"/>
      <c r="BA89" s="101"/>
      <c r="BB89" s="102"/>
      <c r="BC89" s="106"/>
      <c r="BD89" s="101"/>
      <c r="BE89" s="102"/>
      <c r="BF89" s="100"/>
      <c r="BG89" s="101"/>
      <c r="BH89" s="102"/>
      <c r="BI89" s="102"/>
      <c r="BJ89" s="101"/>
      <c r="BK89" s="102"/>
      <c r="BL89" s="100"/>
      <c r="BM89" s="100"/>
      <c r="BN89" s="102"/>
      <c r="BO89" s="102"/>
      <c r="BP89" s="101"/>
      <c r="BQ89" s="102"/>
      <c r="BR89" s="102"/>
      <c r="BS89" s="102"/>
      <c r="BT89" s="102"/>
      <c r="BU89" s="104"/>
      <c r="BV89" s="104"/>
      <c r="BW89" s="103"/>
      <c r="BX89" s="104"/>
      <c r="BY89" s="102"/>
      <c r="BZ89" s="104"/>
      <c r="CA89" s="104"/>
      <c r="CB89" s="103"/>
      <c r="CC89" s="104"/>
      <c r="CD89" s="102"/>
      <c r="CE89" s="104"/>
      <c r="CF89" s="104"/>
      <c r="CG89" s="103"/>
      <c r="CH89" s="104"/>
      <c r="CI89" s="102"/>
      <c r="CJ89" s="105"/>
      <c r="CK89" s="101"/>
      <c r="CL89" s="106"/>
      <c r="CM89" s="102"/>
      <c r="CN89" s="105"/>
      <c r="CO89" s="107"/>
      <c r="CP89" s="108"/>
      <c r="CQ89" s="108"/>
      <c r="CR89" s="108"/>
      <c r="CS89" s="223"/>
      <c r="CT89" s="223"/>
      <c r="CU89" s="223"/>
      <c r="CV89" s="223"/>
      <c r="CW89" s="223"/>
      <c r="CX89" s="102"/>
      <c r="CY89" s="236"/>
      <c r="CZ89" s="223"/>
      <c r="DA89" s="102"/>
      <c r="DB89" s="223"/>
      <c r="DC89" s="221"/>
    </row>
    <row r="90" spans="1:107" s="245" customFormat="1" x14ac:dyDescent="0.25">
      <c r="A90" s="239"/>
      <c r="B90" s="189"/>
      <c r="C90" s="240"/>
      <c r="D90" s="240"/>
      <c r="E90" s="100"/>
      <c r="F90" s="241"/>
      <c r="G90" s="242"/>
      <c r="H90" s="242"/>
      <c r="I90" s="252"/>
      <c r="J90" s="243"/>
      <c r="K90" s="244"/>
      <c r="M90" s="266"/>
      <c r="N90" s="246"/>
      <c r="O90" s="106"/>
      <c r="P90" s="188"/>
      <c r="Q90" s="189"/>
      <c r="R90" s="189"/>
      <c r="S90" s="101"/>
      <c r="T90" s="106"/>
      <c r="U90" s="101"/>
      <c r="V90" s="194"/>
      <c r="W90" s="323"/>
      <c r="X90" s="101"/>
      <c r="Y90" s="102"/>
      <c r="Z90" s="242"/>
      <c r="AA90" s="242"/>
      <c r="AB90" s="109"/>
      <c r="AC90" s="109"/>
      <c r="AD90" s="242"/>
      <c r="AE90" s="247"/>
      <c r="AF90" s="103"/>
      <c r="AG90" s="181"/>
      <c r="AH90" s="104"/>
      <c r="AI90" s="102"/>
      <c r="AJ90" s="248"/>
      <c r="AK90" s="102"/>
      <c r="AL90" s="102"/>
      <c r="AM90" s="102"/>
      <c r="AN90" s="109"/>
      <c r="AO90" s="110"/>
      <c r="AP90" s="111"/>
      <c r="AQ90" s="111"/>
      <c r="AR90" s="112"/>
      <c r="AS90" s="104"/>
      <c r="AT90" s="274"/>
      <c r="AU90" s="104"/>
      <c r="AV90" s="101"/>
      <c r="AW90" s="101"/>
      <c r="AX90" s="242"/>
      <c r="AY90" s="249"/>
      <c r="AZ90" s="101"/>
      <c r="BA90" s="101"/>
      <c r="BB90" s="102"/>
      <c r="BC90" s="106"/>
      <c r="BD90" s="101"/>
      <c r="BE90" s="102"/>
      <c r="BF90" s="100"/>
      <c r="BG90" s="101"/>
      <c r="BH90" s="102"/>
      <c r="BI90" s="102"/>
      <c r="BJ90" s="101"/>
      <c r="BK90" s="102"/>
      <c r="BL90" s="100"/>
      <c r="BM90" s="100"/>
      <c r="BN90" s="102"/>
      <c r="BO90" s="102"/>
      <c r="BP90" s="101"/>
      <c r="BQ90" s="102"/>
      <c r="BR90" s="102"/>
      <c r="BS90" s="102"/>
      <c r="BT90" s="102"/>
      <c r="BU90" s="104"/>
      <c r="BV90" s="104"/>
      <c r="BW90" s="103"/>
      <c r="BX90" s="104"/>
      <c r="BY90" s="102"/>
      <c r="BZ90" s="104"/>
      <c r="CA90" s="104"/>
      <c r="CB90" s="103"/>
      <c r="CC90" s="104"/>
      <c r="CD90" s="102"/>
      <c r="CE90" s="104"/>
      <c r="CF90" s="104"/>
      <c r="CG90" s="103"/>
      <c r="CH90" s="104"/>
      <c r="CI90" s="102"/>
      <c r="CJ90" s="105"/>
      <c r="CK90" s="101"/>
      <c r="CL90" s="106"/>
      <c r="CM90" s="102"/>
      <c r="CN90" s="105"/>
      <c r="CO90" s="107"/>
      <c r="CP90" s="108"/>
      <c r="CQ90" s="108"/>
      <c r="CR90" s="108"/>
      <c r="CS90" s="223"/>
      <c r="CT90" s="223"/>
      <c r="CU90" s="223"/>
      <c r="CV90" s="223"/>
      <c r="CW90" s="223"/>
      <c r="CX90" s="102"/>
      <c r="CY90" s="236"/>
      <c r="CZ90" s="223"/>
      <c r="DA90" s="102"/>
      <c r="DB90" s="223"/>
      <c r="DC90" s="221"/>
    </row>
    <row r="91" spans="1:107" s="245" customFormat="1" x14ac:dyDescent="0.25">
      <c r="A91" s="239"/>
      <c r="B91" s="189"/>
      <c r="C91" s="240"/>
      <c r="D91" s="240"/>
      <c r="E91" s="100"/>
      <c r="F91" s="241"/>
      <c r="G91" s="242"/>
      <c r="H91" s="242"/>
      <c r="I91" s="252"/>
      <c r="J91" s="243"/>
      <c r="K91" s="244"/>
      <c r="M91" s="266"/>
      <c r="N91" s="246"/>
      <c r="O91" s="106"/>
      <c r="P91" s="188"/>
      <c r="Q91" s="189"/>
      <c r="R91" s="189"/>
      <c r="S91" s="101"/>
      <c r="T91" s="106"/>
      <c r="U91" s="101"/>
      <c r="V91" s="194"/>
      <c r="W91" s="323"/>
      <c r="X91" s="101"/>
      <c r="Y91" s="102"/>
      <c r="Z91" s="242"/>
      <c r="AA91" s="242"/>
      <c r="AB91" s="109"/>
      <c r="AC91" s="109"/>
      <c r="AD91" s="242"/>
      <c r="AE91" s="247"/>
      <c r="AF91" s="103"/>
      <c r="AG91" s="181"/>
      <c r="AH91" s="104"/>
      <c r="AI91" s="102"/>
      <c r="AJ91" s="248"/>
      <c r="AK91" s="102"/>
      <c r="AL91" s="102"/>
      <c r="AM91" s="102"/>
      <c r="AN91" s="109"/>
      <c r="AO91" s="110"/>
      <c r="AP91" s="111"/>
      <c r="AQ91" s="111"/>
      <c r="AR91" s="112"/>
      <c r="AS91" s="104"/>
      <c r="AT91" s="274"/>
      <c r="AU91" s="104"/>
      <c r="AV91" s="101"/>
      <c r="AW91" s="101"/>
      <c r="AX91" s="242"/>
      <c r="AY91" s="249"/>
      <c r="AZ91" s="101"/>
      <c r="BA91" s="101"/>
      <c r="BB91" s="102"/>
      <c r="BC91" s="106"/>
      <c r="BD91" s="101"/>
      <c r="BE91" s="102"/>
      <c r="BF91" s="100"/>
      <c r="BG91" s="101"/>
      <c r="BH91" s="102"/>
      <c r="BI91" s="102"/>
      <c r="BJ91" s="101"/>
      <c r="BK91" s="102"/>
      <c r="BL91" s="100"/>
      <c r="BM91" s="100"/>
      <c r="BN91" s="102"/>
      <c r="BO91" s="102"/>
      <c r="BP91" s="101"/>
      <c r="BQ91" s="102"/>
      <c r="BR91" s="102"/>
      <c r="BS91" s="102"/>
      <c r="BT91" s="102"/>
      <c r="BU91" s="104"/>
      <c r="BV91" s="104"/>
      <c r="BW91" s="103"/>
      <c r="BX91" s="104"/>
      <c r="BY91" s="102"/>
      <c r="BZ91" s="104"/>
      <c r="CA91" s="104"/>
      <c r="CB91" s="103"/>
      <c r="CC91" s="104"/>
      <c r="CD91" s="102"/>
      <c r="CE91" s="104"/>
      <c r="CF91" s="104"/>
      <c r="CG91" s="103"/>
      <c r="CH91" s="104"/>
      <c r="CI91" s="102"/>
      <c r="CJ91" s="105"/>
      <c r="CK91" s="101"/>
      <c r="CL91" s="106"/>
      <c r="CM91" s="102"/>
      <c r="CN91" s="105"/>
      <c r="CO91" s="107"/>
      <c r="CP91" s="108"/>
      <c r="CQ91" s="108"/>
      <c r="CR91" s="108"/>
      <c r="CS91" s="223"/>
      <c r="CT91" s="223"/>
      <c r="CU91" s="223"/>
      <c r="CV91" s="223"/>
      <c r="CW91" s="223"/>
      <c r="CX91" s="102"/>
      <c r="CY91" s="236"/>
      <c r="CZ91" s="223"/>
      <c r="DA91" s="102"/>
      <c r="DB91" s="223"/>
      <c r="DC91" s="221"/>
    </row>
    <row r="92" spans="1:107" s="245" customFormat="1" x14ac:dyDescent="0.25">
      <c r="A92" s="239"/>
      <c r="B92" s="189"/>
      <c r="C92" s="240"/>
      <c r="D92" s="240"/>
      <c r="E92" s="100"/>
      <c r="F92" s="241"/>
      <c r="G92" s="242"/>
      <c r="H92" s="242"/>
      <c r="I92" s="252"/>
      <c r="J92" s="243"/>
      <c r="K92" s="244"/>
      <c r="M92" s="266"/>
      <c r="N92" s="246"/>
      <c r="O92" s="106"/>
      <c r="P92" s="188"/>
      <c r="Q92" s="189"/>
      <c r="R92" s="189"/>
      <c r="S92" s="101"/>
      <c r="T92" s="106"/>
      <c r="U92" s="101"/>
      <c r="V92" s="194"/>
      <c r="W92" s="323"/>
      <c r="X92" s="101"/>
      <c r="Y92" s="102"/>
      <c r="Z92" s="242"/>
      <c r="AA92" s="242"/>
      <c r="AB92" s="109"/>
      <c r="AC92" s="109"/>
      <c r="AD92" s="242"/>
      <c r="AE92" s="247"/>
      <c r="AF92" s="103"/>
      <c r="AG92" s="181"/>
      <c r="AH92" s="104"/>
      <c r="AI92" s="102"/>
      <c r="AJ92" s="248"/>
      <c r="AK92" s="102"/>
      <c r="AL92" s="102"/>
      <c r="AM92" s="102"/>
      <c r="AN92" s="109"/>
      <c r="AO92" s="110"/>
      <c r="AP92" s="111"/>
      <c r="AQ92" s="111"/>
      <c r="AR92" s="112"/>
      <c r="AS92" s="104"/>
      <c r="AT92" s="274"/>
      <c r="AU92" s="104"/>
      <c r="AV92" s="101"/>
      <c r="AW92" s="101"/>
      <c r="AX92" s="242"/>
      <c r="AY92" s="249"/>
      <c r="AZ92" s="101"/>
      <c r="BA92" s="101"/>
      <c r="BB92" s="102"/>
      <c r="BC92" s="106"/>
      <c r="BD92" s="101"/>
      <c r="BE92" s="102"/>
      <c r="BF92" s="100"/>
      <c r="BG92" s="101"/>
      <c r="BH92" s="102"/>
      <c r="BI92" s="102"/>
      <c r="BJ92" s="101"/>
      <c r="BK92" s="102"/>
      <c r="BL92" s="100"/>
      <c r="BM92" s="100"/>
      <c r="BN92" s="102"/>
      <c r="BO92" s="102"/>
      <c r="BP92" s="101"/>
      <c r="BQ92" s="102"/>
      <c r="BR92" s="102"/>
      <c r="BS92" s="102"/>
      <c r="BT92" s="102"/>
      <c r="BU92" s="104"/>
      <c r="BV92" s="104"/>
      <c r="BW92" s="103"/>
      <c r="BX92" s="104"/>
      <c r="BY92" s="102"/>
      <c r="BZ92" s="104"/>
      <c r="CA92" s="104"/>
      <c r="CB92" s="103"/>
      <c r="CC92" s="104"/>
      <c r="CD92" s="102"/>
      <c r="CE92" s="104"/>
      <c r="CF92" s="104"/>
      <c r="CG92" s="103"/>
      <c r="CH92" s="104"/>
      <c r="CI92" s="102"/>
      <c r="CJ92" s="105"/>
      <c r="CK92" s="101"/>
      <c r="CL92" s="106"/>
      <c r="CM92" s="102"/>
      <c r="CN92" s="105"/>
      <c r="CO92" s="107"/>
      <c r="CP92" s="108"/>
      <c r="CQ92" s="108"/>
      <c r="CR92" s="108"/>
      <c r="CS92" s="223"/>
      <c r="CT92" s="223"/>
      <c r="CU92" s="223"/>
      <c r="CV92" s="223"/>
      <c r="CW92" s="223"/>
      <c r="CX92" s="102"/>
      <c r="CY92" s="236"/>
      <c r="CZ92" s="223"/>
      <c r="DA92" s="102"/>
      <c r="DB92" s="223"/>
      <c r="DC92" s="221"/>
    </row>
    <row r="93" spans="1:107" s="245" customFormat="1" x14ac:dyDescent="0.25">
      <c r="A93" s="239"/>
      <c r="B93" s="189"/>
      <c r="C93" s="240"/>
      <c r="D93" s="240"/>
      <c r="E93" s="100"/>
      <c r="F93" s="241"/>
      <c r="G93" s="242"/>
      <c r="H93" s="242"/>
      <c r="I93" s="252"/>
      <c r="J93" s="243"/>
      <c r="K93" s="244"/>
      <c r="M93" s="266"/>
      <c r="N93" s="246"/>
      <c r="O93" s="106"/>
      <c r="P93" s="188"/>
      <c r="Q93" s="189"/>
      <c r="R93" s="189"/>
      <c r="S93" s="101"/>
      <c r="T93" s="106"/>
      <c r="U93" s="101"/>
      <c r="V93" s="194"/>
      <c r="W93" s="323"/>
      <c r="X93" s="101"/>
      <c r="Y93" s="102"/>
      <c r="Z93" s="242"/>
      <c r="AA93" s="242"/>
      <c r="AB93" s="109"/>
      <c r="AC93" s="109"/>
      <c r="AD93" s="242"/>
      <c r="AE93" s="247"/>
      <c r="AF93" s="103"/>
      <c r="AG93" s="181"/>
      <c r="AH93" s="104"/>
      <c r="AI93" s="102"/>
      <c r="AJ93" s="248"/>
      <c r="AK93" s="102"/>
      <c r="AL93" s="102"/>
      <c r="AM93" s="102"/>
      <c r="AN93" s="109"/>
      <c r="AO93" s="110"/>
      <c r="AP93" s="111"/>
      <c r="AQ93" s="111"/>
      <c r="AR93" s="112"/>
      <c r="AS93" s="104"/>
      <c r="AT93" s="274"/>
      <c r="AU93" s="104"/>
      <c r="AV93" s="101"/>
      <c r="AW93" s="101"/>
      <c r="AX93" s="242"/>
      <c r="AY93" s="249"/>
      <c r="AZ93" s="101"/>
      <c r="BA93" s="101"/>
      <c r="BB93" s="102"/>
      <c r="BC93" s="106"/>
      <c r="BD93" s="101"/>
      <c r="BE93" s="102"/>
      <c r="BF93" s="100"/>
      <c r="BG93" s="101"/>
      <c r="BH93" s="102"/>
      <c r="BI93" s="102"/>
      <c r="BJ93" s="101"/>
      <c r="BK93" s="102"/>
      <c r="BL93" s="100"/>
      <c r="BM93" s="100"/>
      <c r="BN93" s="102"/>
      <c r="BO93" s="102"/>
      <c r="BP93" s="101"/>
      <c r="BQ93" s="102"/>
      <c r="BR93" s="102"/>
      <c r="BS93" s="102"/>
      <c r="BT93" s="102"/>
      <c r="BU93" s="104"/>
      <c r="BV93" s="104"/>
      <c r="BW93" s="103"/>
      <c r="BX93" s="104"/>
      <c r="BY93" s="102"/>
      <c r="BZ93" s="104"/>
      <c r="CA93" s="104"/>
      <c r="CB93" s="103"/>
      <c r="CC93" s="104"/>
      <c r="CD93" s="102"/>
      <c r="CE93" s="104"/>
      <c r="CF93" s="104"/>
      <c r="CG93" s="103"/>
      <c r="CH93" s="104"/>
      <c r="CI93" s="102"/>
      <c r="CJ93" s="105"/>
      <c r="CK93" s="101"/>
      <c r="CL93" s="106"/>
      <c r="CM93" s="102"/>
      <c r="CN93" s="105"/>
      <c r="CO93" s="107"/>
      <c r="CP93" s="108"/>
      <c r="CQ93" s="108"/>
      <c r="CR93" s="108"/>
      <c r="CS93" s="223"/>
      <c r="CT93" s="223"/>
      <c r="CU93" s="223"/>
      <c r="CV93" s="223"/>
      <c r="CW93" s="223"/>
      <c r="CX93" s="102"/>
      <c r="CY93" s="236"/>
      <c r="CZ93" s="223"/>
      <c r="DA93" s="102"/>
      <c r="DB93" s="223"/>
      <c r="DC93" s="221"/>
    </row>
    <row r="94" spans="1:107" s="245" customFormat="1" x14ac:dyDescent="0.25">
      <c r="A94" s="239"/>
      <c r="B94" s="189"/>
      <c r="C94" s="240"/>
      <c r="D94" s="240"/>
      <c r="E94" s="100"/>
      <c r="F94" s="241"/>
      <c r="G94" s="242"/>
      <c r="H94" s="242"/>
      <c r="I94" s="252"/>
      <c r="J94" s="243"/>
      <c r="K94" s="244"/>
      <c r="M94" s="266"/>
      <c r="N94" s="246"/>
      <c r="O94" s="106"/>
      <c r="P94" s="188"/>
      <c r="Q94" s="189"/>
      <c r="R94" s="189"/>
      <c r="S94" s="101"/>
      <c r="T94" s="106"/>
      <c r="U94" s="101"/>
      <c r="V94" s="194"/>
      <c r="W94" s="323"/>
      <c r="X94" s="101"/>
      <c r="Y94" s="102"/>
      <c r="Z94" s="242"/>
      <c r="AA94" s="242"/>
      <c r="AB94" s="109"/>
      <c r="AC94" s="109"/>
      <c r="AD94" s="242"/>
      <c r="AE94" s="247"/>
      <c r="AF94" s="103"/>
      <c r="AG94" s="181"/>
      <c r="AH94" s="104"/>
      <c r="AI94" s="102"/>
      <c r="AJ94" s="248"/>
      <c r="AK94" s="102"/>
      <c r="AL94" s="102"/>
      <c r="AM94" s="102"/>
      <c r="AN94" s="109"/>
      <c r="AO94" s="110"/>
      <c r="AP94" s="111"/>
      <c r="AQ94" s="111"/>
      <c r="AR94" s="112"/>
      <c r="AS94" s="104"/>
      <c r="AT94" s="274"/>
      <c r="AU94" s="104"/>
      <c r="AV94" s="101"/>
      <c r="AW94" s="101"/>
      <c r="AX94" s="242"/>
      <c r="AY94" s="249"/>
      <c r="AZ94" s="101"/>
      <c r="BA94" s="101"/>
      <c r="BB94" s="102"/>
      <c r="BC94" s="106"/>
      <c r="BD94" s="101"/>
      <c r="BE94" s="102"/>
      <c r="BF94" s="100"/>
      <c r="BG94" s="101"/>
      <c r="BH94" s="102"/>
      <c r="BI94" s="102"/>
      <c r="BJ94" s="101"/>
      <c r="BK94" s="102"/>
      <c r="BL94" s="100"/>
      <c r="BM94" s="100"/>
      <c r="BN94" s="102"/>
      <c r="BO94" s="102"/>
      <c r="BP94" s="101"/>
      <c r="BQ94" s="102"/>
      <c r="BR94" s="102"/>
      <c r="BS94" s="102"/>
      <c r="BT94" s="102"/>
      <c r="BU94" s="104"/>
      <c r="BV94" s="104"/>
      <c r="BW94" s="103"/>
      <c r="BX94" s="104"/>
      <c r="BY94" s="102"/>
      <c r="BZ94" s="104"/>
      <c r="CA94" s="104"/>
      <c r="CB94" s="103"/>
      <c r="CC94" s="104"/>
      <c r="CD94" s="102"/>
      <c r="CE94" s="104"/>
      <c r="CF94" s="104"/>
      <c r="CG94" s="103"/>
      <c r="CH94" s="104"/>
      <c r="CI94" s="102"/>
      <c r="CJ94" s="105"/>
      <c r="CK94" s="101"/>
      <c r="CL94" s="106"/>
      <c r="CM94" s="102"/>
      <c r="CN94" s="105"/>
      <c r="CO94" s="107"/>
      <c r="CP94" s="108"/>
      <c r="CQ94" s="108"/>
      <c r="CR94" s="108"/>
      <c r="CS94" s="223"/>
      <c r="CT94" s="223"/>
      <c r="CU94" s="223"/>
      <c r="CV94" s="223"/>
      <c r="CW94" s="223"/>
      <c r="CX94" s="102"/>
      <c r="CY94" s="236"/>
      <c r="CZ94" s="223"/>
      <c r="DA94" s="102"/>
      <c r="DB94" s="223"/>
      <c r="DC94" s="221"/>
    </row>
    <row r="95" spans="1:107" s="245" customFormat="1" x14ac:dyDescent="0.25">
      <c r="A95" s="239"/>
      <c r="B95" s="189"/>
      <c r="C95" s="240"/>
      <c r="D95" s="240"/>
      <c r="E95" s="100"/>
      <c r="F95" s="241"/>
      <c r="G95" s="242"/>
      <c r="H95" s="242"/>
      <c r="I95" s="252"/>
      <c r="J95" s="243"/>
      <c r="K95" s="244"/>
      <c r="M95" s="266"/>
      <c r="N95" s="246"/>
      <c r="O95" s="106"/>
      <c r="P95" s="188"/>
      <c r="Q95" s="189"/>
      <c r="R95" s="189"/>
      <c r="S95" s="101"/>
      <c r="T95" s="106"/>
      <c r="U95" s="101"/>
      <c r="V95" s="194"/>
      <c r="W95" s="323"/>
      <c r="X95" s="101"/>
      <c r="Y95" s="102"/>
      <c r="Z95" s="242"/>
      <c r="AA95" s="242"/>
      <c r="AB95" s="109"/>
      <c r="AC95" s="109"/>
      <c r="AD95" s="242"/>
      <c r="AE95" s="247"/>
      <c r="AF95" s="103"/>
      <c r="AG95" s="181"/>
      <c r="AH95" s="104"/>
      <c r="AI95" s="102"/>
      <c r="AJ95" s="248"/>
      <c r="AK95" s="102"/>
      <c r="AL95" s="102"/>
      <c r="AM95" s="102"/>
      <c r="AN95" s="109"/>
      <c r="AO95" s="110"/>
      <c r="AP95" s="111"/>
      <c r="AQ95" s="111"/>
      <c r="AR95" s="112"/>
      <c r="AS95" s="104"/>
      <c r="AT95" s="274"/>
      <c r="AU95" s="104"/>
      <c r="AV95" s="101"/>
      <c r="AW95" s="101"/>
      <c r="AX95" s="242"/>
      <c r="AY95" s="249"/>
      <c r="AZ95" s="101"/>
      <c r="BA95" s="101"/>
      <c r="BB95" s="102"/>
      <c r="BC95" s="106"/>
      <c r="BD95" s="101"/>
      <c r="BE95" s="102"/>
      <c r="BF95" s="100"/>
      <c r="BG95" s="101"/>
      <c r="BH95" s="102"/>
      <c r="BI95" s="102"/>
      <c r="BJ95" s="101"/>
      <c r="BK95" s="102"/>
      <c r="BL95" s="100"/>
      <c r="BM95" s="100"/>
      <c r="BN95" s="102"/>
      <c r="BO95" s="102"/>
      <c r="BP95" s="101"/>
      <c r="BQ95" s="102"/>
      <c r="BR95" s="102"/>
      <c r="BS95" s="102"/>
      <c r="BT95" s="102"/>
      <c r="BU95" s="104"/>
      <c r="BV95" s="104"/>
      <c r="BW95" s="103"/>
      <c r="BX95" s="104"/>
      <c r="BY95" s="102"/>
      <c r="BZ95" s="104"/>
      <c r="CA95" s="104"/>
      <c r="CB95" s="103"/>
      <c r="CC95" s="104"/>
      <c r="CD95" s="102"/>
      <c r="CE95" s="104"/>
      <c r="CF95" s="104"/>
      <c r="CG95" s="103"/>
      <c r="CH95" s="104"/>
      <c r="CI95" s="102"/>
      <c r="CJ95" s="105"/>
      <c r="CK95" s="101"/>
      <c r="CL95" s="106"/>
      <c r="CM95" s="102"/>
      <c r="CN95" s="105"/>
      <c r="CO95" s="107"/>
      <c r="CP95" s="108"/>
      <c r="CQ95" s="108"/>
      <c r="CR95" s="108"/>
      <c r="CS95" s="223"/>
      <c r="CT95" s="223"/>
      <c r="CU95" s="223"/>
      <c r="CV95" s="223"/>
      <c r="CW95" s="223"/>
      <c r="CX95" s="102"/>
      <c r="CY95" s="236"/>
      <c r="CZ95" s="223"/>
      <c r="DA95" s="102"/>
      <c r="DB95" s="223"/>
      <c r="DC95" s="221"/>
    </row>
    <row r="96" spans="1:107" s="245" customFormat="1" x14ac:dyDescent="0.25">
      <c r="A96" s="239"/>
      <c r="B96" s="189"/>
      <c r="C96" s="240"/>
      <c r="D96" s="240"/>
      <c r="E96" s="100"/>
      <c r="F96" s="241"/>
      <c r="G96" s="242"/>
      <c r="H96" s="242"/>
      <c r="I96" s="252"/>
      <c r="J96" s="243"/>
      <c r="K96" s="244"/>
      <c r="M96" s="266"/>
      <c r="N96" s="246"/>
      <c r="O96" s="106"/>
      <c r="P96" s="188"/>
      <c r="Q96" s="189"/>
      <c r="R96" s="189"/>
      <c r="S96" s="101"/>
      <c r="T96" s="106"/>
      <c r="U96" s="101"/>
      <c r="V96" s="194"/>
      <c r="W96" s="323"/>
      <c r="X96" s="101"/>
      <c r="Y96" s="102"/>
      <c r="Z96" s="242"/>
      <c r="AA96" s="242"/>
      <c r="AB96" s="109"/>
      <c r="AC96" s="109"/>
      <c r="AD96" s="242"/>
      <c r="AE96" s="247"/>
      <c r="AF96" s="103"/>
      <c r="AG96" s="181"/>
      <c r="AH96" s="104"/>
      <c r="AI96" s="102"/>
      <c r="AJ96" s="248"/>
      <c r="AK96" s="102"/>
      <c r="AL96" s="102"/>
      <c r="AM96" s="102"/>
      <c r="AN96" s="109"/>
      <c r="AO96" s="110"/>
      <c r="AP96" s="111"/>
      <c r="AQ96" s="111"/>
      <c r="AR96" s="112"/>
      <c r="AS96" s="104"/>
      <c r="AT96" s="274"/>
      <c r="AU96" s="104"/>
      <c r="AV96" s="101"/>
      <c r="AW96" s="101"/>
      <c r="AX96" s="242"/>
      <c r="AY96" s="249"/>
      <c r="AZ96" s="101"/>
      <c r="BA96" s="101"/>
      <c r="BB96" s="102"/>
      <c r="BC96" s="106"/>
      <c r="BD96" s="101"/>
      <c r="BE96" s="102"/>
      <c r="BF96" s="100"/>
      <c r="BG96" s="101"/>
      <c r="BH96" s="102"/>
      <c r="BI96" s="102"/>
      <c r="BJ96" s="101"/>
      <c r="BK96" s="102"/>
      <c r="BL96" s="100"/>
      <c r="BM96" s="100"/>
      <c r="BN96" s="102"/>
      <c r="BO96" s="102"/>
      <c r="BP96" s="101"/>
      <c r="BQ96" s="102"/>
      <c r="BR96" s="102"/>
      <c r="BS96" s="102"/>
      <c r="BT96" s="102"/>
      <c r="BU96" s="104"/>
      <c r="BV96" s="104"/>
      <c r="BW96" s="103"/>
      <c r="BX96" s="104"/>
      <c r="BY96" s="102"/>
      <c r="BZ96" s="104"/>
      <c r="CA96" s="104"/>
      <c r="CB96" s="103"/>
      <c r="CC96" s="104"/>
      <c r="CD96" s="102"/>
      <c r="CE96" s="104"/>
      <c r="CF96" s="104"/>
      <c r="CG96" s="103"/>
      <c r="CH96" s="104"/>
      <c r="CI96" s="102"/>
      <c r="CJ96" s="105"/>
      <c r="CK96" s="101"/>
      <c r="CL96" s="106"/>
      <c r="CM96" s="102"/>
      <c r="CN96" s="105"/>
      <c r="CO96" s="107"/>
      <c r="CP96" s="108"/>
      <c r="CQ96" s="108"/>
      <c r="CR96" s="108"/>
      <c r="CS96" s="223"/>
      <c r="CT96" s="223"/>
      <c r="CU96" s="223"/>
      <c r="CV96" s="223"/>
      <c r="CW96" s="223"/>
      <c r="CX96" s="102"/>
      <c r="CY96" s="236"/>
      <c r="CZ96" s="223"/>
      <c r="DA96" s="102"/>
      <c r="DB96" s="223"/>
      <c r="DC96" s="221"/>
    </row>
  </sheetData>
  <dataConsolidate/>
  <mergeCells count="3">
    <mergeCell ref="E2:AM2"/>
    <mergeCell ref="E3:AM3"/>
    <mergeCell ref="E5:AM5"/>
  </mergeCells>
  <conditionalFormatting sqref="T8">
    <cfRule type="cellIs" dxfId="872" priority="8" operator="equal">
      <formula>"DESIERTA"</formula>
    </cfRule>
  </conditionalFormatting>
  <conditionalFormatting sqref="T9">
    <cfRule type="cellIs" dxfId="871" priority="5" operator="equal">
      <formula>"DESIERTA"</formula>
    </cfRule>
  </conditionalFormatting>
  <conditionalFormatting sqref="T10">
    <cfRule type="cellIs" dxfId="870" priority="2" operator="equal">
      <formula>"DESIERTA"</formula>
    </cfRule>
  </conditionalFormatting>
  <hyperlinks>
    <hyperlink ref="H8" r:id="rId1"/>
    <hyperlink ref="H9" r:id="rId2"/>
    <hyperlink ref="H10" r:id="rId3"/>
  </hyperlinks>
  <pageMargins left="0.70866141732283472" right="0.70866141732283472" top="0.74803149606299213" bottom="0.78740157480314965" header="0.31496062992125984" footer="0.31496062992125984"/>
  <pageSetup paperSize="14" scale="47" fitToWidth="5" fitToHeight="20" orientation="landscape" r:id="rId4"/>
  <drawing r:id="rId5"/>
  <legacyDrawing r:id="rId6"/>
  <extLst>
    <ext xmlns:x14="http://schemas.microsoft.com/office/spreadsheetml/2009/9/main" uri="{78C0D931-6437-407d-A8EE-F0AAD7539E65}">
      <x14:conditionalFormattings>
        <x14:conditionalFormatting xmlns:xm="http://schemas.microsoft.com/office/excel/2006/main">
          <x14:cfRule type="containsText" priority="9" operator="containsText" text="TERMINADO" id="{2933B16C-05CD-47F1-9B68-2C5670753170}">
            <xm:f>NOT(ISERROR(SEARCH("TERMINADO",'CONTRATOS 2017'!T8)))</xm:f>
            <x14:dxf>
              <font>
                <b/>
                <i val="0"/>
                <color rgb="FFFFFF00"/>
              </font>
              <fill>
                <patternFill>
                  <fgColor rgb="FFFF0000"/>
                  <bgColor rgb="FFFF0000"/>
                </patternFill>
              </fill>
            </x14:dxf>
          </x14:cfRule>
          <xm:sqref>T8:T10</xm:sqref>
        </x14:conditionalFormatting>
        <x14:conditionalFormatting xmlns:xm="http://schemas.microsoft.com/office/excel/2006/main">
          <x14:cfRule type="containsText" priority="3132" operator="containsText" text="LIQUIDADO" id="{99AD4022-E0B9-49C3-8790-0056E45574F4}">
            <xm:f>NOT(ISERROR(SEARCH("LIQUIDADO",'CONTRATOS 2017'!#REF!)))</xm:f>
            <x14:dxf>
              <font>
                <color rgb="FF9C0006"/>
              </font>
              <fill>
                <patternFill>
                  <bgColor rgb="FFFFC7CE"/>
                </patternFill>
              </fill>
            </x14:dxf>
          </x14:cfRule>
          <xm:sqref>U8:U10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DV335"/>
  <sheetViews>
    <sheetView zoomScaleNormal="100" zoomScaleSheetLayoutView="85" workbookViewId="0">
      <pane xSplit="1" ySplit="1" topLeftCell="H190" activePane="bottomRight" state="frozen"/>
      <selection activeCell="A1181" sqref="A1181"/>
      <selection pane="topRight" activeCell="A1181" sqref="A1181"/>
      <selection pane="bottomLeft" activeCell="A1181" sqref="A1181"/>
      <selection pane="bottomRight" activeCell="AH247" sqref="AH247:AH248"/>
    </sheetView>
  </sheetViews>
  <sheetFormatPr baseColWidth="10" defaultColWidth="14.42578125" defaultRowHeight="12.75" x14ac:dyDescent="0.25"/>
  <cols>
    <col min="1" max="1" width="9.42578125" style="239" hidden="1" customWidth="1"/>
    <col min="2" max="2" width="17.85546875" style="189" hidden="1" customWidth="1"/>
    <col min="3" max="3" width="19.5703125" style="240" hidden="1" customWidth="1"/>
    <col min="4" max="4" width="12.7109375" style="355" hidden="1" customWidth="1"/>
    <col min="5" max="5" width="13.7109375" style="241" hidden="1" customWidth="1"/>
    <col min="6" max="6" width="14.7109375" style="242" hidden="1" customWidth="1"/>
    <col min="7" max="7" width="19.7109375" style="242" hidden="1" customWidth="1"/>
    <col min="8" max="8" width="1.5703125" style="242" customWidth="1"/>
    <col min="9" max="9" width="14.7109375" style="252" customWidth="1"/>
    <col min="10" max="10" width="45" style="243" customWidth="1"/>
    <col min="11" max="11" width="12.42578125" style="250" hidden="1" customWidth="1"/>
    <col min="12" max="12" width="9.85546875" style="245" hidden="1" customWidth="1"/>
    <col min="13" max="13" width="20.28515625" style="266" hidden="1" customWidth="1"/>
    <col min="14" max="14" width="15" style="246" hidden="1" customWidth="1"/>
    <col min="15" max="15" width="8.85546875" style="106" hidden="1" customWidth="1"/>
    <col min="16" max="16" width="12.140625" style="188" hidden="1" customWidth="1"/>
    <col min="17" max="18" width="14.28515625" style="189" hidden="1" customWidth="1"/>
    <col min="19" max="19" width="12.28515625" style="101" hidden="1" customWidth="1"/>
    <col min="20" max="20" width="11.85546875" style="106" hidden="1" customWidth="1"/>
    <col min="21" max="21" width="13.5703125" style="101" hidden="1" customWidth="1"/>
    <col min="22" max="22" width="11.5703125" style="194" hidden="1" customWidth="1"/>
    <col min="23" max="23" width="10.7109375" style="346" hidden="1" customWidth="1"/>
    <col min="24" max="24" width="13.85546875" style="109" hidden="1" customWidth="1"/>
    <col min="25" max="25" width="19.42578125" style="242" customWidth="1"/>
    <col min="26" max="26" width="15.7109375" style="247" hidden="1" customWidth="1"/>
    <col min="27" max="27" width="12.7109375" style="103" hidden="1" customWidth="1"/>
    <col min="28" max="28" width="14.28515625" style="181" hidden="1" customWidth="1"/>
    <col min="29" max="29" width="11.42578125" style="104" hidden="1" customWidth="1"/>
    <col min="30" max="30" width="11.85546875" style="102" customWidth="1"/>
    <col min="31" max="31" width="15.5703125" style="248" hidden="1" customWidth="1"/>
    <col min="32" max="32" width="14.7109375" style="102" hidden="1" customWidth="1"/>
    <col min="33" max="33" width="14.85546875" style="102" hidden="1" customWidth="1"/>
    <col min="34" max="34" width="13.28515625" style="102" customWidth="1"/>
    <col min="35" max="35" width="19.42578125" style="109" hidden="1" customWidth="1"/>
    <col min="36" max="36" width="11.7109375" style="110" hidden="1" customWidth="1"/>
    <col min="37" max="38" width="14.140625" style="111" hidden="1" customWidth="1"/>
    <col min="39" max="39" width="15.140625" style="112" hidden="1" customWidth="1"/>
    <col min="40" max="40" width="12.85546875" style="104" hidden="1" customWidth="1"/>
    <col min="41" max="41" width="12.85546875" style="274" hidden="1" customWidth="1"/>
    <col min="42" max="42" width="13.5703125" style="104" hidden="1" customWidth="1"/>
    <col min="43" max="43" width="13.85546875" style="101" hidden="1" customWidth="1"/>
    <col min="44" max="44" width="13.5703125" style="101" hidden="1" customWidth="1"/>
    <col min="45" max="45" width="22.42578125" style="242" hidden="1" customWidth="1"/>
    <col min="46" max="46" width="17.5703125" style="249" hidden="1" customWidth="1"/>
    <col min="47" max="48" width="10.85546875" style="101" hidden="1" customWidth="1"/>
    <col min="49" max="49" width="14" style="102" hidden="1" customWidth="1"/>
    <col min="50" max="50" width="14" style="106" hidden="1" customWidth="1"/>
    <col min="51" max="51" width="14" style="101" hidden="1" customWidth="1"/>
    <col min="52" max="52" width="15.5703125" style="102" hidden="1" customWidth="1"/>
    <col min="53" max="53" width="12.5703125" style="355" hidden="1" customWidth="1"/>
    <col min="54" max="54" width="12.5703125" style="101" hidden="1" customWidth="1"/>
    <col min="55" max="56" width="12.5703125" style="102" hidden="1" customWidth="1"/>
    <col min="57" max="57" width="12.5703125" style="101" hidden="1" customWidth="1"/>
    <col min="58" max="58" width="12.5703125" style="102" hidden="1" customWidth="1"/>
    <col min="59" max="60" width="11.7109375" style="355" hidden="1" customWidth="1"/>
    <col min="61" max="61" width="12.85546875" style="102" hidden="1" customWidth="1"/>
    <col min="62" max="62" width="12.5703125" style="102" hidden="1" customWidth="1"/>
    <col min="63" max="63" width="12.5703125" style="101" hidden="1" customWidth="1"/>
    <col min="64" max="64" width="12.5703125" style="102" hidden="1" customWidth="1"/>
    <col min="65" max="66" width="22.42578125" style="102" hidden="1" customWidth="1"/>
    <col min="67" max="67" width="15.140625" style="102" hidden="1" customWidth="1"/>
    <col min="68" max="68" width="11.7109375" style="104" hidden="1" customWidth="1"/>
    <col min="69" max="69" width="11.5703125" style="104" hidden="1" customWidth="1"/>
    <col min="70" max="70" width="11.5703125" style="103" hidden="1" customWidth="1"/>
    <col min="71" max="71" width="11.5703125" style="104" hidden="1" customWidth="1"/>
    <col min="72" max="72" width="11.5703125" style="102" hidden="1" customWidth="1"/>
    <col min="73" max="74" width="11.5703125" style="104" hidden="1" customWidth="1"/>
    <col min="75" max="75" width="11.5703125" style="103" hidden="1" customWidth="1"/>
    <col min="76" max="76" width="11.5703125" style="104" hidden="1" customWidth="1"/>
    <col min="77" max="77" width="11.5703125" style="102" hidden="1" customWidth="1"/>
    <col min="78" max="79" width="11.7109375" style="104" hidden="1" customWidth="1"/>
    <col min="80" max="80" width="11.5703125" style="103" hidden="1" customWidth="1"/>
    <col min="81" max="81" width="11.5703125" style="104" hidden="1" customWidth="1"/>
    <col min="82" max="82" width="11.5703125" style="102" hidden="1" customWidth="1"/>
    <col min="83" max="83" width="11.7109375" style="105" hidden="1" customWidth="1"/>
    <col min="84" max="84" width="13.42578125" style="101" hidden="1" customWidth="1"/>
    <col min="85" max="85" width="11.7109375" style="106" hidden="1" customWidth="1"/>
    <col min="86" max="86" width="22.42578125" style="102" hidden="1" customWidth="1"/>
    <col min="87" max="87" width="21.42578125" style="105" hidden="1" customWidth="1"/>
    <col min="88" max="88" width="19.28515625" style="107" hidden="1" customWidth="1"/>
    <col min="89" max="89" width="16.7109375" style="108" hidden="1" customWidth="1"/>
    <col min="90" max="91" width="11.7109375" style="108" hidden="1" customWidth="1"/>
    <col min="92" max="92" width="13.7109375" style="223" hidden="1" customWidth="1"/>
    <col min="93" max="93" width="1.28515625" style="223" hidden="1" customWidth="1"/>
    <col min="94" max="94" width="15.7109375" style="223" hidden="1" customWidth="1"/>
    <col min="95" max="95" width="13.5703125" style="223" hidden="1" customWidth="1"/>
    <col min="96" max="96" width="11.42578125" style="223" hidden="1" customWidth="1"/>
    <col min="97" max="97" width="12" style="102" hidden="1" customWidth="1"/>
    <col min="98" max="98" width="14.5703125" style="236" hidden="1" customWidth="1"/>
    <col min="99" max="99" width="14.5703125" style="223" hidden="1" customWidth="1"/>
    <col min="100" max="100" width="16.42578125" style="102" hidden="1" customWidth="1"/>
    <col min="101" max="101" width="14.42578125" style="223" hidden="1" customWidth="1"/>
    <col min="102" max="105" width="14.42578125" style="221" hidden="1" customWidth="1"/>
    <col min="106" max="125" width="0" style="221" hidden="1" customWidth="1"/>
    <col min="126" max="126" width="9.28515625" style="364" customWidth="1"/>
    <col min="127" max="16384" width="14.42578125" style="221"/>
  </cols>
  <sheetData>
    <row r="1" spans="1:126" s="303" customFormat="1" ht="47.25" customHeight="1" x14ac:dyDescent="0.25">
      <c r="A1" s="298"/>
      <c r="B1" s="344" t="s">
        <v>20</v>
      </c>
      <c r="C1" s="344" t="s">
        <v>158</v>
      </c>
      <c r="D1" s="135" t="s">
        <v>0</v>
      </c>
      <c r="E1" s="344" t="s">
        <v>114</v>
      </c>
      <c r="F1" s="344" t="s">
        <v>1</v>
      </c>
      <c r="G1" s="344" t="s">
        <v>2921</v>
      </c>
      <c r="H1" s="344"/>
      <c r="I1" s="344" t="s">
        <v>2531</v>
      </c>
      <c r="J1" s="344" t="s">
        <v>6</v>
      </c>
      <c r="K1" s="35" t="s">
        <v>157</v>
      </c>
      <c r="L1" s="31" t="s">
        <v>1466</v>
      </c>
      <c r="M1" s="31" t="s">
        <v>143</v>
      </c>
      <c r="N1" s="286" t="s">
        <v>1476</v>
      </c>
      <c r="O1" s="31" t="s">
        <v>115</v>
      </c>
      <c r="P1" s="37" t="s">
        <v>116</v>
      </c>
      <c r="Q1" s="344" t="s">
        <v>1462</v>
      </c>
      <c r="R1" s="344" t="s">
        <v>3</v>
      </c>
      <c r="S1" s="36" t="s">
        <v>1467</v>
      </c>
      <c r="T1" s="344" t="s">
        <v>130</v>
      </c>
      <c r="U1" s="36" t="s">
        <v>18</v>
      </c>
      <c r="V1" s="136" t="s">
        <v>2</v>
      </c>
      <c r="W1" s="299" t="s">
        <v>1482</v>
      </c>
      <c r="X1" s="344" t="s">
        <v>60</v>
      </c>
      <c r="Y1" s="344" t="s">
        <v>5</v>
      </c>
      <c r="Z1" s="287" t="s">
        <v>144</v>
      </c>
      <c r="AA1" s="344" t="s">
        <v>55</v>
      </c>
      <c r="AB1" s="39" t="s">
        <v>135</v>
      </c>
      <c r="AC1" s="31" t="s">
        <v>136</v>
      </c>
      <c r="AD1" s="38" t="s">
        <v>2918</v>
      </c>
      <c r="AE1" s="198" t="s">
        <v>1629</v>
      </c>
      <c r="AF1" s="38" t="s">
        <v>2758</v>
      </c>
      <c r="AG1" s="38" t="s">
        <v>2759</v>
      </c>
      <c r="AH1" s="344" t="s">
        <v>93</v>
      </c>
      <c r="AI1" s="31" t="s">
        <v>14</v>
      </c>
      <c r="AJ1" s="40" t="s">
        <v>15</v>
      </c>
      <c r="AK1" s="40" t="s">
        <v>9</v>
      </c>
      <c r="AL1" s="40" t="s">
        <v>90</v>
      </c>
      <c r="AM1" s="37" t="s">
        <v>8</v>
      </c>
      <c r="AN1" s="344" t="s">
        <v>40</v>
      </c>
      <c r="AO1" s="273" t="s">
        <v>2750</v>
      </c>
      <c r="AP1" s="344" t="s">
        <v>21</v>
      </c>
      <c r="AQ1" s="37" t="s">
        <v>25</v>
      </c>
      <c r="AR1" s="37" t="s">
        <v>1468</v>
      </c>
      <c r="AS1" s="31" t="s">
        <v>94</v>
      </c>
      <c r="AT1" s="41" t="s">
        <v>95</v>
      </c>
      <c r="AU1" s="37" t="s">
        <v>137</v>
      </c>
      <c r="AV1" s="37" t="s">
        <v>119</v>
      </c>
      <c r="AW1" s="38" t="s">
        <v>13</v>
      </c>
      <c r="AX1" s="31" t="s">
        <v>130</v>
      </c>
      <c r="AY1" s="37" t="s">
        <v>118</v>
      </c>
      <c r="AZ1" s="38" t="s">
        <v>117</v>
      </c>
      <c r="BA1" s="135" t="s">
        <v>137</v>
      </c>
      <c r="BB1" s="37" t="s">
        <v>119</v>
      </c>
      <c r="BC1" s="38" t="s">
        <v>13</v>
      </c>
      <c r="BD1" s="38" t="s">
        <v>130</v>
      </c>
      <c r="BE1" s="37" t="s">
        <v>118</v>
      </c>
      <c r="BF1" s="38" t="s">
        <v>117</v>
      </c>
      <c r="BG1" s="135" t="s">
        <v>137</v>
      </c>
      <c r="BH1" s="135" t="s">
        <v>119</v>
      </c>
      <c r="BI1" s="38" t="s">
        <v>13</v>
      </c>
      <c r="BJ1" s="38" t="s">
        <v>130</v>
      </c>
      <c r="BK1" s="37" t="s">
        <v>118</v>
      </c>
      <c r="BL1" s="38" t="s">
        <v>117</v>
      </c>
      <c r="BM1" s="38" t="s">
        <v>108</v>
      </c>
      <c r="BN1" s="38" t="s">
        <v>109</v>
      </c>
      <c r="BO1" s="38" t="s">
        <v>77</v>
      </c>
      <c r="BP1" s="37" t="s">
        <v>138</v>
      </c>
      <c r="BQ1" s="37" t="s">
        <v>78</v>
      </c>
      <c r="BR1" s="31" t="s">
        <v>130</v>
      </c>
      <c r="BS1" s="37" t="s">
        <v>118</v>
      </c>
      <c r="BT1" s="38" t="s">
        <v>117</v>
      </c>
      <c r="BU1" s="37" t="s">
        <v>138</v>
      </c>
      <c r="BV1" s="31" t="s">
        <v>78</v>
      </c>
      <c r="BW1" s="31" t="s">
        <v>130</v>
      </c>
      <c r="BX1" s="37" t="s">
        <v>118</v>
      </c>
      <c r="BY1" s="38" t="s">
        <v>117</v>
      </c>
      <c r="BZ1" s="37" t="s">
        <v>138</v>
      </c>
      <c r="CA1" s="31" t="s">
        <v>78</v>
      </c>
      <c r="CB1" s="31" t="s">
        <v>130</v>
      </c>
      <c r="CC1" s="37" t="s">
        <v>118</v>
      </c>
      <c r="CD1" s="38" t="s">
        <v>117</v>
      </c>
      <c r="CE1" s="31" t="s">
        <v>79</v>
      </c>
      <c r="CF1" s="37" t="s">
        <v>21</v>
      </c>
      <c r="CG1" s="31"/>
      <c r="CH1" s="38" t="s">
        <v>147</v>
      </c>
      <c r="CI1" s="31" t="s">
        <v>146</v>
      </c>
      <c r="CJ1" s="917" t="s">
        <v>76</v>
      </c>
      <c r="CK1" s="917"/>
      <c r="CL1" s="300" t="s">
        <v>56</v>
      </c>
      <c r="CM1" s="300"/>
      <c r="CN1" s="301" t="s">
        <v>3</v>
      </c>
      <c r="CO1" s="301"/>
      <c r="CP1" s="301" t="s">
        <v>125</v>
      </c>
      <c r="CQ1" s="301" t="s">
        <v>126</v>
      </c>
      <c r="CR1" s="301" t="s">
        <v>1469</v>
      </c>
      <c r="CS1" s="38" t="s">
        <v>1470</v>
      </c>
      <c r="CT1" s="302" t="s">
        <v>1472</v>
      </c>
      <c r="CU1" s="37">
        <v>42277</v>
      </c>
      <c r="CV1" s="38" t="s">
        <v>1471</v>
      </c>
      <c r="CW1" s="301" t="s">
        <v>1473</v>
      </c>
      <c r="DV1" s="359" t="s">
        <v>2919</v>
      </c>
    </row>
    <row r="2" spans="1:126" s="51" customFormat="1" ht="89.25" x14ac:dyDescent="0.25">
      <c r="A2" s="352">
        <f>(V2)</f>
        <v>1</v>
      </c>
      <c r="B2" s="43" t="s">
        <v>1477</v>
      </c>
      <c r="C2" s="277" t="s">
        <v>1478</v>
      </c>
      <c r="D2" s="201" t="s">
        <v>7</v>
      </c>
      <c r="E2" s="346">
        <v>42374</v>
      </c>
      <c r="F2" s="117" t="s">
        <v>1499</v>
      </c>
      <c r="G2" s="44" t="s">
        <v>1525</v>
      </c>
      <c r="H2" s="44"/>
      <c r="I2" s="357" t="s">
        <v>2257</v>
      </c>
      <c r="J2" s="351" t="s">
        <v>1510</v>
      </c>
      <c r="K2" s="352">
        <v>212</v>
      </c>
      <c r="L2" s="46">
        <v>801116</v>
      </c>
      <c r="M2" s="184" t="s">
        <v>1479</v>
      </c>
      <c r="N2" s="162">
        <v>44000000</v>
      </c>
      <c r="O2" s="348" t="s">
        <v>1486</v>
      </c>
      <c r="P2" s="32" t="s">
        <v>1487</v>
      </c>
      <c r="Q2" s="288" t="s">
        <v>1480</v>
      </c>
      <c r="R2" s="349" t="s">
        <v>1481</v>
      </c>
      <c r="S2" s="47"/>
      <c r="T2" s="48"/>
      <c r="U2" s="47"/>
      <c r="V2" s="190">
        <v>1</v>
      </c>
      <c r="W2" s="346">
        <v>42375</v>
      </c>
      <c r="X2" s="350" t="s">
        <v>1484</v>
      </c>
      <c r="Y2" s="365" t="s">
        <v>1485</v>
      </c>
      <c r="Z2" s="114">
        <v>39567488</v>
      </c>
      <c r="AA2" s="50"/>
      <c r="AB2" s="347">
        <v>6816</v>
      </c>
      <c r="AC2" s="346">
        <v>42522</v>
      </c>
      <c r="AD2" s="366">
        <v>4000000</v>
      </c>
      <c r="AE2" s="162">
        <v>44000000</v>
      </c>
      <c r="AF2" s="49"/>
      <c r="AG2" s="49"/>
      <c r="AH2" s="367">
        <f t="shared" ref="AH2:AH57" si="0">+AE2+AF2</f>
        <v>44000000</v>
      </c>
      <c r="AI2" s="157" t="s">
        <v>22</v>
      </c>
      <c r="AJ2" s="157" t="s">
        <v>67</v>
      </c>
      <c r="AK2" s="157" t="s">
        <v>67</v>
      </c>
      <c r="AL2" s="157" t="s">
        <v>67</v>
      </c>
      <c r="AM2" s="346" t="s">
        <v>67</v>
      </c>
      <c r="AN2" s="346">
        <v>42375</v>
      </c>
      <c r="AO2" s="346"/>
      <c r="AP2" s="346">
        <v>42709</v>
      </c>
      <c r="AQ2" s="29">
        <f>AP2-AN2</f>
        <v>334</v>
      </c>
      <c r="AR2" s="29">
        <v>0</v>
      </c>
      <c r="AS2" s="184" t="s">
        <v>41</v>
      </c>
      <c r="AT2" s="290">
        <v>24433491</v>
      </c>
      <c r="AU2" s="57"/>
      <c r="AV2" s="57"/>
      <c r="AW2" s="58"/>
      <c r="AX2" s="86"/>
      <c r="AY2" s="57"/>
      <c r="AZ2" s="58"/>
      <c r="BA2" s="59"/>
      <c r="BB2" s="60"/>
      <c r="BC2" s="61"/>
      <c r="BD2" s="61"/>
      <c r="BE2" s="62"/>
      <c r="BF2" s="61"/>
      <c r="BG2" s="63"/>
      <c r="BH2" s="63"/>
      <c r="BI2" s="64"/>
      <c r="BJ2" s="65"/>
      <c r="BK2" s="66"/>
      <c r="BL2" s="65"/>
      <c r="BM2" s="203">
        <f t="shared" ref="BM2:BM18" si="1">+AF2</f>
        <v>0</v>
      </c>
      <c r="BN2" s="204">
        <f>+AW2+BC2+BI2+BM2</f>
        <v>0</v>
      </c>
      <c r="BO2" s="205">
        <f t="shared" ref="BO2:BO18" si="2">+AH2+BN2</f>
        <v>44000000</v>
      </c>
      <c r="BP2" s="67"/>
      <c r="BQ2" s="67"/>
      <c r="BR2" s="115"/>
      <c r="BS2" s="67"/>
      <c r="BT2" s="58"/>
      <c r="BU2" s="61"/>
      <c r="BV2" s="60"/>
      <c r="BW2" s="60"/>
      <c r="BX2" s="60"/>
      <c r="BY2" s="61"/>
      <c r="BZ2" s="71"/>
      <c r="CA2" s="71"/>
      <c r="CB2" s="72"/>
      <c r="CC2" s="72"/>
      <c r="CD2" s="72"/>
      <c r="CE2" s="73"/>
      <c r="CF2" s="74">
        <f t="shared" ref="CF2:CF21" si="3">+IF(BQ2&gt;AP2,IF(BV2&gt;BQ2,IF(CA2&gt;BV2,CA2,BV2),BQ2),AP2)</f>
        <v>42709</v>
      </c>
      <c r="CG2" s="75"/>
      <c r="CH2" s="49"/>
      <c r="CI2" s="73"/>
      <c r="CJ2" s="76" t="e">
        <f>+SUMIFS(#REF!,#REF!,AB2)</f>
        <v>#REF!</v>
      </c>
      <c r="CK2" s="77" t="e">
        <f>+SUMIFS(#REF!,#REF!,AU2)+SUMIFS(#REF!,#REF!,BA2)+SUMIFS(#REF!,#REF!,BG2)</f>
        <v>#REF!</v>
      </c>
      <c r="CL2" s="78" t="e">
        <f>+(CJ2+CK2)/BO2</f>
        <v>#REF!</v>
      </c>
      <c r="CM2" s="79"/>
      <c r="CN2" s="80" t="str">
        <f t="shared" ref="CN2:CN19" si="4">+R2</f>
        <v>EJECUCIÓN</v>
      </c>
      <c r="CO2" s="81"/>
      <c r="CP2" s="82">
        <f t="shared" ref="CP2:CP21" si="5">+AN2</f>
        <v>42375</v>
      </c>
      <c r="CQ2" s="80">
        <f t="shared" ref="CQ2:CQ39" si="6">+CF2</f>
        <v>42709</v>
      </c>
      <c r="CR2" s="83">
        <f>+CQ2-CP2</f>
        <v>334</v>
      </c>
      <c r="CS2" s="83">
        <f t="shared" ref="CS2:CS39" si="7">+$CU$1-CP2</f>
        <v>-98</v>
      </c>
      <c r="CT2" s="84">
        <f>+IF(CS2&gt;=CR2,100,(CS2/CR2)*100)</f>
        <v>-29.341317365269461</v>
      </c>
      <c r="CU2" s="921" t="s">
        <v>1474</v>
      </c>
      <c r="CV2" s="83">
        <f>+CT2</f>
        <v>-29.341317365269461</v>
      </c>
      <c r="CW2" s="85" t="e">
        <f>+CL2</f>
        <v>#REF!</v>
      </c>
      <c r="DV2" s="360"/>
    </row>
    <row r="3" spans="1:126" s="51" customFormat="1" ht="127.5" hidden="1" x14ac:dyDescent="0.25">
      <c r="A3" s="352">
        <f t="shared" ref="A3:A66" si="8">(V3)</f>
        <v>2</v>
      </c>
      <c r="B3" s="43" t="s">
        <v>1477</v>
      </c>
      <c r="C3" s="277" t="s">
        <v>1545</v>
      </c>
      <c r="D3" s="201" t="s">
        <v>1488</v>
      </c>
      <c r="E3" s="346">
        <v>42375</v>
      </c>
      <c r="F3" s="117" t="s">
        <v>1499</v>
      </c>
      <c r="G3" s="117" t="s">
        <v>1546</v>
      </c>
      <c r="H3" s="117"/>
      <c r="I3" s="30" t="s">
        <v>2257</v>
      </c>
      <c r="J3" s="206" t="s">
        <v>2640</v>
      </c>
      <c r="K3" s="347">
        <v>232</v>
      </c>
      <c r="L3" s="46">
        <v>801315</v>
      </c>
      <c r="M3" s="46" t="s">
        <v>1548</v>
      </c>
      <c r="N3" s="162">
        <v>111259817</v>
      </c>
      <c r="O3" s="348" t="s">
        <v>1549</v>
      </c>
      <c r="P3" s="32" t="s">
        <v>1550</v>
      </c>
      <c r="Q3" s="288" t="s">
        <v>1480</v>
      </c>
      <c r="R3" s="349" t="s">
        <v>1481</v>
      </c>
      <c r="S3" s="47"/>
      <c r="T3" s="48"/>
      <c r="U3" s="47"/>
      <c r="V3" s="191">
        <v>2</v>
      </c>
      <c r="W3" s="346">
        <v>42377</v>
      </c>
      <c r="X3" s="350" t="s">
        <v>1547</v>
      </c>
      <c r="Y3" s="350" t="s">
        <v>1552</v>
      </c>
      <c r="Z3" s="114">
        <v>4973586</v>
      </c>
      <c r="AA3" s="50"/>
      <c r="AB3" s="347">
        <v>9416</v>
      </c>
      <c r="AC3" s="346">
        <v>42377</v>
      </c>
      <c r="AD3" s="87">
        <v>9271651</v>
      </c>
      <c r="AE3" s="162">
        <v>111259817</v>
      </c>
      <c r="AF3" s="49"/>
      <c r="AG3" s="49"/>
      <c r="AH3" s="49">
        <f t="shared" si="0"/>
        <v>111259817</v>
      </c>
      <c r="AI3" s="157" t="s">
        <v>22</v>
      </c>
      <c r="AJ3" s="157" t="s">
        <v>67</v>
      </c>
      <c r="AK3" s="157" t="s">
        <v>67</v>
      </c>
      <c r="AL3" s="157" t="s">
        <v>67</v>
      </c>
      <c r="AM3" s="346" t="s">
        <v>67</v>
      </c>
      <c r="AN3" s="346">
        <v>42377</v>
      </c>
      <c r="AO3" s="346"/>
      <c r="AP3" s="346">
        <v>42742</v>
      </c>
      <c r="AQ3" s="29">
        <f t="shared" ref="AQ3:AQ110" si="9">AP3-AN3</f>
        <v>365</v>
      </c>
      <c r="AR3" s="29"/>
      <c r="AS3" s="184" t="s">
        <v>92</v>
      </c>
      <c r="AT3" s="290">
        <v>7314404</v>
      </c>
      <c r="AU3" s="56"/>
      <c r="AV3" s="57"/>
      <c r="AW3" s="58"/>
      <c r="AX3" s="58"/>
      <c r="AY3" s="57"/>
      <c r="AZ3" s="58"/>
      <c r="BA3" s="59"/>
      <c r="BB3" s="60"/>
      <c r="BC3" s="61"/>
      <c r="BD3" s="61"/>
      <c r="BE3" s="62"/>
      <c r="BF3" s="61"/>
      <c r="BG3" s="63"/>
      <c r="BH3" s="63"/>
      <c r="BI3" s="64"/>
      <c r="BJ3" s="65"/>
      <c r="BK3" s="66"/>
      <c r="BL3" s="65"/>
      <c r="BM3" s="203">
        <f t="shared" si="1"/>
        <v>0</v>
      </c>
      <c r="BN3" s="204">
        <f t="shared" ref="BN3:BN107" si="10">+AW3+BC3+BI3+BM3</f>
        <v>0</v>
      </c>
      <c r="BO3" s="205">
        <f t="shared" si="2"/>
        <v>111259817</v>
      </c>
      <c r="BP3" s="67"/>
      <c r="BQ3" s="67"/>
      <c r="BR3" s="67"/>
      <c r="BS3" s="67"/>
      <c r="BT3" s="58"/>
      <c r="BU3" s="60"/>
      <c r="BV3" s="60"/>
      <c r="BW3" s="60"/>
      <c r="BX3" s="60"/>
      <c r="BY3" s="61"/>
      <c r="BZ3" s="71"/>
      <c r="CA3" s="71"/>
      <c r="CB3" s="72"/>
      <c r="CC3" s="72"/>
      <c r="CD3" s="72"/>
      <c r="CE3" s="73"/>
      <c r="CF3" s="74">
        <f t="shared" si="3"/>
        <v>42742</v>
      </c>
      <c r="CG3" s="75"/>
      <c r="CH3" s="49"/>
      <c r="CI3" s="73"/>
      <c r="CJ3" s="76" t="e">
        <f>+SUMIFS(#REF!,#REF!,AB3)</f>
        <v>#REF!</v>
      </c>
      <c r="CK3" s="77" t="e">
        <f>+SUMIFS(#REF!,#REF!,AU3)+SUMIFS(#REF!,#REF!,BA3)+SUMIFS(#REF!,#REF!,BG3)</f>
        <v>#REF!</v>
      </c>
      <c r="CL3" s="78" t="e">
        <f t="shared" ref="CL3:CL107" si="11">+(CJ3+CK3)/BO3</f>
        <v>#REF!</v>
      </c>
      <c r="CM3" s="79"/>
      <c r="CN3" s="80" t="str">
        <f t="shared" si="4"/>
        <v>EJECUCIÓN</v>
      </c>
      <c r="CO3" s="81"/>
      <c r="CP3" s="82">
        <f t="shared" si="5"/>
        <v>42377</v>
      </c>
      <c r="CQ3" s="80">
        <f t="shared" si="6"/>
        <v>42742</v>
      </c>
      <c r="CR3" s="83">
        <f t="shared" ref="CR3:CR39" si="12">+CQ3-CP3</f>
        <v>365</v>
      </c>
      <c r="CS3" s="83">
        <f t="shared" si="7"/>
        <v>-100</v>
      </c>
      <c r="CT3" s="84">
        <f t="shared" ref="CT3:CT107" si="13">+IF(CS3&gt;=CR3,100,(CS3/CR3)*100)</f>
        <v>-27.397260273972602</v>
      </c>
      <c r="CU3" s="921"/>
      <c r="CV3" s="83">
        <f t="shared" ref="CV3:CV107" si="14">+CT3</f>
        <v>-27.397260273972602</v>
      </c>
      <c r="CW3" s="85" t="e">
        <f t="shared" ref="CW3:CW107" si="15">+CL3</f>
        <v>#REF!</v>
      </c>
    </row>
    <row r="4" spans="1:126" s="51" customFormat="1" ht="76.5" x14ac:dyDescent="0.25">
      <c r="A4" s="352">
        <f t="shared" si="8"/>
        <v>6</v>
      </c>
      <c r="B4" s="43" t="s">
        <v>1477</v>
      </c>
      <c r="C4" s="42" t="s">
        <v>1509</v>
      </c>
      <c r="D4" s="201" t="s">
        <v>1491</v>
      </c>
      <c r="E4" s="346">
        <v>42377</v>
      </c>
      <c r="F4" s="117" t="s">
        <v>1499</v>
      </c>
      <c r="G4" s="44" t="s">
        <v>1525</v>
      </c>
      <c r="H4" s="44"/>
      <c r="I4" s="357" t="s">
        <v>2257</v>
      </c>
      <c r="J4" s="206" t="s">
        <v>2641</v>
      </c>
      <c r="K4" s="347">
        <v>200</v>
      </c>
      <c r="L4" s="46">
        <v>801116</v>
      </c>
      <c r="M4" s="184" t="s">
        <v>1479</v>
      </c>
      <c r="N4" s="162">
        <v>28750000</v>
      </c>
      <c r="O4" s="348" t="s">
        <v>1511</v>
      </c>
      <c r="P4" s="32" t="s">
        <v>1487</v>
      </c>
      <c r="Q4" s="288" t="s">
        <v>1480</v>
      </c>
      <c r="R4" s="349" t="s">
        <v>1481</v>
      </c>
      <c r="S4" s="47"/>
      <c r="T4" s="48"/>
      <c r="U4" s="47"/>
      <c r="V4" s="192">
        <v>6</v>
      </c>
      <c r="W4" s="346">
        <v>42383</v>
      </c>
      <c r="X4" s="350" t="s">
        <v>1484</v>
      </c>
      <c r="Y4" s="365" t="s">
        <v>1512</v>
      </c>
      <c r="Z4" s="114">
        <v>1022097423</v>
      </c>
      <c r="AA4" s="50"/>
      <c r="AB4" s="347">
        <v>17016</v>
      </c>
      <c r="AC4" s="346">
        <v>42383</v>
      </c>
      <c r="AD4" s="366">
        <v>2500000</v>
      </c>
      <c r="AE4" s="162">
        <v>28750000</v>
      </c>
      <c r="AF4" s="49"/>
      <c r="AG4" s="49"/>
      <c r="AH4" s="367">
        <f t="shared" si="0"/>
        <v>28750000</v>
      </c>
      <c r="AI4" s="157" t="s">
        <v>22</v>
      </c>
      <c r="AJ4" s="157" t="s">
        <v>67</v>
      </c>
      <c r="AK4" s="157" t="s">
        <v>67</v>
      </c>
      <c r="AL4" s="157" t="s">
        <v>67</v>
      </c>
      <c r="AM4" s="346" t="s">
        <v>67</v>
      </c>
      <c r="AN4" s="346">
        <v>42383</v>
      </c>
      <c r="AO4" s="346"/>
      <c r="AP4" s="346">
        <v>42551</v>
      </c>
      <c r="AQ4" s="29">
        <f t="shared" si="9"/>
        <v>168</v>
      </c>
      <c r="AR4" s="199" t="s">
        <v>2628</v>
      </c>
      <c r="AS4" s="184" t="s">
        <v>41</v>
      </c>
      <c r="AT4" s="290">
        <v>24433491</v>
      </c>
      <c r="AU4" s="57"/>
      <c r="AV4" s="57"/>
      <c r="AW4" s="58"/>
      <c r="AX4" s="69"/>
      <c r="AY4" s="57"/>
      <c r="AZ4" s="58"/>
      <c r="BA4" s="59"/>
      <c r="BB4" s="60"/>
      <c r="BC4" s="61"/>
      <c r="BD4" s="61"/>
      <c r="BE4" s="62"/>
      <c r="BF4" s="61"/>
      <c r="BG4" s="63"/>
      <c r="BH4" s="63"/>
      <c r="BI4" s="64"/>
      <c r="BJ4" s="65"/>
      <c r="BK4" s="66"/>
      <c r="BL4" s="65"/>
      <c r="BM4" s="203">
        <f t="shared" si="1"/>
        <v>0</v>
      </c>
      <c r="BN4" s="204">
        <f t="shared" si="10"/>
        <v>0</v>
      </c>
      <c r="BO4" s="205">
        <f t="shared" si="2"/>
        <v>28750000</v>
      </c>
      <c r="BP4" s="67"/>
      <c r="BQ4" s="67"/>
      <c r="BR4" s="115"/>
      <c r="BS4" s="67"/>
      <c r="BT4" s="58"/>
      <c r="BU4" s="60"/>
      <c r="BV4" s="60"/>
      <c r="BW4" s="70"/>
      <c r="BX4" s="60"/>
      <c r="BY4" s="61"/>
      <c r="BZ4" s="71"/>
      <c r="CA4" s="71"/>
      <c r="CB4" s="72"/>
      <c r="CC4" s="72"/>
      <c r="CD4" s="72"/>
      <c r="CE4" s="73"/>
      <c r="CF4" s="74">
        <f t="shared" si="3"/>
        <v>42551</v>
      </c>
      <c r="CG4" s="75"/>
      <c r="CH4" s="49"/>
      <c r="CI4" s="73"/>
      <c r="CJ4" s="76" t="e">
        <f>+SUMIFS(#REF!,#REF!,AB4)</f>
        <v>#REF!</v>
      </c>
      <c r="CK4" s="77" t="e">
        <f>+SUMIFS(#REF!,#REF!,AU4)+SUMIFS(#REF!,#REF!,BA4)+SUMIFS(#REF!,#REF!,BG4)</f>
        <v>#REF!</v>
      </c>
      <c r="CL4" s="78" t="e">
        <f t="shared" si="11"/>
        <v>#REF!</v>
      </c>
      <c r="CM4" s="79"/>
      <c r="CN4" s="80" t="str">
        <f t="shared" si="4"/>
        <v>EJECUCIÓN</v>
      </c>
      <c r="CO4" s="81"/>
      <c r="CP4" s="82">
        <f t="shared" si="5"/>
        <v>42383</v>
      </c>
      <c r="CQ4" s="80">
        <f t="shared" si="6"/>
        <v>42551</v>
      </c>
      <c r="CR4" s="83">
        <f t="shared" si="12"/>
        <v>168</v>
      </c>
      <c r="CS4" s="83">
        <f t="shared" si="7"/>
        <v>-106</v>
      </c>
      <c r="CT4" s="84">
        <f t="shared" si="13"/>
        <v>-63.095238095238095</v>
      </c>
      <c r="CU4" s="921"/>
      <c r="CV4" s="83">
        <f t="shared" si="14"/>
        <v>-63.095238095238095</v>
      </c>
      <c r="CW4" s="85" t="e">
        <f t="shared" si="15"/>
        <v>#REF!</v>
      </c>
      <c r="DV4" s="361" t="s">
        <v>2628</v>
      </c>
    </row>
    <row r="5" spans="1:126" s="179" customFormat="1" ht="76.5" hidden="1" x14ac:dyDescent="0.2">
      <c r="A5" s="268" t="str">
        <f t="shared" si="8"/>
        <v>DESIERTO</v>
      </c>
      <c r="B5" s="275" t="s">
        <v>1477</v>
      </c>
      <c r="C5" s="279" t="s">
        <v>1616</v>
      </c>
      <c r="D5" s="207" t="s">
        <v>1492</v>
      </c>
      <c r="E5" s="346">
        <v>42377</v>
      </c>
      <c r="F5" s="283" t="s">
        <v>1499</v>
      </c>
      <c r="G5" s="283" t="s">
        <v>1525</v>
      </c>
      <c r="H5" s="283"/>
      <c r="I5" s="208" t="s">
        <v>1972</v>
      </c>
      <c r="J5" s="140" t="s">
        <v>1613</v>
      </c>
      <c r="K5" s="137">
        <v>152</v>
      </c>
      <c r="L5" s="141">
        <v>801615</v>
      </c>
      <c r="M5" s="208" t="s">
        <v>1614</v>
      </c>
      <c r="N5" s="163">
        <v>23760000</v>
      </c>
      <c r="O5" s="142" t="s">
        <v>1615</v>
      </c>
      <c r="P5" s="143" t="s">
        <v>1487</v>
      </c>
      <c r="Q5" s="144" t="s">
        <v>1985</v>
      </c>
      <c r="R5" s="144" t="s">
        <v>1985</v>
      </c>
      <c r="S5" s="144"/>
      <c r="T5" s="144"/>
      <c r="U5" s="144"/>
      <c r="V5" s="349" t="s">
        <v>1985</v>
      </c>
      <c r="W5" s="138"/>
      <c r="X5" s="144"/>
      <c r="Y5" s="144"/>
      <c r="Z5" s="145"/>
      <c r="AA5" s="144"/>
      <c r="AB5" s="144"/>
      <c r="AC5" s="144"/>
      <c r="AD5" s="144"/>
      <c r="AE5" s="144"/>
      <c r="AF5" s="144"/>
      <c r="AG5" s="144"/>
      <c r="AH5" s="127">
        <f t="shared" si="0"/>
        <v>0</v>
      </c>
      <c r="AI5" s="158" t="s">
        <v>22</v>
      </c>
      <c r="AJ5" s="158" t="s">
        <v>67</v>
      </c>
      <c r="AK5" s="158" t="s">
        <v>67</v>
      </c>
      <c r="AL5" s="158" t="s">
        <v>67</v>
      </c>
      <c r="AM5" s="138" t="s">
        <v>67</v>
      </c>
      <c r="AN5" s="138"/>
      <c r="AO5" s="138"/>
      <c r="AP5" s="138"/>
      <c r="AQ5" s="146">
        <f t="shared" si="9"/>
        <v>0</v>
      </c>
      <c r="AR5" s="146"/>
      <c r="AS5" s="208"/>
      <c r="AT5" s="291" t="e">
        <f>LOOKUP(AS5,'SUPERVISIONES 2015'!$A$3:$B$1279,'SUPERVISIONES 2015'!$B$3:$B$1279)</f>
        <v>#N/A</v>
      </c>
      <c r="AU5" s="147"/>
      <c r="AV5" s="147"/>
      <c r="AW5" s="146"/>
      <c r="AX5" s="148"/>
      <c r="AY5" s="147"/>
      <c r="AZ5" s="146"/>
      <c r="BA5" s="141"/>
      <c r="BB5" s="144"/>
      <c r="BC5" s="146"/>
      <c r="BD5" s="146"/>
      <c r="BE5" s="147"/>
      <c r="BF5" s="146"/>
      <c r="BG5" s="149"/>
      <c r="BH5" s="149"/>
      <c r="BI5" s="127"/>
      <c r="BJ5" s="146"/>
      <c r="BK5" s="147"/>
      <c r="BL5" s="146"/>
      <c r="BM5" s="127">
        <f t="shared" si="1"/>
        <v>0</v>
      </c>
      <c r="BN5" s="127">
        <f t="shared" si="10"/>
        <v>0</v>
      </c>
      <c r="BO5" s="127">
        <f t="shared" si="2"/>
        <v>0</v>
      </c>
      <c r="BP5" s="144"/>
      <c r="BQ5" s="144"/>
      <c r="BR5" s="142"/>
      <c r="BS5" s="144"/>
      <c r="BT5" s="146"/>
      <c r="BU5" s="146"/>
      <c r="BV5" s="144"/>
      <c r="BW5" s="144"/>
      <c r="BX5" s="144"/>
      <c r="BY5" s="146"/>
      <c r="BZ5" s="130"/>
      <c r="CA5" s="130"/>
      <c r="CB5" s="144"/>
      <c r="CC5" s="144"/>
      <c r="CD5" s="144"/>
      <c r="CE5" s="154"/>
      <c r="CF5" s="126">
        <f t="shared" si="3"/>
        <v>0</v>
      </c>
      <c r="CG5" s="128"/>
      <c r="CH5" s="127"/>
      <c r="CI5" s="154"/>
      <c r="CJ5" s="154" t="e">
        <f>+SUMIFS(#REF!,#REF!,AB5)</f>
        <v>#REF!</v>
      </c>
      <c r="CK5" s="127" t="e">
        <f>+SUMIFS(#REF!,#REF!,AU5)+SUMIFS(#REF!,#REF!,BA5)+SUMIFS(#REF!,#REF!,BG5)</f>
        <v>#REF!</v>
      </c>
      <c r="CL5" s="173" t="e">
        <f t="shared" si="11"/>
        <v>#REF!</v>
      </c>
      <c r="CM5" s="173"/>
      <c r="CN5" s="174" t="str">
        <f t="shared" si="4"/>
        <v>DESIERTO</v>
      </c>
      <c r="CO5" s="174"/>
      <c r="CP5" s="175">
        <f t="shared" si="5"/>
        <v>0</v>
      </c>
      <c r="CQ5" s="174">
        <f t="shared" si="6"/>
        <v>0</v>
      </c>
      <c r="CR5" s="176">
        <f t="shared" si="12"/>
        <v>0</v>
      </c>
      <c r="CS5" s="176">
        <f t="shared" si="7"/>
        <v>42277</v>
      </c>
      <c r="CT5" s="177">
        <f t="shared" si="13"/>
        <v>100</v>
      </c>
      <c r="CU5" s="921"/>
      <c r="CV5" s="176">
        <f t="shared" si="14"/>
        <v>100</v>
      </c>
      <c r="CW5" s="178" t="e">
        <f t="shared" si="15"/>
        <v>#REF!</v>
      </c>
    </row>
    <row r="6" spans="1:126" s="51" customFormat="1" ht="76.5" hidden="1" x14ac:dyDescent="0.25">
      <c r="A6" s="352" t="str">
        <f t="shared" si="8"/>
        <v>22</v>
      </c>
      <c r="B6" s="43" t="s">
        <v>1477</v>
      </c>
      <c r="C6" s="277" t="s">
        <v>1617</v>
      </c>
      <c r="D6" s="201" t="s">
        <v>1493</v>
      </c>
      <c r="E6" s="346">
        <v>42377</v>
      </c>
      <c r="F6" s="117" t="s">
        <v>1499</v>
      </c>
      <c r="G6" s="117" t="s">
        <v>1546</v>
      </c>
      <c r="H6" s="117"/>
      <c r="I6" s="350" t="s">
        <v>2257</v>
      </c>
      <c r="J6" s="28" t="s">
        <v>1618</v>
      </c>
      <c r="K6" s="347">
        <v>61</v>
      </c>
      <c r="L6" s="46">
        <v>801315</v>
      </c>
      <c r="M6" s="46" t="s">
        <v>1548</v>
      </c>
      <c r="N6" s="162">
        <v>28402000</v>
      </c>
      <c r="O6" s="348" t="s">
        <v>1619</v>
      </c>
      <c r="P6" s="32" t="s">
        <v>1550</v>
      </c>
      <c r="Q6" s="288" t="s">
        <v>1480</v>
      </c>
      <c r="R6" s="349" t="s">
        <v>1481</v>
      </c>
      <c r="S6" s="47"/>
      <c r="T6" s="48"/>
      <c r="U6" s="47"/>
      <c r="V6" s="191" t="s">
        <v>1537</v>
      </c>
      <c r="W6" s="346">
        <v>42395</v>
      </c>
      <c r="X6" s="350" t="s">
        <v>1621</v>
      </c>
      <c r="Y6" s="350" t="s">
        <v>1622</v>
      </c>
      <c r="Z6" s="114">
        <v>32529734</v>
      </c>
      <c r="AA6" s="50"/>
      <c r="AB6" s="347">
        <v>28516</v>
      </c>
      <c r="AC6" s="346">
        <v>42395</v>
      </c>
      <c r="AD6" s="87">
        <v>2582000</v>
      </c>
      <c r="AE6" s="162">
        <v>28402000</v>
      </c>
      <c r="AF6" s="49"/>
      <c r="AG6" s="49"/>
      <c r="AH6" s="49">
        <f t="shared" si="0"/>
        <v>28402000</v>
      </c>
      <c r="AI6" s="157" t="s">
        <v>22</v>
      </c>
      <c r="AJ6" s="157" t="s">
        <v>67</v>
      </c>
      <c r="AK6" s="157" t="s">
        <v>67</v>
      </c>
      <c r="AL6" s="157" t="s">
        <v>67</v>
      </c>
      <c r="AM6" s="346" t="s">
        <v>67</v>
      </c>
      <c r="AN6" s="346">
        <v>42395</v>
      </c>
      <c r="AO6" s="346"/>
      <c r="AP6" s="346">
        <v>42729</v>
      </c>
      <c r="AQ6" s="29">
        <f t="shared" si="9"/>
        <v>334</v>
      </c>
      <c r="AR6" s="29"/>
      <c r="AS6" s="184" t="s">
        <v>17</v>
      </c>
      <c r="AT6" s="55">
        <f>LOOKUP(AS6,'SUPERVISIONES 2015'!$A$3:$B$1279,'SUPERVISIONES 2015'!$B$3:$B$1279)</f>
        <v>26271656</v>
      </c>
      <c r="AU6" s="56"/>
      <c r="AV6" s="57"/>
      <c r="AW6" s="58"/>
      <c r="AX6" s="58"/>
      <c r="AY6" s="57"/>
      <c r="AZ6" s="58"/>
      <c r="BA6" s="59"/>
      <c r="BB6" s="60"/>
      <c r="BC6" s="61"/>
      <c r="BD6" s="61"/>
      <c r="BE6" s="62"/>
      <c r="BF6" s="61"/>
      <c r="BG6" s="63"/>
      <c r="BH6" s="63"/>
      <c r="BI6" s="64"/>
      <c r="BJ6" s="65"/>
      <c r="BK6" s="66"/>
      <c r="BL6" s="65"/>
      <c r="BM6" s="203">
        <f t="shared" si="1"/>
        <v>0</v>
      </c>
      <c r="BN6" s="204">
        <f t="shared" si="10"/>
        <v>0</v>
      </c>
      <c r="BO6" s="205">
        <f t="shared" si="2"/>
        <v>28402000</v>
      </c>
      <c r="BP6" s="67"/>
      <c r="BQ6" s="67"/>
      <c r="BR6" s="67"/>
      <c r="BS6" s="67"/>
      <c r="BT6" s="58"/>
      <c r="BU6" s="60"/>
      <c r="BV6" s="60"/>
      <c r="BW6" s="60"/>
      <c r="BX6" s="60"/>
      <c r="BY6" s="61"/>
      <c r="BZ6" s="71"/>
      <c r="CA6" s="71"/>
      <c r="CB6" s="72"/>
      <c r="CC6" s="72"/>
      <c r="CD6" s="72"/>
      <c r="CE6" s="73"/>
      <c r="CF6" s="74">
        <f t="shared" si="3"/>
        <v>42729</v>
      </c>
      <c r="CG6" s="75"/>
      <c r="CH6" s="49"/>
      <c r="CI6" s="73"/>
      <c r="CJ6" s="76" t="e">
        <f>+SUMIFS(#REF!,#REF!,AB6)</f>
        <v>#REF!</v>
      </c>
      <c r="CK6" s="77" t="e">
        <f>+SUMIFS(#REF!,#REF!,AU6)+SUMIFS(#REF!,#REF!,BA6)+SUMIFS(#REF!,#REF!,BG6)</f>
        <v>#REF!</v>
      </c>
      <c r="CL6" s="78" t="e">
        <f t="shared" si="11"/>
        <v>#REF!</v>
      </c>
      <c r="CM6" s="79"/>
      <c r="CN6" s="80" t="str">
        <f t="shared" si="4"/>
        <v>EJECUCIÓN</v>
      </c>
      <c r="CO6" s="81"/>
      <c r="CP6" s="82">
        <f t="shared" si="5"/>
        <v>42395</v>
      </c>
      <c r="CQ6" s="80">
        <f t="shared" si="6"/>
        <v>42729</v>
      </c>
      <c r="CR6" s="83">
        <f t="shared" si="12"/>
        <v>334</v>
      </c>
      <c r="CS6" s="83">
        <f t="shared" si="7"/>
        <v>-118</v>
      </c>
      <c r="CT6" s="84">
        <f t="shared" si="13"/>
        <v>-35.32934131736527</v>
      </c>
      <c r="CU6" s="921"/>
      <c r="CV6" s="83">
        <f t="shared" si="14"/>
        <v>-35.32934131736527</v>
      </c>
      <c r="CW6" s="85" t="e">
        <f t="shared" si="15"/>
        <v>#REF!</v>
      </c>
    </row>
    <row r="7" spans="1:126" s="51" customFormat="1" ht="63.75" hidden="1" x14ac:dyDescent="0.25">
      <c r="A7" s="352" t="str">
        <f t="shared" si="8"/>
        <v>24</v>
      </c>
      <c r="B7" s="43" t="s">
        <v>1477</v>
      </c>
      <c r="C7" s="277" t="s">
        <v>1623</v>
      </c>
      <c r="D7" s="201" t="s">
        <v>1494</v>
      </c>
      <c r="E7" s="346">
        <v>42377</v>
      </c>
      <c r="F7" s="117" t="s">
        <v>1499</v>
      </c>
      <c r="G7" s="117" t="s">
        <v>1546</v>
      </c>
      <c r="H7" s="117"/>
      <c r="I7" s="350" t="s">
        <v>2257</v>
      </c>
      <c r="J7" s="28" t="s">
        <v>1624</v>
      </c>
      <c r="K7" s="347">
        <v>57</v>
      </c>
      <c r="L7" s="46">
        <v>801315</v>
      </c>
      <c r="M7" s="46" t="s">
        <v>1548</v>
      </c>
      <c r="N7" s="162">
        <v>2520000</v>
      </c>
      <c r="O7" s="348" t="s">
        <v>1625</v>
      </c>
      <c r="P7" s="32" t="s">
        <v>1550</v>
      </c>
      <c r="Q7" s="288" t="s">
        <v>1480</v>
      </c>
      <c r="R7" s="349" t="s">
        <v>1481</v>
      </c>
      <c r="S7" s="47"/>
      <c r="T7" s="48"/>
      <c r="U7" s="47"/>
      <c r="V7" s="191" t="s">
        <v>1539</v>
      </c>
      <c r="W7" s="346">
        <v>42397</v>
      </c>
      <c r="X7" s="350" t="s">
        <v>1627</v>
      </c>
      <c r="Y7" s="350" t="s">
        <v>1628</v>
      </c>
      <c r="Z7" s="114">
        <v>11695148</v>
      </c>
      <c r="AA7" s="50"/>
      <c r="AB7" s="347">
        <v>33816</v>
      </c>
      <c r="AC7" s="346">
        <v>42397</v>
      </c>
      <c r="AD7" s="87">
        <v>210000</v>
      </c>
      <c r="AE7" s="162">
        <v>2520000</v>
      </c>
      <c r="AF7" s="49"/>
      <c r="AG7" s="49"/>
      <c r="AH7" s="49">
        <f t="shared" si="0"/>
        <v>2520000</v>
      </c>
      <c r="AI7" s="157" t="s">
        <v>22</v>
      </c>
      <c r="AJ7" s="157" t="s">
        <v>67</v>
      </c>
      <c r="AK7" s="157" t="s">
        <v>67</v>
      </c>
      <c r="AL7" s="157" t="s">
        <v>67</v>
      </c>
      <c r="AM7" s="346" t="s">
        <v>67</v>
      </c>
      <c r="AN7" s="346">
        <v>42397</v>
      </c>
      <c r="AO7" s="346"/>
      <c r="AP7" s="346">
        <v>42762</v>
      </c>
      <c r="AQ7" s="29">
        <f t="shared" si="9"/>
        <v>365</v>
      </c>
      <c r="AR7" s="29"/>
      <c r="AS7" s="184" t="s">
        <v>57</v>
      </c>
      <c r="AT7" s="290">
        <v>1077438612</v>
      </c>
      <c r="AU7" s="57"/>
      <c r="AV7" s="57"/>
      <c r="AW7" s="58"/>
      <c r="AX7" s="69"/>
      <c r="AY7" s="57"/>
      <c r="AZ7" s="58"/>
      <c r="BA7" s="59"/>
      <c r="BB7" s="60"/>
      <c r="BC7" s="61"/>
      <c r="BD7" s="61"/>
      <c r="BE7" s="62"/>
      <c r="BF7" s="61"/>
      <c r="BG7" s="63"/>
      <c r="BH7" s="63"/>
      <c r="BI7" s="64"/>
      <c r="BJ7" s="65"/>
      <c r="BK7" s="66"/>
      <c r="BL7" s="65"/>
      <c r="BM7" s="203">
        <f t="shared" si="1"/>
        <v>0</v>
      </c>
      <c r="BN7" s="204">
        <f t="shared" si="10"/>
        <v>0</v>
      </c>
      <c r="BO7" s="205">
        <f t="shared" si="2"/>
        <v>2520000</v>
      </c>
      <c r="BP7" s="67"/>
      <c r="BQ7" s="67"/>
      <c r="BR7" s="115"/>
      <c r="BS7" s="67"/>
      <c r="BT7" s="58"/>
      <c r="BU7" s="60"/>
      <c r="BV7" s="60"/>
      <c r="BW7" s="70"/>
      <c r="BX7" s="60"/>
      <c r="BY7" s="61"/>
      <c r="BZ7" s="71"/>
      <c r="CA7" s="71"/>
      <c r="CB7" s="72"/>
      <c r="CC7" s="72"/>
      <c r="CD7" s="72"/>
      <c r="CE7" s="73"/>
      <c r="CF7" s="74">
        <f t="shared" si="3"/>
        <v>42762</v>
      </c>
      <c r="CG7" s="75"/>
      <c r="CH7" s="49"/>
      <c r="CI7" s="73"/>
      <c r="CJ7" s="76" t="e">
        <f>+SUMIFS(#REF!,#REF!,AB7)</f>
        <v>#REF!</v>
      </c>
      <c r="CK7" s="77" t="e">
        <f>+SUMIFS(#REF!,#REF!,AU7)+SUMIFS(#REF!,#REF!,BA7)+SUMIFS(#REF!,#REF!,BG7)</f>
        <v>#REF!</v>
      </c>
      <c r="CL7" s="78" t="e">
        <f t="shared" si="11"/>
        <v>#REF!</v>
      </c>
      <c r="CM7" s="79"/>
      <c r="CN7" s="80" t="str">
        <f t="shared" si="4"/>
        <v>EJECUCIÓN</v>
      </c>
      <c r="CO7" s="81"/>
      <c r="CP7" s="82">
        <f t="shared" si="5"/>
        <v>42397</v>
      </c>
      <c r="CQ7" s="80">
        <f t="shared" si="6"/>
        <v>42762</v>
      </c>
      <c r="CR7" s="83">
        <f t="shared" si="12"/>
        <v>365</v>
      </c>
      <c r="CS7" s="83">
        <f t="shared" si="7"/>
        <v>-120</v>
      </c>
      <c r="CT7" s="84">
        <f t="shared" si="13"/>
        <v>-32.87671232876712</v>
      </c>
      <c r="CU7" s="921"/>
      <c r="CV7" s="83">
        <f t="shared" si="14"/>
        <v>-32.87671232876712</v>
      </c>
      <c r="CW7" s="85" t="e">
        <f t="shared" si="15"/>
        <v>#REF!</v>
      </c>
    </row>
    <row r="8" spans="1:126" s="51" customFormat="1" ht="89.25" x14ac:dyDescent="0.25">
      <c r="A8" s="352">
        <f t="shared" si="8"/>
        <v>7</v>
      </c>
      <c r="B8" s="43" t="s">
        <v>1489</v>
      </c>
      <c r="C8" s="277" t="s">
        <v>1513</v>
      </c>
      <c r="D8" s="201" t="s">
        <v>1495</v>
      </c>
      <c r="E8" s="346">
        <v>42381</v>
      </c>
      <c r="F8" s="117" t="s">
        <v>1499</v>
      </c>
      <c r="G8" s="44" t="s">
        <v>1525</v>
      </c>
      <c r="H8" s="44"/>
      <c r="I8" s="45" t="s">
        <v>2302</v>
      </c>
      <c r="J8" s="351" t="s">
        <v>1514</v>
      </c>
      <c r="K8" s="352">
        <v>166</v>
      </c>
      <c r="L8" s="46">
        <v>801116</v>
      </c>
      <c r="M8" s="184" t="s">
        <v>1479</v>
      </c>
      <c r="N8" s="162">
        <v>52000000</v>
      </c>
      <c r="O8" s="348" t="s">
        <v>1515</v>
      </c>
      <c r="P8" s="32" t="s">
        <v>1487</v>
      </c>
      <c r="Q8" s="288" t="s">
        <v>1480</v>
      </c>
      <c r="R8" s="349" t="s">
        <v>1481</v>
      </c>
      <c r="S8" s="47"/>
      <c r="T8" s="48"/>
      <c r="U8" s="47"/>
      <c r="V8" s="192">
        <v>7</v>
      </c>
      <c r="W8" s="346">
        <v>42383</v>
      </c>
      <c r="X8" s="350" t="s">
        <v>1484</v>
      </c>
      <c r="Y8" s="365" t="s">
        <v>1516</v>
      </c>
      <c r="Z8" s="114">
        <v>14696934</v>
      </c>
      <c r="AA8" s="50"/>
      <c r="AB8" s="347">
        <v>16916</v>
      </c>
      <c r="AC8" s="346">
        <v>42383</v>
      </c>
      <c r="AD8" s="366">
        <v>5200000</v>
      </c>
      <c r="AE8" s="162">
        <v>52000000</v>
      </c>
      <c r="AF8" s="49"/>
      <c r="AG8" s="49"/>
      <c r="AH8" s="367">
        <f t="shared" si="0"/>
        <v>52000000</v>
      </c>
      <c r="AI8" s="157" t="s">
        <v>22</v>
      </c>
      <c r="AJ8" s="157" t="s">
        <v>67</v>
      </c>
      <c r="AK8" s="157" t="s">
        <v>67</v>
      </c>
      <c r="AL8" s="157" t="s">
        <v>67</v>
      </c>
      <c r="AM8" s="346" t="s">
        <v>67</v>
      </c>
      <c r="AN8" s="346">
        <v>42383</v>
      </c>
      <c r="AO8" s="346"/>
      <c r="AP8" s="346">
        <v>42687</v>
      </c>
      <c r="AQ8" s="29">
        <f t="shared" si="9"/>
        <v>304</v>
      </c>
      <c r="AR8" s="29"/>
      <c r="AS8" s="184" t="s">
        <v>463</v>
      </c>
      <c r="AT8" s="290">
        <v>17336974</v>
      </c>
      <c r="AU8" s="57"/>
      <c r="AV8" s="57"/>
      <c r="AW8" s="58"/>
      <c r="AX8" s="86"/>
      <c r="AY8" s="57"/>
      <c r="AZ8" s="58"/>
      <c r="BA8" s="59"/>
      <c r="BB8" s="60"/>
      <c r="BC8" s="61"/>
      <c r="BD8" s="61"/>
      <c r="BE8" s="62"/>
      <c r="BF8" s="61"/>
      <c r="BG8" s="63"/>
      <c r="BH8" s="63"/>
      <c r="BI8" s="64"/>
      <c r="BJ8" s="65"/>
      <c r="BK8" s="66"/>
      <c r="BL8" s="65"/>
      <c r="BM8" s="203">
        <f t="shared" si="1"/>
        <v>0</v>
      </c>
      <c r="BN8" s="204">
        <f t="shared" si="10"/>
        <v>0</v>
      </c>
      <c r="BO8" s="205">
        <f t="shared" si="2"/>
        <v>52000000</v>
      </c>
      <c r="BP8" s="67"/>
      <c r="BQ8" s="67"/>
      <c r="BR8" s="115"/>
      <c r="BS8" s="67"/>
      <c r="BT8" s="58"/>
      <c r="BU8" s="61"/>
      <c r="BV8" s="60"/>
      <c r="BW8" s="60"/>
      <c r="BX8" s="60"/>
      <c r="BY8" s="61"/>
      <c r="BZ8" s="71"/>
      <c r="CA8" s="71"/>
      <c r="CB8" s="72"/>
      <c r="CC8" s="72"/>
      <c r="CD8" s="72"/>
      <c r="CE8" s="73"/>
      <c r="CF8" s="74">
        <f t="shared" si="3"/>
        <v>42687</v>
      </c>
      <c r="CG8" s="75"/>
      <c r="CH8" s="49"/>
      <c r="CI8" s="73"/>
      <c r="CJ8" s="76" t="e">
        <f>+SUMIFS(#REF!,#REF!,AB8)</f>
        <v>#REF!</v>
      </c>
      <c r="CK8" s="77" t="e">
        <f>+SUMIFS(#REF!,#REF!,AU8)+SUMIFS(#REF!,#REF!,BA8)+SUMIFS(#REF!,#REF!,BG8)</f>
        <v>#REF!</v>
      </c>
      <c r="CL8" s="78" t="e">
        <f t="shared" si="11"/>
        <v>#REF!</v>
      </c>
      <c r="CM8" s="79"/>
      <c r="CN8" s="80" t="str">
        <f t="shared" si="4"/>
        <v>EJECUCIÓN</v>
      </c>
      <c r="CO8" s="81"/>
      <c r="CP8" s="82">
        <f t="shared" si="5"/>
        <v>42383</v>
      </c>
      <c r="CQ8" s="80">
        <f t="shared" si="6"/>
        <v>42687</v>
      </c>
      <c r="CR8" s="83">
        <f t="shared" si="12"/>
        <v>304</v>
      </c>
      <c r="CS8" s="83">
        <f t="shared" si="7"/>
        <v>-106</v>
      </c>
      <c r="CT8" s="84">
        <f t="shared" si="13"/>
        <v>-34.868421052631575</v>
      </c>
      <c r="CU8" s="921"/>
      <c r="CV8" s="83">
        <f t="shared" si="14"/>
        <v>-34.868421052631575</v>
      </c>
      <c r="CW8" s="85" t="e">
        <f t="shared" si="15"/>
        <v>#REF!</v>
      </c>
      <c r="DV8" s="360"/>
    </row>
    <row r="9" spans="1:126" s="51" customFormat="1" ht="35.25" customHeight="1" x14ac:dyDescent="0.2">
      <c r="A9" s="352">
        <f t="shared" si="8"/>
        <v>9</v>
      </c>
      <c r="B9" s="43" t="s">
        <v>1609</v>
      </c>
      <c r="C9" s="277" t="s">
        <v>1672</v>
      </c>
      <c r="D9" s="201" t="s">
        <v>1496</v>
      </c>
      <c r="E9" s="346">
        <v>42381</v>
      </c>
      <c r="F9" s="117" t="s">
        <v>1499</v>
      </c>
      <c r="G9" s="44" t="s">
        <v>1525</v>
      </c>
      <c r="H9" s="44"/>
      <c r="I9" s="357" t="s">
        <v>2257</v>
      </c>
      <c r="J9" s="351" t="s">
        <v>1673</v>
      </c>
      <c r="K9" s="347">
        <v>5</v>
      </c>
      <c r="L9" s="46">
        <v>801116</v>
      </c>
      <c r="M9" s="209" t="s">
        <v>1674</v>
      </c>
      <c r="N9" s="210">
        <v>41580000</v>
      </c>
      <c r="O9" s="348" t="s">
        <v>1675</v>
      </c>
      <c r="P9" s="32" t="s">
        <v>1487</v>
      </c>
      <c r="Q9" s="288" t="s">
        <v>1480</v>
      </c>
      <c r="R9" s="349" t="s">
        <v>1481</v>
      </c>
      <c r="S9" s="47"/>
      <c r="T9" s="48"/>
      <c r="U9" s="47"/>
      <c r="V9" s="192">
        <v>9</v>
      </c>
      <c r="W9" s="346">
        <v>42384</v>
      </c>
      <c r="X9" s="350" t="s">
        <v>1484</v>
      </c>
      <c r="Y9" s="365" t="s">
        <v>26</v>
      </c>
      <c r="Z9" s="114">
        <v>5825755</v>
      </c>
      <c r="AA9" s="50"/>
      <c r="AB9" s="347">
        <v>17816</v>
      </c>
      <c r="AC9" s="346">
        <v>42384</v>
      </c>
      <c r="AD9" s="368">
        <v>3780000</v>
      </c>
      <c r="AE9" s="162">
        <v>41580000</v>
      </c>
      <c r="AF9" s="49"/>
      <c r="AG9" s="49"/>
      <c r="AH9" s="367">
        <f t="shared" si="0"/>
        <v>41580000</v>
      </c>
      <c r="AI9" s="157" t="s">
        <v>22</v>
      </c>
      <c r="AJ9" s="157" t="s">
        <v>67</v>
      </c>
      <c r="AK9" s="157" t="s">
        <v>67</v>
      </c>
      <c r="AL9" s="157" t="s">
        <v>67</v>
      </c>
      <c r="AM9" s="346" t="s">
        <v>67</v>
      </c>
      <c r="AN9" s="346">
        <v>42384</v>
      </c>
      <c r="AO9" s="346"/>
      <c r="AP9" s="346">
        <v>42719</v>
      </c>
      <c r="AQ9" s="29">
        <f>AP9-AN9</f>
        <v>335</v>
      </c>
      <c r="AR9" s="29"/>
      <c r="AS9" s="350" t="s">
        <v>2436</v>
      </c>
      <c r="AT9" s="55">
        <v>46680592</v>
      </c>
      <c r="AU9" s="56"/>
      <c r="AV9" s="57"/>
      <c r="AW9" s="58"/>
      <c r="AX9" s="58"/>
      <c r="AY9" s="57"/>
      <c r="AZ9" s="58"/>
      <c r="BA9" s="59"/>
      <c r="BB9" s="60"/>
      <c r="BC9" s="61"/>
      <c r="BD9" s="61"/>
      <c r="BE9" s="62"/>
      <c r="BF9" s="61"/>
      <c r="BG9" s="63"/>
      <c r="BH9" s="63"/>
      <c r="BI9" s="64"/>
      <c r="BJ9" s="65"/>
      <c r="BK9" s="66"/>
      <c r="BL9" s="65"/>
      <c r="BM9" s="203">
        <f t="shared" si="1"/>
        <v>0</v>
      </c>
      <c r="BN9" s="204">
        <f t="shared" si="10"/>
        <v>0</v>
      </c>
      <c r="BO9" s="205">
        <f t="shared" si="2"/>
        <v>41580000</v>
      </c>
      <c r="BP9" s="67"/>
      <c r="BQ9" s="67"/>
      <c r="BR9" s="67"/>
      <c r="BS9" s="67"/>
      <c r="BT9" s="58"/>
      <c r="BU9" s="60"/>
      <c r="BV9" s="60"/>
      <c r="BW9" s="60"/>
      <c r="BX9" s="60"/>
      <c r="BY9" s="61"/>
      <c r="BZ9" s="71"/>
      <c r="CA9" s="71"/>
      <c r="CB9" s="72"/>
      <c r="CC9" s="72"/>
      <c r="CD9" s="72"/>
      <c r="CE9" s="73"/>
      <c r="CF9" s="74">
        <f t="shared" si="3"/>
        <v>42719</v>
      </c>
      <c r="CG9" s="75"/>
      <c r="CH9" s="49"/>
      <c r="CI9" s="73"/>
      <c r="CJ9" s="76" t="e">
        <f>+SUMIFS(#REF!,#REF!,AB9)</f>
        <v>#REF!</v>
      </c>
      <c r="CK9" s="77" t="e">
        <f>+SUMIFS(#REF!,#REF!,AU9)+SUMIFS(#REF!,#REF!,BA9)+SUMIFS(#REF!,#REF!,BG9)</f>
        <v>#REF!</v>
      </c>
      <c r="CL9" s="78" t="e">
        <f t="shared" si="11"/>
        <v>#REF!</v>
      </c>
      <c r="CM9" s="79"/>
      <c r="CN9" s="80" t="str">
        <f t="shared" si="4"/>
        <v>EJECUCIÓN</v>
      </c>
      <c r="CO9" s="81"/>
      <c r="CP9" s="82">
        <f t="shared" si="5"/>
        <v>42384</v>
      </c>
      <c r="CQ9" s="80">
        <f t="shared" si="6"/>
        <v>42719</v>
      </c>
      <c r="CR9" s="83">
        <f t="shared" si="12"/>
        <v>335</v>
      </c>
      <c r="CS9" s="83">
        <f t="shared" si="7"/>
        <v>-107</v>
      </c>
      <c r="CT9" s="84">
        <f t="shared" si="13"/>
        <v>-31.940298507462689</v>
      </c>
      <c r="CU9" s="921"/>
      <c r="CV9" s="83">
        <f t="shared" si="14"/>
        <v>-31.940298507462689</v>
      </c>
      <c r="CW9" s="85" t="e">
        <f t="shared" si="15"/>
        <v>#REF!</v>
      </c>
      <c r="DV9" s="360"/>
    </row>
    <row r="10" spans="1:126" s="51" customFormat="1" ht="89.25" hidden="1" x14ac:dyDescent="0.25">
      <c r="A10" s="352">
        <f t="shared" si="8"/>
        <v>46</v>
      </c>
      <c r="B10" s="43" t="s">
        <v>1609</v>
      </c>
      <c r="C10" s="277" t="s">
        <v>1747</v>
      </c>
      <c r="D10" s="201" t="s">
        <v>1497</v>
      </c>
      <c r="E10" s="346">
        <v>42381</v>
      </c>
      <c r="F10" s="117" t="s">
        <v>1499</v>
      </c>
      <c r="G10" s="117" t="s">
        <v>1659</v>
      </c>
      <c r="H10" s="117"/>
      <c r="I10" s="350" t="s">
        <v>2257</v>
      </c>
      <c r="J10" s="351" t="s">
        <v>1748</v>
      </c>
      <c r="K10" s="347">
        <v>52</v>
      </c>
      <c r="L10" s="202" t="s">
        <v>1749</v>
      </c>
      <c r="M10" s="354" t="s">
        <v>1750</v>
      </c>
      <c r="N10" s="210" t="s">
        <v>1751</v>
      </c>
      <c r="O10" s="348" t="s">
        <v>1752</v>
      </c>
      <c r="P10" s="32" t="s">
        <v>1753</v>
      </c>
      <c r="Q10" s="288" t="s">
        <v>1480</v>
      </c>
      <c r="R10" s="349" t="s">
        <v>1481</v>
      </c>
      <c r="S10" s="47"/>
      <c r="T10" s="48"/>
      <c r="U10" s="47"/>
      <c r="V10" s="192">
        <v>46</v>
      </c>
      <c r="W10" s="346">
        <v>42431</v>
      </c>
      <c r="X10" s="350" t="s">
        <v>1978</v>
      </c>
      <c r="Y10" s="350" t="s">
        <v>1979</v>
      </c>
      <c r="Z10" s="118">
        <v>900062917</v>
      </c>
      <c r="AA10" s="50" t="s">
        <v>1839</v>
      </c>
      <c r="AB10" s="347">
        <v>52816</v>
      </c>
      <c r="AC10" s="346">
        <v>42431</v>
      </c>
      <c r="AD10" s="29"/>
      <c r="AE10" s="162">
        <v>55000000</v>
      </c>
      <c r="AF10" s="49"/>
      <c r="AG10" s="49"/>
      <c r="AH10" s="49">
        <f t="shared" si="0"/>
        <v>55000000</v>
      </c>
      <c r="AI10" s="157" t="s">
        <v>22</v>
      </c>
      <c r="AJ10" s="157" t="s">
        <v>67</v>
      </c>
      <c r="AK10" s="157" t="s">
        <v>67</v>
      </c>
      <c r="AL10" s="157" t="s">
        <v>67</v>
      </c>
      <c r="AM10" s="346" t="s">
        <v>67</v>
      </c>
      <c r="AN10" s="346">
        <v>42431</v>
      </c>
      <c r="AO10" s="346"/>
      <c r="AP10" s="346">
        <v>42735</v>
      </c>
      <c r="AQ10" s="29">
        <f>AP10-AN10</f>
        <v>304</v>
      </c>
      <c r="AR10" s="29"/>
      <c r="AS10" s="350" t="s">
        <v>1980</v>
      </c>
      <c r="AT10" s="55">
        <v>52992368</v>
      </c>
      <c r="AU10" s="57"/>
      <c r="AV10" s="57"/>
      <c r="AW10" s="58"/>
      <c r="AX10" s="69"/>
      <c r="AY10" s="57"/>
      <c r="AZ10" s="58"/>
      <c r="BA10" s="59"/>
      <c r="BB10" s="60"/>
      <c r="BC10" s="61"/>
      <c r="BD10" s="61"/>
      <c r="BE10" s="62"/>
      <c r="BF10" s="61"/>
      <c r="BG10" s="63"/>
      <c r="BH10" s="63"/>
      <c r="BI10" s="64"/>
      <c r="BJ10" s="65"/>
      <c r="BK10" s="66"/>
      <c r="BL10" s="65"/>
      <c r="BM10" s="203">
        <f t="shared" si="1"/>
        <v>0</v>
      </c>
      <c r="BN10" s="204">
        <f t="shared" si="10"/>
        <v>0</v>
      </c>
      <c r="BO10" s="205">
        <f t="shared" si="2"/>
        <v>55000000</v>
      </c>
      <c r="BP10" s="67"/>
      <c r="BQ10" s="67"/>
      <c r="BR10" s="115"/>
      <c r="BS10" s="67"/>
      <c r="BT10" s="58"/>
      <c r="BU10" s="60"/>
      <c r="BV10" s="60"/>
      <c r="BW10" s="70"/>
      <c r="BX10" s="60"/>
      <c r="BY10" s="61"/>
      <c r="BZ10" s="71"/>
      <c r="CA10" s="71"/>
      <c r="CB10" s="72"/>
      <c r="CC10" s="72"/>
      <c r="CD10" s="72"/>
      <c r="CE10" s="73"/>
      <c r="CF10" s="74">
        <f t="shared" si="3"/>
        <v>42735</v>
      </c>
      <c r="CG10" s="75"/>
      <c r="CH10" s="49"/>
      <c r="CI10" s="73"/>
      <c r="CJ10" s="76" t="e">
        <f>+SUMIFS(#REF!,#REF!,AB10)</f>
        <v>#REF!</v>
      </c>
      <c r="CK10" s="77" t="e">
        <f>+SUMIFS(#REF!,#REF!,AU10)+SUMIFS(#REF!,#REF!,BA10)+SUMIFS(#REF!,#REF!,BG10)</f>
        <v>#REF!</v>
      </c>
      <c r="CL10" s="78" t="e">
        <f t="shared" si="11"/>
        <v>#REF!</v>
      </c>
      <c r="CM10" s="79"/>
      <c r="CN10" s="80" t="str">
        <f t="shared" si="4"/>
        <v>EJECUCIÓN</v>
      </c>
      <c r="CO10" s="81"/>
      <c r="CP10" s="82">
        <f t="shared" si="5"/>
        <v>42431</v>
      </c>
      <c r="CQ10" s="80">
        <f t="shared" si="6"/>
        <v>42735</v>
      </c>
      <c r="CR10" s="83">
        <f t="shared" si="12"/>
        <v>304</v>
      </c>
      <c r="CS10" s="83">
        <f t="shared" si="7"/>
        <v>-154</v>
      </c>
      <c r="CT10" s="84">
        <f t="shared" si="13"/>
        <v>-50.657894736842103</v>
      </c>
      <c r="CU10" s="921"/>
      <c r="CV10" s="83">
        <f t="shared" si="14"/>
        <v>-50.657894736842103</v>
      </c>
      <c r="CW10" s="85" t="e">
        <f t="shared" si="15"/>
        <v>#REF!</v>
      </c>
    </row>
    <row r="11" spans="1:126" s="51" customFormat="1" ht="78.75" customHeight="1" x14ac:dyDescent="0.25">
      <c r="A11" s="352">
        <f t="shared" si="8"/>
        <v>3</v>
      </c>
      <c r="B11" s="43" t="s">
        <v>1489</v>
      </c>
      <c r="C11" s="277" t="s">
        <v>1490</v>
      </c>
      <c r="D11" s="201" t="s">
        <v>1498</v>
      </c>
      <c r="E11" s="346">
        <v>42381</v>
      </c>
      <c r="F11" s="117" t="s">
        <v>1499</v>
      </c>
      <c r="G11" s="44" t="s">
        <v>1525</v>
      </c>
      <c r="H11" s="44"/>
      <c r="I11" s="45" t="s">
        <v>2303</v>
      </c>
      <c r="J11" s="351" t="s">
        <v>2642</v>
      </c>
      <c r="K11" s="352">
        <v>3</v>
      </c>
      <c r="L11" s="46">
        <v>801116</v>
      </c>
      <c r="M11" s="184" t="s">
        <v>1479</v>
      </c>
      <c r="N11" s="162">
        <v>40250000</v>
      </c>
      <c r="O11" s="348" t="s">
        <v>1506</v>
      </c>
      <c r="P11" s="32" t="s">
        <v>1487</v>
      </c>
      <c r="Q11" s="288" t="s">
        <v>1480</v>
      </c>
      <c r="R11" s="349" t="s">
        <v>1481</v>
      </c>
      <c r="S11" s="47"/>
      <c r="T11" s="48"/>
      <c r="U11" s="47"/>
      <c r="V11" s="192">
        <v>3</v>
      </c>
      <c r="W11" s="346">
        <v>42382</v>
      </c>
      <c r="X11" s="350" t="s">
        <v>1484</v>
      </c>
      <c r="Y11" s="365" t="s">
        <v>1500</v>
      </c>
      <c r="Z11" s="114">
        <v>1020751323</v>
      </c>
      <c r="AA11" s="50"/>
      <c r="AB11" s="347">
        <v>13516</v>
      </c>
      <c r="AC11" s="346">
        <v>42382</v>
      </c>
      <c r="AD11" s="366">
        <v>3500000</v>
      </c>
      <c r="AE11" s="162">
        <v>40250000</v>
      </c>
      <c r="AF11" s="49"/>
      <c r="AG11" s="49"/>
      <c r="AH11" s="367">
        <f t="shared" si="0"/>
        <v>40250000</v>
      </c>
      <c r="AI11" s="157" t="s">
        <v>22</v>
      </c>
      <c r="AJ11" s="157" t="s">
        <v>67</v>
      </c>
      <c r="AK11" s="157" t="s">
        <v>67</v>
      </c>
      <c r="AL11" s="157" t="s">
        <v>67</v>
      </c>
      <c r="AM11" s="346" t="s">
        <v>67</v>
      </c>
      <c r="AN11" s="346">
        <v>42382</v>
      </c>
      <c r="AO11" s="346"/>
      <c r="AP11" s="346">
        <v>42731</v>
      </c>
      <c r="AQ11" s="29">
        <f t="shared" si="9"/>
        <v>349</v>
      </c>
      <c r="AR11" s="29">
        <v>0</v>
      </c>
      <c r="AS11" s="184" t="s">
        <v>11</v>
      </c>
      <c r="AT11" s="290">
        <v>46357011</v>
      </c>
      <c r="AU11" s="57"/>
      <c r="AV11" s="57"/>
      <c r="AW11" s="58"/>
      <c r="AX11" s="86"/>
      <c r="AY11" s="57"/>
      <c r="AZ11" s="58"/>
      <c r="BA11" s="59"/>
      <c r="BB11" s="60"/>
      <c r="BC11" s="61"/>
      <c r="BD11" s="61"/>
      <c r="BE11" s="62"/>
      <c r="BF11" s="61"/>
      <c r="BG11" s="63"/>
      <c r="BH11" s="63"/>
      <c r="BI11" s="64"/>
      <c r="BJ11" s="65"/>
      <c r="BK11" s="66"/>
      <c r="BL11" s="65"/>
      <c r="BM11" s="203">
        <f t="shared" si="1"/>
        <v>0</v>
      </c>
      <c r="BN11" s="204">
        <f t="shared" si="10"/>
        <v>0</v>
      </c>
      <c r="BO11" s="205">
        <f t="shared" si="2"/>
        <v>40250000</v>
      </c>
      <c r="BP11" s="67"/>
      <c r="BQ11" s="67"/>
      <c r="BR11" s="115"/>
      <c r="BS11" s="67"/>
      <c r="BT11" s="58"/>
      <c r="BU11" s="61"/>
      <c r="BV11" s="60"/>
      <c r="BW11" s="60"/>
      <c r="BX11" s="60"/>
      <c r="BY11" s="61"/>
      <c r="BZ11" s="71"/>
      <c r="CA11" s="71"/>
      <c r="CB11" s="72"/>
      <c r="CC11" s="72"/>
      <c r="CD11" s="72"/>
      <c r="CE11" s="73"/>
      <c r="CF11" s="74">
        <f t="shared" si="3"/>
        <v>42731</v>
      </c>
      <c r="CG11" s="75"/>
      <c r="CH11" s="49"/>
      <c r="CI11" s="73"/>
      <c r="CJ11" s="76" t="e">
        <f>+SUMIFS(#REF!,#REF!,AB11)</f>
        <v>#REF!</v>
      </c>
      <c r="CK11" s="77" t="e">
        <f>+SUMIFS(#REF!,#REF!,AU11)+SUMIFS(#REF!,#REF!,BA11)+SUMIFS(#REF!,#REF!,BG11)</f>
        <v>#REF!</v>
      </c>
      <c r="CL11" s="78" t="e">
        <f t="shared" si="11"/>
        <v>#REF!</v>
      </c>
      <c r="CM11" s="79"/>
      <c r="CN11" s="80" t="str">
        <f t="shared" si="4"/>
        <v>EJECUCIÓN</v>
      </c>
      <c r="CO11" s="81"/>
      <c r="CP11" s="82">
        <f t="shared" si="5"/>
        <v>42382</v>
      </c>
      <c r="CQ11" s="80">
        <f t="shared" si="6"/>
        <v>42731</v>
      </c>
      <c r="CR11" s="83">
        <f t="shared" si="12"/>
        <v>349</v>
      </c>
      <c r="CS11" s="83">
        <f t="shared" si="7"/>
        <v>-105</v>
      </c>
      <c r="CT11" s="84">
        <f t="shared" si="13"/>
        <v>-30.085959885386821</v>
      </c>
      <c r="CU11" s="921"/>
      <c r="CV11" s="83">
        <f t="shared" si="14"/>
        <v>-30.085959885386821</v>
      </c>
      <c r="CW11" s="85" t="e">
        <f t="shared" si="15"/>
        <v>#REF!</v>
      </c>
      <c r="DV11" s="360"/>
    </row>
    <row r="12" spans="1:126" s="51" customFormat="1" ht="57" customHeight="1" x14ac:dyDescent="0.25">
      <c r="A12" s="352" t="str">
        <f t="shared" si="8"/>
        <v>12</v>
      </c>
      <c r="B12" s="43" t="s">
        <v>1888</v>
      </c>
      <c r="C12" s="277" t="s">
        <v>1630</v>
      </c>
      <c r="D12" s="201" t="s">
        <v>1501</v>
      </c>
      <c r="E12" s="346">
        <v>42381</v>
      </c>
      <c r="F12" s="117" t="s">
        <v>1499</v>
      </c>
      <c r="G12" s="44" t="s">
        <v>1525</v>
      </c>
      <c r="H12" s="44"/>
      <c r="I12" s="45" t="s">
        <v>1908</v>
      </c>
      <c r="J12" s="351" t="s">
        <v>1633</v>
      </c>
      <c r="K12" s="347">
        <v>208</v>
      </c>
      <c r="L12" s="46">
        <v>801015</v>
      </c>
      <c r="M12" s="184" t="s">
        <v>1614</v>
      </c>
      <c r="N12" s="162">
        <v>77000000</v>
      </c>
      <c r="O12" s="348" t="s">
        <v>1631</v>
      </c>
      <c r="P12" s="32" t="s">
        <v>1487</v>
      </c>
      <c r="Q12" s="288" t="s">
        <v>1480</v>
      </c>
      <c r="R12" s="349" t="s">
        <v>1481</v>
      </c>
      <c r="S12" s="47"/>
      <c r="T12" s="48"/>
      <c r="U12" s="47"/>
      <c r="V12" s="192" t="s">
        <v>1502</v>
      </c>
      <c r="W12" s="346">
        <v>42388</v>
      </c>
      <c r="X12" s="350" t="s">
        <v>1484</v>
      </c>
      <c r="Y12" s="365" t="s">
        <v>1632</v>
      </c>
      <c r="Z12" s="114">
        <v>77177212</v>
      </c>
      <c r="AA12" s="50"/>
      <c r="AB12" s="347">
        <v>21216</v>
      </c>
      <c r="AC12" s="346">
        <v>42388</v>
      </c>
      <c r="AD12" s="368">
        <v>7000000</v>
      </c>
      <c r="AE12" s="162">
        <v>77000000</v>
      </c>
      <c r="AF12" s="49"/>
      <c r="AG12" s="49"/>
      <c r="AH12" s="367">
        <f t="shared" si="0"/>
        <v>77000000</v>
      </c>
      <c r="AI12" s="157" t="s">
        <v>22</v>
      </c>
      <c r="AJ12" s="157" t="s">
        <v>67</v>
      </c>
      <c r="AK12" s="157" t="s">
        <v>67</v>
      </c>
      <c r="AL12" s="157" t="s">
        <v>67</v>
      </c>
      <c r="AM12" s="346" t="s">
        <v>67</v>
      </c>
      <c r="AN12" s="346">
        <v>42388</v>
      </c>
      <c r="AO12" s="346"/>
      <c r="AP12" s="346">
        <v>42722</v>
      </c>
      <c r="AQ12" s="29">
        <f t="shared" si="9"/>
        <v>334</v>
      </c>
      <c r="AR12" s="29"/>
      <c r="AS12" s="184" t="s">
        <v>58</v>
      </c>
      <c r="AT12" s="290">
        <v>79572017</v>
      </c>
      <c r="AU12" s="56"/>
      <c r="AV12" s="57"/>
      <c r="AW12" s="58"/>
      <c r="AX12" s="58"/>
      <c r="AY12" s="57"/>
      <c r="AZ12" s="58"/>
      <c r="BA12" s="59"/>
      <c r="BB12" s="60"/>
      <c r="BC12" s="61"/>
      <c r="BD12" s="61"/>
      <c r="BE12" s="62"/>
      <c r="BF12" s="61"/>
      <c r="BG12" s="63"/>
      <c r="BH12" s="63"/>
      <c r="BI12" s="64"/>
      <c r="BJ12" s="65"/>
      <c r="BK12" s="66"/>
      <c r="BL12" s="65"/>
      <c r="BM12" s="203">
        <f t="shared" si="1"/>
        <v>0</v>
      </c>
      <c r="BN12" s="204">
        <f t="shared" si="10"/>
        <v>0</v>
      </c>
      <c r="BO12" s="205">
        <f t="shared" si="2"/>
        <v>77000000</v>
      </c>
      <c r="BP12" s="67"/>
      <c r="BQ12" s="67"/>
      <c r="BR12" s="67"/>
      <c r="BS12" s="67"/>
      <c r="BT12" s="58"/>
      <c r="BU12" s="60"/>
      <c r="BV12" s="60"/>
      <c r="BW12" s="60"/>
      <c r="BX12" s="60"/>
      <c r="BY12" s="61"/>
      <c r="BZ12" s="71"/>
      <c r="CA12" s="71"/>
      <c r="CB12" s="72"/>
      <c r="CC12" s="72"/>
      <c r="CD12" s="72"/>
      <c r="CE12" s="73"/>
      <c r="CF12" s="74">
        <f t="shared" si="3"/>
        <v>42722</v>
      </c>
      <c r="CG12" s="75"/>
      <c r="CH12" s="49"/>
      <c r="CI12" s="73"/>
      <c r="CJ12" s="76" t="e">
        <f>+SUMIFS(#REF!,#REF!,AB12)</f>
        <v>#REF!</v>
      </c>
      <c r="CK12" s="77" t="e">
        <f>+SUMIFS(#REF!,#REF!,AU12)+SUMIFS(#REF!,#REF!,BA12)+SUMIFS(#REF!,#REF!,BG12)</f>
        <v>#REF!</v>
      </c>
      <c r="CL12" s="78" t="e">
        <f t="shared" si="11"/>
        <v>#REF!</v>
      </c>
      <c r="CM12" s="79"/>
      <c r="CN12" s="80" t="str">
        <f t="shared" si="4"/>
        <v>EJECUCIÓN</v>
      </c>
      <c r="CO12" s="81"/>
      <c r="CP12" s="82">
        <f t="shared" si="5"/>
        <v>42388</v>
      </c>
      <c r="CQ12" s="80">
        <f t="shared" si="6"/>
        <v>42722</v>
      </c>
      <c r="CR12" s="83">
        <f t="shared" si="12"/>
        <v>334</v>
      </c>
      <c r="CS12" s="83">
        <f t="shared" si="7"/>
        <v>-111</v>
      </c>
      <c r="CT12" s="84">
        <f t="shared" si="13"/>
        <v>-33.233532934131738</v>
      </c>
      <c r="CU12" s="921"/>
      <c r="CV12" s="83">
        <f t="shared" si="14"/>
        <v>-33.233532934131738</v>
      </c>
      <c r="CW12" s="85" t="e">
        <f t="shared" si="15"/>
        <v>#REF!</v>
      </c>
      <c r="DV12" s="360"/>
    </row>
    <row r="13" spans="1:126" s="51" customFormat="1" ht="74.25" customHeight="1" x14ac:dyDescent="0.2">
      <c r="A13" s="352">
        <f t="shared" si="8"/>
        <v>5</v>
      </c>
      <c r="B13" s="43" t="s">
        <v>1609</v>
      </c>
      <c r="C13" s="277" t="s">
        <v>1676</v>
      </c>
      <c r="D13" s="201" t="s">
        <v>1502</v>
      </c>
      <c r="E13" s="346">
        <v>42382</v>
      </c>
      <c r="F13" s="117" t="s">
        <v>1499</v>
      </c>
      <c r="G13" s="44" t="s">
        <v>1525</v>
      </c>
      <c r="H13" s="44"/>
      <c r="I13" s="357" t="s">
        <v>2257</v>
      </c>
      <c r="J13" s="351" t="s">
        <v>1677</v>
      </c>
      <c r="K13" s="347">
        <v>199</v>
      </c>
      <c r="L13" s="46">
        <v>801116</v>
      </c>
      <c r="M13" s="209" t="s">
        <v>1674</v>
      </c>
      <c r="N13" s="162">
        <v>31500000</v>
      </c>
      <c r="O13" s="348" t="s">
        <v>1678</v>
      </c>
      <c r="P13" s="32" t="s">
        <v>1487</v>
      </c>
      <c r="Q13" s="288" t="s">
        <v>1480</v>
      </c>
      <c r="R13" s="349" t="s">
        <v>1481</v>
      </c>
      <c r="S13" s="47"/>
      <c r="T13" s="48"/>
      <c r="U13" s="47"/>
      <c r="V13" s="192">
        <v>5</v>
      </c>
      <c r="W13" s="346">
        <v>42383</v>
      </c>
      <c r="X13" s="350" t="s">
        <v>1484</v>
      </c>
      <c r="Y13" s="365" t="s">
        <v>1679</v>
      </c>
      <c r="Z13" s="114">
        <v>1049617134</v>
      </c>
      <c r="AA13" s="50"/>
      <c r="AB13" s="347">
        <v>16816</v>
      </c>
      <c r="AC13" s="346">
        <v>42383</v>
      </c>
      <c r="AD13" s="368">
        <v>3500000</v>
      </c>
      <c r="AE13" s="157">
        <v>31500000</v>
      </c>
      <c r="AF13" s="49"/>
      <c r="AG13" s="49"/>
      <c r="AH13" s="367">
        <f t="shared" si="0"/>
        <v>31500000</v>
      </c>
      <c r="AI13" s="157" t="s">
        <v>22</v>
      </c>
      <c r="AJ13" s="157" t="s">
        <v>67</v>
      </c>
      <c r="AK13" s="157" t="s">
        <v>67</v>
      </c>
      <c r="AL13" s="157" t="s">
        <v>67</v>
      </c>
      <c r="AM13" s="346" t="s">
        <v>67</v>
      </c>
      <c r="AN13" s="346">
        <v>42383</v>
      </c>
      <c r="AO13" s="346"/>
      <c r="AP13" s="346">
        <v>42657</v>
      </c>
      <c r="AQ13" s="29">
        <f t="shared" si="9"/>
        <v>274</v>
      </c>
      <c r="AR13" s="29"/>
      <c r="AS13" s="184" t="s">
        <v>41</v>
      </c>
      <c r="AT13" s="290">
        <v>24433491</v>
      </c>
      <c r="AU13" s="57"/>
      <c r="AV13" s="57"/>
      <c r="AW13" s="58"/>
      <c r="AX13" s="69"/>
      <c r="AY13" s="57"/>
      <c r="AZ13" s="58"/>
      <c r="BA13" s="59"/>
      <c r="BB13" s="60"/>
      <c r="BC13" s="61"/>
      <c r="BD13" s="61"/>
      <c r="BE13" s="62"/>
      <c r="BF13" s="61"/>
      <c r="BG13" s="63"/>
      <c r="BH13" s="63"/>
      <c r="BI13" s="64"/>
      <c r="BJ13" s="65"/>
      <c r="BK13" s="66"/>
      <c r="BL13" s="65"/>
      <c r="BM13" s="203">
        <f t="shared" si="1"/>
        <v>0</v>
      </c>
      <c r="BN13" s="204">
        <f t="shared" si="10"/>
        <v>0</v>
      </c>
      <c r="BO13" s="205">
        <f t="shared" si="2"/>
        <v>31500000</v>
      </c>
      <c r="BP13" s="67"/>
      <c r="BQ13" s="67"/>
      <c r="BR13" s="115"/>
      <c r="BS13" s="67"/>
      <c r="BT13" s="58"/>
      <c r="BU13" s="60"/>
      <c r="BV13" s="60"/>
      <c r="BW13" s="70"/>
      <c r="BX13" s="60"/>
      <c r="BY13" s="61"/>
      <c r="BZ13" s="71"/>
      <c r="CA13" s="71"/>
      <c r="CB13" s="72"/>
      <c r="CC13" s="72"/>
      <c r="CD13" s="72"/>
      <c r="CE13" s="73"/>
      <c r="CF13" s="74">
        <f t="shared" si="3"/>
        <v>42657</v>
      </c>
      <c r="CG13" s="75"/>
      <c r="CH13" s="49"/>
      <c r="CI13" s="73"/>
      <c r="CJ13" s="76" t="e">
        <f>+SUMIFS(#REF!,#REF!,AB13)</f>
        <v>#REF!</v>
      </c>
      <c r="CK13" s="77" t="e">
        <f>+SUMIFS(#REF!,#REF!,AU13)+SUMIFS(#REF!,#REF!,BA13)+SUMIFS(#REF!,#REF!,BG13)</f>
        <v>#REF!</v>
      </c>
      <c r="CL13" s="78" t="e">
        <f t="shared" si="11"/>
        <v>#REF!</v>
      </c>
      <c r="CM13" s="79"/>
      <c r="CN13" s="80" t="str">
        <f t="shared" si="4"/>
        <v>EJECUCIÓN</v>
      </c>
      <c r="CO13" s="81"/>
      <c r="CP13" s="82">
        <f t="shared" si="5"/>
        <v>42383</v>
      </c>
      <c r="CQ13" s="80">
        <f t="shared" si="6"/>
        <v>42657</v>
      </c>
      <c r="CR13" s="83">
        <f t="shared" si="12"/>
        <v>274</v>
      </c>
      <c r="CS13" s="83">
        <f t="shared" si="7"/>
        <v>-106</v>
      </c>
      <c r="CT13" s="84">
        <f t="shared" si="13"/>
        <v>-38.686131386861319</v>
      </c>
      <c r="CU13" s="921"/>
      <c r="CV13" s="83">
        <f t="shared" si="14"/>
        <v>-38.686131386861319</v>
      </c>
      <c r="CW13" s="85" t="e">
        <f t="shared" si="15"/>
        <v>#REF!</v>
      </c>
      <c r="DV13" s="360"/>
    </row>
    <row r="14" spans="1:126" s="51" customFormat="1" ht="76.5" x14ac:dyDescent="0.25">
      <c r="A14" s="352">
        <f t="shared" si="8"/>
        <v>15</v>
      </c>
      <c r="B14" s="43" t="s">
        <v>1609</v>
      </c>
      <c r="C14" s="277" t="s">
        <v>1680</v>
      </c>
      <c r="D14" s="201" t="s">
        <v>1503</v>
      </c>
      <c r="E14" s="346">
        <v>42382</v>
      </c>
      <c r="F14" s="117" t="s">
        <v>1499</v>
      </c>
      <c r="G14" s="44" t="s">
        <v>1525</v>
      </c>
      <c r="H14" s="44"/>
      <c r="I14" s="45" t="s">
        <v>1908</v>
      </c>
      <c r="J14" s="351" t="s">
        <v>1681</v>
      </c>
      <c r="K14" s="352">
        <v>209</v>
      </c>
      <c r="L14" s="46">
        <v>801217</v>
      </c>
      <c r="M14" s="184" t="s">
        <v>1682</v>
      </c>
      <c r="N14" s="162">
        <v>38500000</v>
      </c>
      <c r="O14" s="348" t="s">
        <v>1683</v>
      </c>
      <c r="P14" s="32" t="s">
        <v>1487</v>
      </c>
      <c r="Q14" s="288" t="s">
        <v>1480</v>
      </c>
      <c r="R14" s="349" t="s">
        <v>1481</v>
      </c>
      <c r="S14" s="47"/>
      <c r="T14" s="48"/>
      <c r="U14" s="47"/>
      <c r="V14" s="192">
        <v>15</v>
      </c>
      <c r="W14" s="346">
        <v>42389</v>
      </c>
      <c r="X14" s="350" t="s">
        <v>1484</v>
      </c>
      <c r="Y14" s="365" t="s">
        <v>1684</v>
      </c>
      <c r="Z14" s="114">
        <v>79262899</v>
      </c>
      <c r="AA14" s="50"/>
      <c r="AB14" s="347">
        <v>24416</v>
      </c>
      <c r="AC14" s="346">
        <v>42389</v>
      </c>
      <c r="AD14" s="368">
        <v>3500000</v>
      </c>
      <c r="AE14" s="162">
        <v>38500000</v>
      </c>
      <c r="AF14" s="49"/>
      <c r="AG14" s="49"/>
      <c r="AH14" s="367">
        <f t="shared" si="0"/>
        <v>38500000</v>
      </c>
      <c r="AI14" s="157" t="s">
        <v>22</v>
      </c>
      <c r="AJ14" s="157" t="s">
        <v>67</v>
      </c>
      <c r="AK14" s="157" t="s">
        <v>67</v>
      </c>
      <c r="AL14" s="157" t="s">
        <v>67</v>
      </c>
      <c r="AM14" s="346" t="s">
        <v>67</v>
      </c>
      <c r="AN14" s="346">
        <v>42389</v>
      </c>
      <c r="AO14" s="346"/>
      <c r="AP14" s="346">
        <v>42724</v>
      </c>
      <c r="AQ14" s="29">
        <f t="shared" si="9"/>
        <v>335</v>
      </c>
      <c r="AR14" s="29"/>
      <c r="AS14" s="184" t="s">
        <v>58</v>
      </c>
      <c r="AT14" s="290">
        <v>79572017</v>
      </c>
      <c r="AU14" s="57"/>
      <c r="AV14" s="57"/>
      <c r="AW14" s="58"/>
      <c r="AX14" s="86"/>
      <c r="AY14" s="57"/>
      <c r="AZ14" s="58"/>
      <c r="BA14" s="59"/>
      <c r="BB14" s="60"/>
      <c r="BC14" s="61"/>
      <c r="BD14" s="61"/>
      <c r="BE14" s="62"/>
      <c r="BF14" s="61"/>
      <c r="BG14" s="63"/>
      <c r="BH14" s="63"/>
      <c r="BI14" s="64"/>
      <c r="BJ14" s="65"/>
      <c r="BK14" s="66"/>
      <c r="BL14" s="65"/>
      <c r="BM14" s="203">
        <f t="shared" si="1"/>
        <v>0</v>
      </c>
      <c r="BN14" s="204">
        <f t="shared" si="10"/>
        <v>0</v>
      </c>
      <c r="BO14" s="205">
        <f t="shared" si="2"/>
        <v>38500000</v>
      </c>
      <c r="BP14" s="67"/>
      <c r="BQ14" s="67"/>
      <c r="BR14" s="115"/>
      <c r="BS14" s="67"/>
      <c r="BT14" s="58"/>
      <c r="BU14" s="61"/>
      <c r="BV14" s="60"/>
      <c r="BW14" s="60"/>
      <c r="BX14" s="60"/>
      <c r="BY14" s="61"/>
      <c r="BZ14" s="71"/>
      <c r="CA14" s="71"/>
      <c r="CB14" s="72"/>
      <c r="CC14" s="72"/>
      <c r="CD14" s="72"/>
      <c r="CE14" s="73"/>
      <c r="CF14" s="74">
        <f t="shared" si="3"/>
        <v>42724</v>
      </c>
      <c r="CG14" s="75"/>
      <c r="CH14" s="49"/>
      <c r="CI14" s="73"/>
      <c r="CJ14" s="76" t="e">
        <f>+SUMIFS(#REF!,#REF!,AB14)</f>
        <v>#REF!</v>
      </c>
      <c r="CK14" s="77" t="e">
        <f>+SUMIFS(#REF!,#REF!,AU14)+SUMIFS(#REF!,#REF!,BA14)+SUMIFS(#REF!,#REF!,BG14)</f>
        <v>#REF!</v>
      </c>
      <c r="CL14" s="78" t="e">
        <f t="shared" si="11"/>
        <v>#REF!</v>
      </c>
      <c r="CM14" s="79"/>
      <c r="CN14" s="80" t="str">
        <f t="shared" si="4"/>
        <v>EJECUCIÓN</v>
      </c>
      <c r="CO14" s="81"/>
      <c r="CP14" s="82">
        <f t="shared" si="5"/>
        <v>42389</v>
      </c>
      <c r="CQ14" s="80">
        <f t="shared" si="6"/>
        <v>42724</v>
      </c>
      <c r="CR14" s="83">
        <f t="shared" si="12"/>
        <v>335</v>
      </c>
      <c r="CS14" s="83">
        <f t="shared" si="7"/>
        <v>-112</v>
      </c>
      <c r="CT14" s="84">
        <f t="shared" si="13"/>
        <v>-33.432835820895527</v>
      </c>
      <c r="CU14" s="921"/>
      <c r="CV14" s="83">
        <f t="shared" si="14"/>
        <v>-33.432835820895527</v>
      </c>
      <c r="CW14" s="85" t="e">
        <f t="shared" si="15"/>
        <v>#REF!</v>
      </c>
      <c r="DV14" s="360"/>
    </row>
    <row r="15" spans="1:126" s="51" customFormat="1" ht="89.25" hidden="1" x14ac:dyDescent="0.25">
      <c r="A15" s="352">
        <f t="shared" si="8"/>
        <v>10</v>
      </c>
      <c r="B15" s="43" t="s">
        <v>1609</v>
      </c>
      <c r="C15" s="277" t="s">
        <v>1685</v>
      </c>
      <c r="D15" s="201" t="s">
        <v>1504</v>
      </c>
      <c r="E15" s="346">
        <v>42382</v>
      </c>
      <c r="F15" s="117" t="s">
        <v>1499</v>
      </c>
      <c r="G15" s="117" t="s">
        <v>1546</v>
      </c>
      <c r="H15" s="117"/>
      <c r="I15" s="350" t="s">
        <v>2257</v>
      </c>
      <c r="J15" s="351" t="s">
        <v>1687</v>
      </c>
      <c r="K15" s="347">
        <v>54</v>
      </c>
      <c r="L15" s="46">
        <v>801315</v>
      </c>
      <c r="M15" s="184" t="s">
        <v>1682</v>
      </c>
      <c r="N15" s="162">
        <v>9395760</v>
      </c>
      <c r="O15" s="348" t="s">
        <v>1688</v>
      </c>
      <c r="P15" s="32" t="s">
        <v>1550</v>
      </c>
      <c r="Q15" s="288" t="s">
        <v>1480</v>
      </c>
      <c r="R15" s="349" t="s">
        <v>1481</v>
      </c>
      <c r="S15" s="47"/>
      <c r="T15" s="48"/>
      <c r="U15" s="47"/>
      <c r="V15" s="192">
        <v>10</v>
      </c>
      <c r="W15" s="346">
        <v>42384</v>
      </c>
      <c r="X15" s="350" t="s">
        <v>1689</v>
      </c>
      <c r="Y15" s="350" t="s">
        <v>1690</v>
      </c>
      <c r="Z15" s="114">
        <v>98324134</v>
      </c>
      <c r="AA15" s="50"/>
      <c r="AB15" s="347">
        <v>18516</v>
      </c>
      <c r="AC15" s="346">
        <v>42384</v>
      </c>
      <c r="AD15" s="29">
        <v>854160</v>
      </c>
      <c r="AE15" s="162">
        <v>9395760</v>
      </c>
      <c r="AF15" s="49"/>
      <c r="AG15" s="49"/>
      <c r="AH15" s="49">
        <f t="shared" si="0"/>
        <v>9395760</v>
      </c>
      <c r="AI15" s="157" t="s">
        <v>22</v>
      </c>
      <c r="AJ15" s="157" t="s">
        <v>67</v>
      </c>
      <c r="AK15" s="157" t="s">
        <v>67</v>
      </c>
      <c r="AL15" s="157" t="s">
        <v>67</v>
      </c>
      <c r="AM15" s="346" t="s">
        <v>67</v>
      </c>
      <c r="AN15" s="346">
        <v>42384</v>
      </c>
      <c r="AO15" s="346"/>
      <c r="AP15" s="346">
        <v>42719</v>
      </c>
      <c r="AQ15" s="29">
        <f t="shared" si="9"/>
        <v>335</v>
      </c>
      <c r="AR15" s="29"/>
      <c r="AS15" s="350" t="s">
        <v>1691</v>
      </c>
      <c r="AT15" s="290">
        <v>30738603</v>
      </c>
      <c r="AU15" s="56"/>
      <c r="AV15" s="57"/>
      <c r="AW15" s="58"/>
      <c r="AX15" s="58"/>
      <c r="AY15" s="57"/>
      <c r="AZ15" s="58"/>
      <c r="BA15" s="59"/>
      <c r="BB15" s="60"/>
      <c r="BC15" s="61"/>
      <c r="BD15" s="61"/>
      <c r="BE15" s="62"/>
      <c r="BF15" s="61"/>
      <c r="BG15" s="63"/>
      <c r="BH15" s="63"/>
      <c r="BI15" s="64"/>
      <c r="BJ15" s="65"/>
      <c r="BK15" s="66"/>
      <c r="BL15" s="65"/>
      <c r="BM15" s="203">
        <f t="shared" si="1"/>
        <v>0</v>
      </c>
      <c r="BN15" s="204">
        <f t="shared" si="10"/>
        <v>0</v>
      </c>
      <c r="BO15" s="205">
        <f t="shared" si="2"/>
        <v>9395760</v>
      </c>
      <c r="BP15" s="67"/>
      <c r="BQ15" s="67"/>
      <c r="BR15" s="67"/>
      <c r="BS15" s="67"/>
      <c r="BT15" s="58"/>
      <c r="BU15" s="60"/>
      <c r="BV15" s="60"/>
      <c r="BW15" s="60"/>
      <c r="BX15" s="60"/>
      <c r="BY15" s="61"/>
      <c r="BZ15" s="71"/>
      <c r="CA15" s="71"/>
      <c r="CB15" s="72"/>
      <c r="CC15" s="72"/>
      <c r="CD15" s="72"/>
      <c r="CE15" s="73"/>
      <c r="CF15" s="74">
        <f t="shared" si="3"/>
        <v>42719</v>
      </c>
      <c r="CG15" s="75"/>
      <c r="CH15" s="49"/>
      <c r="CI15" s="73"/>
      <c r="CJ15" s="76" t="e">
        <f>+SUMIFS(#REF!,#REF!,AB15)</f>
        <v>#REF!</v>
      </c>
      <c r="CK15" s="77" t="e">
        <f>+SUMIFS(#REF!,#REF!,AU15)+SUMIFS(#REF!,#REF!,BA15)+SUMIFS(#REF!,#REF!,BG15)</f>
        <v>#REF!</v>
      </c>
      <c r="CL15" s="78" t="e">
        <f t="shared" si="11"/>
        <v>#REF!</v>
      </c>
      <c r="CM15" s="79"/>
      <c r="CN15" s="80" t="str">
        <f t="shared" si="4"/>
        <v>EJECUCIÓN</v>
      </c>
      <c r="CO15" s="81"/>
      <c r="CP15" s="82">
        <f t="shared" si="5"/>
        <v>42384</v>
      </c>
      <c r="CQ15" s="80">
        <f t="shared" si="6"/>
        <v>42719</v>
      </c>
      <c r="CR15" s="83">
        <f t="shared" si="12"/>
        <v>335</v>
      </c>
      <c r="CS15" s="83">
        <f t="shared" si="7"/>
        <v>-107</v>
      </c>
      <c r="CT15" s="84">
        <f t="shared" si="13"/>
        <v>-31.940298507462689</v>
      </c>
      <c r="CU15" s="921"/>
      <c r="CV15" s="83">
        <f t="shared" si="14"/>
        <v>-31.940298507462689</v>
      </c>
      <c r="CW15" s="85" t="e">
        <f t="shared" si="15"/>
        <v>#REF!</v>
      </c>
    </row>
    <row r="16" spans="1:126" s="51" customFormat="1" ht="81" customHeight="1" x14ac:dyDescent="0.25">
      <c r="A16" s="352">
        <f t="shared" si="8"/>
        <v>4</v>
      </c>
      <c r="B16" s="43" t="s">
        <v>1489</v>
      </c>
      <c r="C16" s="277" t="s">
        <v>1774</v>
      </c>
      <c r="D16" s="201" t="s">
        <v>1505</v>
      </c>
      <c r="E16" s="346">
        <v>42382</v>
      </c>
      <c r="F16" s="117" t="s">
        <v>1499</v>
      </c>
      <c r="G16" s="44" t="s">
        <v>1525</v>
      </c>
      <c r="H16" s="44"/>
      <c r="I16" s="357" t="s">
        <v>2257</v>
      </c>
      <c r="J16" s="351" t="s">
        <v>1607</v>
      </c>
      <c r="K16" s="347">
        <v>198</v>
      </c>
      <c r="L16" s="46">
        <v>801116</v>
      </c>
      <c r="M16" s="184" t="s">
        <v>1479</v>
      </c>
      <c r="N16" s="162">
        <v>40250000</v>
      </c>
      <c r="O16" s="348" t="s">
        <v>1507</v>
      </c>
      <c r="P16" s="32" t="s">
        <v>1487</v>
      </c>
      <c r="Q16" s="288" t="s">
        <v>1480</v>
      </c>
      <c r="R16" s="349" t="s">
        <v>1481</v>
      </c>
      <c r="S16" s="47"/>
      <c r="T16" s="48"/>
      <c r="U16" s="47"/>
      <c r="V16" s="192">
        <v>4</v>
      </c>
      <c r="W16" s="346">
        <v>42382</v>
      </c>
      <c r="X16" s="350" t="s">
        <v>1484</v>
      </c>
      <c r="Y16" s="365" t="s">
        <v>1508</v>
      </c>
      <c r="Z16" s="114">
        <v>1015435352</v>
      </c>
      <c r="AA16" s="50"/>
      <c r="AB16" s="347">
        <v>14316</v>
      </c>
      <c r="AC16" s="346">
        <v>42382</v>
      </c>
      <c r="AD16" s="366">
        <v>3500000</v>
      </c>
      <c r="AE16" s="162">
        <v>40250000</v>
      </c>
      <c r="AF16" s="49"/>
      <c r="AG16" s="49"/>
      <c r="AH16" s="367">
        <f t="shared" si="0"/>
        <v>40250000</v>
      </c>
      <c r="AI16" s="157" t="s">
        <v>22</v>
      </c>
      <c r="AJ16" s="157" t="s">
        <v>67</v>
      </c>
      <c r="AK16" s="157" t="s">
        <v>67</v>
      </c>
      <c r="AL16" s="157" t="s">
        <v>67</v>
      </c>
      <c r="AM16" s="346" t="s">
        <v>67</v>
      </c>
      <c r="AN16" s="346">
        <v>42382</v>
      </c>
      <c r="AO16" s="346"/>
      <c r="AP16" s="346">
        <v>42731</v>
      </c>
      <c r="AQ16" s="29">
        <f t="shared" si="9"/>
        <v>349</v>
      </c>
      <c r="AR16" s="29"/>
      <c r="AS16" s="350" t="s">
        <v>678</v>
      </c>
      <c r="AT16" s="290">
        <v>51969566</v>
      </c>
      <c r="AU16" s="57"/>
      <c r="AV16" s="57"/>
      <c r="AW16" s="58"/>
      <c r="AX16" s="69"/>
      <c r="AY16" s="57"/>
      <c r="AZ16" s="58"/>
      <c r="BA16" s="59"/>
      <c r="BB16" s="60"/>
      <c r="BC16" s="61"/>
      <c r="BD16" s="61"/>
      <c r="BE16" s="62"/>
      <c r="BF16" s="61"/>
      <c r="BG16" s="63"/>
      <c r="BH16" s="63"/>
      <c r="BI16" s="64"/>
      <c r="BJ16" s="65"/>
      <c r="BK16" s="66"/>
      <c r="BL16" s="65"/>
      <c r="BM16" s="203">
        <f t="shared" si="1"/>
        <v>0</v>
      </c>
      <c r="BN16" s="204">
        <f t="shared" si="10"/>
        <v>0</v>
      </c>
      <c r="BO16" s="205">
        <f t="shared" si="2"/>
        <v>40250000</v>
      </c>
      <c r="BP16" s="67"/>
      <c r="BQ16" s="67"/>
      <c r="BR16" s="115"/>
      <c r="BS16" s="67"/>
      <c r="BT16" s="58"/>
      <c r="BU16" s="60"/>
      <c r="BV16" s="60"/>
      <c r="BW16" s="70"/>
      <c r="BX16" s="60"/>
      <c r="BY16" s="61"/>
      <c r="BZ16" s="71"/>
      <c r="CA16" s="71"/>
      <c r="CB16" s="72"/>
      <c r="CC16" s="72"/>
      <c r="CD16" s="72"/>
      <c r="CE16" s="73"/>
      <c r="CF16" s="74">
        <f t="shared" si="3"/>
        <v>42731</v>
      </c>
      <c r="CG16" s="75"/>
      <c r="CH16" s="49"/>
      <c r="CI16" s="73"/>
      <c r="CJ16" s="76" t="e">
        <f>+SUMIFS(#REF!,#REF!,AB16)</f>
        <v>#REF!</v>
      </c>
      <c r="CK16" s="77" t="e">
        <f>+SUMIFS(#REF!,#REF!,AU16)+SUMIFS(#REF!,#REF!,BA16)+SUMIFS(#REF!,#REF!,BG16)</f>
        <v>#REF!</v>
      </c>
      <c r="CL16" s="78" t="e">
        <f t="shared" si="11"/>
        <v>#REF!</v>
      </c>
      <c r="CM16" s="79"/>
      <c r="CN16" s="80" t="str">
        <f t="shared" si="4"/>
        <v>EJECUCIÓN</v>
      </c>
      <c r="CO16" s="81"/>
      <c r="CP16" s="82">
        <f t="shared" si="5"/>
        <v>42382</v>
      </c>
      <c r="CQ16" s="80">
        <f t="shared" si="6"/>
        <v>42731</v>
      </c>
      <c r="CR16" s="83">
        <f t="shared" si="12"/>
        <v>349</v>
      </c>
      <c r="CS16" s="83">
        <f t="shared" si="7"/>
        <v>-105</v>
      </c>
      <c r="CT16" s="84">
        <f t="shared" si="13"/>
        <v>-30.085959885386821</v>
      </c>
      <c r="CU16" s="921"/>
      <c r="CV16" s="83">
        <f t="shared" si="14"/>
        <v>-30.085959885386821</v>
      </c>
      <c r="CW16" s="85" t="e">
        <f t="shared" si="15"/>
        <v>#REF!</v>
      </c>
      <c r="DV16" s="360"/>
    </row>
    <row r="17" spans="1:126" s="51" customFormat="1" ht="76.5" hidden="1" x14ac:dyDescent="0.25">
      <c r="A17" s="352">
        <f t="shared" si="8"/>
        <v>28</v>
      </c>
      <c r="B17" s="43" t="s">
        <v>1609</v>
      </c>
      <c r="C17" s="277" t="s">
        <v>1692</v>
      </c>
      <c r="D17" s="201" t="s">
        <v>1517</v>
      </c>
      <c r="E17" s="346">
        <v>42382</v>
      </c>
      <c r="F17" s="117" t="s">
        <v>1499</v>
      </c>
      <c r="G17" s="117" t="s">
        <v>1546</v>
      </c>
      <c r="H17" s="117"/>
      <c r="I17" s="30" t="s">
        <v>2257</v>
      </c>
      <c r="J17" s="351" t="s">
        <v>1693</v>
      </c>
      <c r="K17" s="352">
        <v>153</v>
      </c>
      <c r="L17" s="46">
        <v>801315</v>
      </c>
      <c r="M17" s="354" t="s">
        <v>1694</v>
      </c>
      <c r="N17" s="162">
        <v>66000000</v>
      </c>
      <c r="O17" s="348" t="s">
        <v>1695</v>
      </c>
      <c r="P17" s="32" t="s">
        <v>1550</v>
      </c>
      <c r="Q17" s="288" t="s">
        <v>1480</v>
      </c>
      <c r="R17" s="349" t="s">
        <v>1481</v>
      </c>
      <c r="S17" s="47"/>
      <c r="T17" s="48"/>
      <c r="U17" s="47"/>
      <c r="V17" s="192">
        <v>28</v>
      </c>
      <c r="W17" s="346">
        <v>42401</v>
      </c>
      <c r="X17" s="350" t="s">
        <v>1696</v>
      </c>
      <c r="Y17" s="350" t="s">
        <v>1697</v>
      </c>
      <c r="Z17" s="114">
        <v>825001598</v>
      </c>
      <c r="AA17" s="50" t="s">
        <v>1578</v>
      </c>
      <c r="AB17" s="347">
        <v>34516</v>
      </c>
      <c r="AC17" s="346">
        <v>42401</v>
      </c>
      <c r="AD17" s="29">
        <v>600000</v>
      </c>
      <c r="AE17" s="162">
        <v>6600000</v>
      </c>
      <c r="AF17" s="49"/>
      <c r="AG17" s="49"/>
      <c r="AH17" s="49">
        <f t="shared" si="0"/>
        <v>6600000</v>
      </c>
      <c r="AI17" s="157" t="s">
        <v>22</v>
      </c>
      <c r="AJ17" s="157" t="s">
        <v>67</v>
      </c>
      <c r="AK17" s="157" t="s">
        <v>67</v>
      </c>
      <c r="AL17" s="157" t="s">
        <v>67</v>
      </c>
      <c r="AM17" s="346" t="s">
        <v>67</v>
      </c>
      <c r="AN17" s="346">
        <v>42401</v>
      </c>
      <c r="AO17" s="346"/>
      <c r="AP17" s="346">
        <v>42767</v>
      </c>
      <c r="AQ17" s="29">
        <f t="shared" si="9"/>
        <v>366</v>
      </c>
      <c r="AR17" s="29"/>
      <c r="AS17" s="184" t="s">
        <v>2662</v>
      </c>
      <c r="AT17" s="290">
        <v>12722425</v>
      </c>
      <c r="AU17" s="57"/>
      <c r="AV17" s="57"/>
      <c r="AW17" s="58"/>
      <c r="AX17" s="86"/>
      <c r="AY17" s="57"/>
      <c r="AZ17" s="58"/>
      <c r="BA17" s="59"/>
      <c r="BB17" s="60"/>
      <c r="BC17" s="61"/>
      <c r="BD17" s="61"/>
      <c r="BE17" s="62"/>
      <c r="BF17" s="61"/>
      <c r="BG17" s="63"/>
      <c r="BH17" s="63"/>
      <c r="BI17" s="64"/>
      <c r="BJ17" s="65"/>
      <c r="BK17" s="66"/>
      <c r="BL17" s="65"/>
      <c r="BM17" s="203">
        <f t="shared" si="1"/>
        <v>0</v>
      </c>
      <c r="BN17" s="204">
        <f t="shared" si="10"/>
        <v>0</v>
      </c>
      <c r="BO17" s="205">
        <f t="shared" si="2"/>
        <v>6600000</v>
      </c>
      <c r="BP17" s="67"/>
      <c r="BQ17" s="67"/>
      <c r="BR17" s="115"/>
      <c r="BS17" s="67"/>
      <c r="BT17" s="58"/>
      <c r="BU17" s="61"/>
      <c r="BV17" s="60"/>
      <c r="BW17" s="60"/>
      <c r="BX17" s="60"/>
      <c r="BY17" s="61"/>
      <c r="BZ17" s="71"/>
      <c r="CA17" s="71"/>
      <c r="CB17" s="72"/>
      <c r="CC17" s="72"/>
      <c r="CD17" s="72"/>
      <c r="CE17" s="74"/>
      <c r="CF17" s="74">
        <f t="shared" si="3"/>
        <v>42767</v>
      </c>
      <c r="CG17" s="75"/>
      <c r="CH17" s="49"/>
      <c r="CI17" s="73"/>
      <c r="CJ17" s="76" t="e">
        <f>+SUMIFS(#REF!,#REF!,AB17)</f>
        <v>#REF!</v>
      </c>
      <c r="CK17" s="77" t="e">
        <f>+SUMIFS(#REF!,#REF!,AU17)+SUMIFS(#REF!,#REF!,BA17)+SUMIFS(#REF!,#REF!,BG17)</f>
        <v>#REF!</v>
      </c>
      <c r="CL17" s="78" t="e">
        <f t="shared" si="11"/>
        <v>#REF!</v>
      </c>
      <c r="CM17" s="79"/>
      <c r="CN17" s="80" t="str">
        <f t="shared" si="4"/>
        <v>EJECUCIÓN</v>
      </c>
      <c r="CO17" s="81"/>
      <c r="CP17" s="82">
        <f t="shared" si="5"/>
        <v>42401</v>
      </c>
      <c r="CQ17" s="80">
        <f t="shared" si="6"/>
        <v>42767</v>
      </c>
      <c r="CR17" s="83">
        <f t="shared" si="12"/>
        <v>366</v>
      </c>
      <c r="CS17" s="83">
        <f t="shared" si="7"/>
        <v>-124</v>
      </c>
      <c r="CT17" s="84">
        <f t="shared" si="13"/>
        <v>-33.879781420765028</v>
      </c>
      <c r="CU17" s="921"/>
      <c r="CV17" s="83">
        <f t="shared" si="14"/>
        <v>-33.879781420765028</v>
      </c>
      <c r="CW17" s="85" t="e">
        <f t="shared" si="15"/>
        <v>#REF!</v>
      </c>
    </row>
    <row r="18" spans="1:126" s="51" customFormat="1" ht="76.5" x14ac:dyDescent="0.25">
      <c r="A18" s="352">
        <f t="shared" si="8"/>
        <v>8</v>
      </c>
      <c r="B18" s="43" t="s">
        <v>1489</v>
      </c>
      <c r="C18" s="277" t="s">
        <v>1521</v>
      </c>
      <c r="D18" s="211">
        <v>17</v>
      </c>
      <c r="E18" s="346">
        <v>42382</v>
      </c>
      <c r="F18" s="117" t="s">
        <v>1499</v>
      </c>
      <c r="G18" s="44" t="s">
        <v>1525</v>
      </c>
      <c r="H18" s="44"/>
      <c r="I18" s="45" t="s">
        <v>1908</v>
      </c>
      <c r="J18" s="351" t="s">
        <v>1518</v>
      </c>
      <c r="K18" s="347">
        <v>211</v>
      </c>
      <c r="L18" s="46">
        <v>801116</v>
      </c>
      <c r="M18" s="184" t="s">
        <v>1479</v>
      </c>
      <c r="N18" s="162">
        <v>38500000</v>
      </c>
      <c r="O18" s="348" t="s">
        <v>1519</v>
      </c>
      <c r="P18" s="32" t="s">
        <v>1487</v>
      </c>
      <c r="Q18" s="288" t="s">
        <v>1480</v>
      </c>
      <c r="R18" s="349" t="s">
        <v>1481</v>
      </c>
      <c r="S18" s="47"/>
      <c r="T18" s="48"/>
      <c r="U18" s="47"/>
      <c r="V18" s="192">
        <v>8</v>
      </c>
      <c r="W18" s="346">
        <v>42383</v>
      </c>
      <c r="X18" s="350" t="s">
        <v>1484</v>
      </c>
      <c r="Y18" s="365" t="s">
        <v>1520</v>
      </c>
      <c r="Z18" s="114">
        <v>93366585</v>
      </c>
      <c r="AA18" s="50"/>
      <c r="AB18" s="347">
        <v>17116</v>
      </c>
      <c r="AC18" s="346">
        <v>42383</v>
      </c>
      <c r="AD18" s="366">
        <v>3500000</v>
      </c>
      <c r="AE18" s="162">
        <v>38500000</v>
      </c>
      <c r="AF18" s="49"/>
      <c r="AG18" s="49"/>
      <c r="AH18" s="367">
        <f t="shared" si="0"/>
        <v>38500000</v>
      </c>
      <c r="AI18" s="157" t="s">
        <v>22</v>
      </c>
      <c r="AJ18" s="157" t="s">
        <v>67</v>
      </c>
      <c r="AK18" s="157" t="s">
        <v>67</v>
      </c>
      <c r="AL18" s="157" t="s">
        <v>67</v>
      </c>
      <c r="AM18" s="346" t="s">
        <v>67</v>
      </c>
      <c r="AN18" s="346">
        <v>42383</v>
      </c>
      <c r="AO18" s="346"/>
      <c r="AP18" s="346">
        <v>42717</v>
      </c>
      <c r="AQ18" s="29">
        <f t="shared" si="9"/>
        <v>334</v>
      </c>
      <c r="AR18" s="29"/>
      <c r="AS18" s="350" t="s">
        <v>150</v>
      </c>
      <c r="AT18" s="290">
        <v>80010313</v>
      </c>
      <c r="AU18" s="56"/>
      <c r="AV18" s="57"/>
      <c r="AW18" s="58"/>
      <c r="AX18" s="58"/>
      <c r="AY18" s="57"/>
      <c r="AZ18" s="58"/>
      <c r="BA18" s="59"/>
      <c r="BB18" s="60"/>
      <c r="BC18" s="61"/>
      <c r="BD18" s="61"/>
      <c r="BE18" s="62"/>
      <c r="BF18" s="61"/>
      <c r="BG18" s="63"/>
      <c r="BH18" s="63"/>
      <c r="BI18" s="64"/>
      <c r="BJ18" s="65"/>
      <c r="BK18" s="66"/>
      <c r="BL18" s="65"/>
      <c r="BM18" s="203">
        <f t="shared" si="1"/>
        <v>0</v>
      </c>
      <c r="BN18" s="204">
        <f t="shared" si="10"/>
        <v>0</v>
      </c>
      <c r="BO18" s="205">
        <f t="shared" si="2"/>
        <v>38500000</v>
      </c>
      <c r="BP18" s="67"/>
      <c r="BQ18" s="67"/>
      <c r="BR18" s="67"/>
      <c r="BS18" s="67"/>
      <c r="BT18" s="58"/>
      <c r="BU18" s="60"/>
      <c r="BV18" s="60"/>
      <c r="BW18" s="60"/>
      <c r="BX18" s="60"/>
      <c r="BY18" s="61"/>
      <c r="BZ18" s="71"/>
      <c r="CA18" s="71"/>
      <c r="CB18" s="72"/>
      <c r="CC18" s="72"/>
      <c r="CD18" s="72"/>
      <c r="CE18" s="73"/>
      <c r="CF18" s="74">
        <f t="shared" si="3"/>
        <v>42717</v>
      </c>
      <c r="CG18" s="75"/>
      <c r="CH18" s="49"/>
      <c r="CI18" s="73"/>
      <c r="CJ18" s="76" t="e">
        <f>+SUMIFS(#REF!,#REF!,AB18)</f>
        <v>#REF!</v>
      </c>
      <c r="CK18" s="77" t="e">
        <f>+SUMIFS(#REF!,#REF!,AU18)+SUMIFS(#REF!,#REF!,BA18)+SUMIFS(#REF!,#REF!,BG18)</f>
        <v>#REF!</v>
      </c>
      <c r="CL18" s="78" t="e">
        <f t="shared" si="11"/>
        <v>#REF!</v>
      </c>
      <c r="CM18" s="79"/>
      <c r="CN18" s="80" t="str">
        <f t="shared" si="4"/>
        <v>EJECUCIÓN</v>
      </c>
      <c r="CO18" s="81"/>
      <c r="CP18" s="82">
        <f t="shared" si="5"/>
        <v>42383</v>
      </c>
      <c r="CQ18" s="80">
        <f t="shared" si="6"/>
        <v>42717</v>
      </c>
      <c r="CR18" s="83">
        <f t="shared" si="12"/>
        <v>334</v>
      </c>
      <c r="CS18" s="83">
        <f t="shared" si="7"/>
        <v>-106</v>
      </c>
      <c r="CT18" s="84">
        <f t="shared" si="13"/>
        <v>-31.736526946107784</v>
      </c>
      <c r="CU18" s="921"/>
      <c r="CV18" s="83">
        <f t="shared" si="14"/>
        <v>-31.736526946107784</v>
      </c>
      <c r="CW18" s="85" t="e">
        <f t="shared" si="15"/>
        <v>#REF!</v>
      </c>
      <c r="DV18" s="360"/>
    </row>
    <row r="19" spans="1:126" s="51" customFormat="1" ht="62.25" customHeight="1" x14ac:dyDescent="0.25">
      <c r="A19" s="352">
        <f t="shared" si="8"/>
        <v>11</v>
      </c>
      <c r="B19" s="43" t="s">
        <v>1609</v>
      </c>
      <c r="C19" s="277" t="s">
        <v>1698</v>
      </c>
      <c r="D19" s="201" t="s">
        <v>1533</v>
      </c>
      <c r="E19" s="346">
        <v>42382</v>
      </c>
      <c r="F19" s="117" t="s">
        <v>1499</v>
      </c>
      <c r="G19" s="44" t="s">
        <v>1525</v>
      </c>
      <c r="H19" s="44"/>
      <c r="I19" s="45" t="s">
        <v>1908</v>
      </c>
      <c r="J19" s="351" t="s">
        <v>1699</v>
      </c>
      <c r="K19" s="347">
        <v>213</v>
      </c>
      <c r="L19" s="46">
        <v>801116</v>
      </c>
      <c r="M19" s="184" t="s">
        <v>1479</v>
      </c>
      <c r="N19" s="162">
        <v>30800000</v>
      </c>
      <c r="O19" s="348" t="s">
        <v>1700</v>
      </c>
      <c r="P19" s="32" t="s">
        <v>1487</v>
      </c>
      <c r="Q19" s="288" t="s">
        <v>1480</v>
      </c>
      <c r="R19" s="349" t="s">
        <v>1481</v>
      </c>
      <c r="S19" s="47"/>
      <c r="T19" s="48"/>
      <c r="U19" s="47"/>
      <c r="V19" s="192">
        <v>11</v>
      </c>
      <c r="W19" s="346">
        <v>42387</v>
      </c>
      <c r="X19" s="350" t="s">
        <v>1484</v>
      </c>
      <c r="Y19" s="365" t="s">
        <v>1701</v>
      </c>
      <c r="Z19" s="212">
        <v>1018450312</v>
      </c>
      <c r="AA19" s="50"/>
      <c r="AB19" s="180">
        <v>20016</v>
      </c>
      <c r="AC19" s="346">
        <v>42387</v>
      </c>
      <c r="AD19" s="366">
        <v>30800000</v>
      </c>
      <c r="AE19" s="162">
        <v>2800000</v>
      </c>
      <c r="AF19" s="49"/>
      <c r="AG19" s="49"/>
      <c r="AH19" s="367">
        <f t="shared" si="0"/>
        <v>2800000</v>
      </c>
      <c r="AI19" s="157" t="s">
        <v>22</v>
      </c>
      <c r="AJ19" s="157" t="s">
        <v>67</v>
      </c>
      <c r="AK19" s="157" t="s">
        <v>67</v>
      </c>
      <c r="AL19" s="157" t="s">
        <v>67</v>
      </c>
      <c r="AM19" s="346" t="s">
        <v>67</v>
      </c>
      <c r="AN19" s="346">
        <v>42387</v>
      </c>
      <c r="AO19" s="346"/>
      <c r="AP19" s="346">
        <v>42722</v>
      </c>
      <c r="AQ19" s="29">
        <f t="shared" si="9"/>
        <v>335</v>
      </c>
      <c r="AR19" s="29"/>
      <c r="AS19" s="184" t="s">
        <v>58</v>
      </c>
      <c r="AT19" s="290">
        <v>79572017</v>
      </c>
      <c r="AU19" s="56"/>
      <c r="AV19" s="57"/>
      <c r="AW19" s="58"/>
      <c r="AX19" s="58"/>
      <c r="AY19" s="57"/>
      <c r="AZ19" s="58"/>
      <c r="BA19" s="59"/>
      <c r="BB19" s="60"/>
      <c r="BC19" s="61"/>
      <c r="BD19" s="61"/>
      <c r="BE19" s="62"/>
      <c r="BF19" s="61"/>
      <c r="BG19" s="63"/>
      <c r="BH19" s="63"/>
      <c r="BI19" s="64"/>
      <c r="BJ19" s="65"/>
      <c r="BK19" s="66"/>
      <c r="BL19" s="65"/>
      <c r="BM19" s="203"/>
      <c r="BN19" s="204"/>
      <c r="BO19" s="205"/>
      <c r="BP19" s="67"/>
      <c r="BQ19" s="67"/>
      <c r="BR19" s="67"/>
      <c r="BS19" s="67"/>
      <c r="BT19" s="58"/>
      <c r="BU19" s="60"/>
      <c r="BV19" s="60"/>
      <c r="BW19" s="60"/>
      <c r="BX19" s="60"/>
      <c r="BY19" s="61"/>
      <c r="BZ19" s="71"/>
      <c r="CA19" s="71"/>
      <c r="CB19" s="72"/>
      <c r="CC19" s="72"/>
      <c r="CD19" s="72"/>
      <c r="CE19" s="73"/>
      <c r="CF19" s="74">
        <f t="shared" si="3"/>
        <v>42722</v>
      </c>
      <c r="CG19" s="75"/>
      <c r="CH19" s="49"/>
      <c r="CI19" s="73"/>
      <c r="CJ19" s="76"/>
      <c r="CK19" s="77"/>
      <c r="CL19" s="78"/>
      <c r="CM19" s="79"/>
      <c r="CN19" s="80" t="str">
        <f t="shared" si="4"/>
        <v>EJECUCIÓN</v>
      </c>
      <c r="CO19" s="81"/>
      <c r="CP19" s="82">
        <f t="shared" si="5"/>
        <v>42387</v>
      </c>
      <c r="CQ19" s="80">
        <f t="shared" si="6"/>
        <v>42722</v>
      </c>
      <c r="CR19" s="83">
        <f t="shared" si="12"/>
        <v>335</v>
      </c>
      <c r="CS19" s="83">
        <f t="shared" si="7"/>
        <v>-110</v>
      </c>
      <c r="CT19" s="84">
        <f t="shared" si="13"/>
        <v>-32.835820895522389</v>
      </c>
      <c r="CU19" s="921"/>
      <c r="CV19" s="83">
        <f t="shared" si="14"/>
        <v>-32.835820895522389</v>
      </c>
      <c r="CW19" s="85"/>
      <c r="DV19" s="360"/>
    </row>
    <row r="20" spans="1:126" s="51" customFormat="1" ht="76.5" customHeight="1" x14ac:dyDescent="0.25">
      <c r="A20" s="352">
        <f t="shared" si="8"/>
        <v>14</v>
      </c>
      <c r="B20" s="43" t="s">
        <v>1609</v>
      </c>
      <c r="C20" s="277" t="s">
        <v>1702</v>
      </c>
      <c r="D20" s="201" t="s">
        <v>1534</v>
      </c>
      <c r="E20" s="346">
        <v>42382</v>
      </c>
      <c r="F20" s="117" t="s">
        <v>1499</v>
      </c>
      <c r="G20" s="44" t="s">
        <v>1525</v>
      </c>
      <c r="H20" s="44"/>
      <c r="I20" s="357" t="s">
        <v>2303</v>
      </c>
      <c r="J20" s="351" t="s">
        <v>1703</v>
      </c>
      <c r="K20" s="347">
        <v>4</v>
      </c>
      <c r="L20" s="46">
        <v>801116</v>
      </c>
      <c r="M20" s="184" t="s">
        <v>1479</v>
      </c>
      <c r="N20" s="162">
        <v>66000000</v>
      </c>
      <c r="O20" s="348" t="s">
        <v>1704</v>
      </c>
      <c r="P20" s="32" t="s">
        <v>1487</v>
      </c>
      <c r="Q20" s="288" t="s">
        <v>1480</v>
      </c>
      <c r="R20" s="349" t="s">
        <v>1481</v>
      </c>
      <c r="S20" s="47"/>
      <c r="T20" s="48"/>
      <c r="U20" s="47"/>
      <c r="V20" s="192">
        <v>14</v>
      </c>
      <c r="W20" s="346">
        <v>42389</v>
      </c>
      <c r="X20" s="350" t="s">
        <v>1484</v>
      </c>
      <c r="Y20" s="365" t="s">
        <v>1705</v>
      </c>
      <c r="Z20" s="212">
        <v>72220515</v>
      </c>
      <c r="AA20" s="50"/>
      <c r="AB20" s="180">
        <v>21816</v>
      </c>
      <c r="AC20" s="346">
        <v>42389</v>
      </c>
      <c r="AD20" s="366">
        <v>6000000</v>
      </c>
      <c r="AE20" s="162">
        <v>66000000</v>
      </c>
      <c r="AF20" s="49"/>
      <c r="AG20" s="49"/>
      <c r="AH20" s="367">
        <f t="shared" si="0"/>
        <v>66000000</v>
      </c>
      <c r="AI20" s="157" t="s">
        <v>22</v>
      </c>
      <c r="AJ20" s="157" t="s">
        <v>67</v>
      </c>
      <c r="AK20" s="157" t="s">
        <v>67</v>
      </c>
      <c r="AL20" s="157" t="s">
        <v>67</v>
      </c>
      <c r="AM20" s="346" t="s">
        <v>67</v>
      </c>
      <c r="AN20" s="346">
        <v>42389</v>
      </c>
      <c r="AO20" s="346"/>
      <c r="AP20" s="346">
        <v>42724</v>
      </c>
      <c r="AQ20" s="29">
        <f t="shared" si="9"/>
        <v>335</v>
      </c>
      <c r="AR20" s="29"/>
      <c r="AS20" s="184" t="s">
        <v>58</v>
      </c>
      <c r="AT20" s="290">
        <v>79572017</v>
      </c>
      <c r="AU20" s="56"/>
      <c r="AV20" s="57"/>
      <c r="AW20" s="58"/>
      <c r="AX20" s="58"/>
      <c r="AY20" s="57"/>
      <c r="AZ20" s="58"/>
      <c r="BA20" s="59"/>
      <c r="BB20" s="60"/>
      <c r="BC20" s="61"/>
      <c r="BD20" s="61"/>
      <c r="BE20" s="62"/>
      <c r="BF20" s="61"/>
      <c r="BG20" s="63"/>
      <c r="BH20" s="63"/>
      <c r="BI20" s="64"/>
      <c r="BJ20" s="65"/>
      <c r="BK20" s="66"/>
      <c r="BL20" s="65"/>
      <c r="BM20" s="203"/>
      <c r="BN20" s="204"/>
      <c r="BO20" s="205"/>
      <c r="BP20" s="67"/>
      <c r="BQ20" s="67"/>
      <c r="BR20" s="67"/>
      <c r="BS20" s="67"/>
      <c r="BT20" s="58"/>
      <c r="BU20" s="60"/>
      <c r="BV20" s="60"/>
      <c r="BW20" s="60"/>
      <c r="BX20" s="60"/>
      <c r="BY20" s="61"/>
      <c r="BZ20" s="71"/>
      <c r="CA20" s="71"/>
      <c r="CB20" s="72"/>
      <c r="CC20" s="72"/>
      <c r="CD20" s="72"/>
      <c r="CE20" s="73"/>
      <c r="CF20" s="74">
        <f t="shared" si="3"/>
        <v>42724</v>
      </c>
      <c r="CG20" s="75"/>
      <c r="CH20" s="49"/>
      <c r="CI20" s="73"/>
      <c r="CJ20" s="76"/>
      <c r="CK20" s="77"/>
      <c r="CL20" s="78"/>
      <c r="CM20" s="79"/>
      <c r="CN20" s="80"/>
      <c r="CO20" s="81"/>
      <c r="CP20" s="82">
        <f t="shared" si="5"/>
        <v>42389</v>
      </c>
      <c r="CQ20" s="80">
        <f t="shared" si="6"/>
        <v>42724</v>
      </c>
      <c r="CR20" s="83">
        <f t="shared" si="12"/>
        <v>335</v>
      </c>
      <c r="CS20" s="83">
        <f t="shared" si="7"/>
        <v>-112</v>
      </c>
      <c r="CT20" s="84">
        <f t="shared" si="13"/>
        <v>-33.432835820895527</v>
      </c>
      <c r="CU20" s="921"/>
      <c r="CV20" s="83">
        <f t="shared" si="14"/>
        <v>-33.432835820895527</v>
      </c>
      <c r="CW20" s="85"/>
      <c r="DV20" s="360"/>
    </row>
    <row r="21" spans="1:126" s="51" customFormat="1" ht="63.75" x14ac:dyDescent="0.25">
      <c r="A21" s="352">
        <f t="shared" si="8"/>
        <v>13</v>
      </c>
      <c r="B21" s="43" t="s">
        <v>1609</v>
      </c>
      <c r="C21" s="277" t="s">
        <v>1706</v>
      </c>
      <c r="D21" s="201" t="s">
        <v>1535</v>
      </c>
      <c r="E21" s="346">
        <v>42382</v>
      </c>
      <c r="F21" s="117" t="s">
        <v>1499</v>
      </c>
      <c r="G21" s="44" t="s">
        <v>1525</v>
      </c>
      <c r="H21" s="44"/>
      <c r="I21" s="45" t="s">
        <v>1908</v>
      </c>
      <c r="J21" s="351" t="s">
        <v>1707</v>
      </c>
      <c r="K21" s="347">
        <v>214</v>
      </c>
      <c r="L21" s="46">
        <v>801217</v>
      </c>
      <c r="M21" s="184" t="s">
        <v>1674</v>
      </c>
      <c r="N21" s="162">
        <v>55000000</v>
      </c>
      <c r="O21" s="348" t="s">
        <v>1708</v>
      </c>
      <c r="P21" s="32" t="s">
        <v>1487</v>
      </c>
      <c r="Q21" s="288" t="s">
        <v>1480</v>
      </c>
      <c r="R21" s="349" t="s">
        <v>1481</v>
      </c>
      <c r="S21" s="47"/>
      <c r="T21" s="48"/>
      <c r="U21" s="47"/>
      <c r="V21" s="192">
        <v>13</v>
      </c>
      <c r="W21" s="346">
        <v>42388</v>
      </c>
      <c r="X21" s="350" t="s">
        <v>1484</v>
      </c>
      <c r="Y21" s="365" t="s">
        <v>696</v>
      </c>
      <c r="Z21" s="212">
        <v>52258308</v>
      </c>
      <c r="AA21" s="50"/>
      <c r="AB21" s="347">
        <v>21316</v>
      </c>
      <c r="AC21" s="346">
        <v>42388</v>
      </c>
      <c r="AD21" s="366">
        <v>5000000</v>
      </c>
      <c r="AE21" s="162">
        <v>55000000</v>
      </c>
      <c r="AF21" s="49"/>
      <c r="AG21" s="49"/>
      <c r="AH21" s="367">
        <f t="shared" si="0"/>
        <v>55000000</v>
      </c>
      <c r="AI21" s="157" t="s">
        <v>22</v>
      </c>
      <c r="AJ21" s="157" t="s">
        <v>67</v>
      </c>
      <c r="AK21" s="157" t="s">
        <v>67</v>
      </c>
      <c r="AL21" s="157" t="s">
        <v>67</v>
      </c>
      <c r="AM21" s="346" t="s">
        <v>67</v>
      </c>
      <c r="AN21" s="346">
        <v>42388</v>
      </c>
      <c r="AO21" s="346"/>
      <c r="AP21" s="346">
        <v>42723</v>
      </c>
      <c r="AQ21" s="29">
        <f t="shared" si="9"/>
        <v>335</v>
      </c>
      <c r="AR21" s="29"/>
      <c r="AS21" s="184" t="s">
        <v>58</v>
      </c>
      <c r="AT21" s="290">
        <v>79572017</v>
      </c>
      <c r="AU21" s="56"/>
      <c r="AV21" s="57"/>
      <c r="AW21" s="58"/>
      <c r="AX21" s="58"/>
      <c r="AY21" s="57"/>
      <c r="AZ21" s="58"/>
      <c r="BA21" s="59"/>
      <c r="BB21" s="60"/>
      <c r="BC21" s="61"/>
      <c r="BD21" s="61"/>
      <c r="BE21" s="62"/>
      <c r="BF21" s="61"/>
      <c r="BG21" s="63"/>
      <c r="BH21" s="63"/>
      <c r="BI21" s="64"/>
      <c r="BJ21" s="65"/>
      <c r="BK21" s="66"/>
      <c r="BL21" s="65"/>
      <c r="BM21" s="203"/>
      <c r="BN21" s="204"/>
      <c r="BO21" s="205"/>
      <c r="BP21" s="67"/>
      <c r="BQ21" s="67"/>
      <c r="BR21" s="67"/>
      <c r="BS21" s="67"/>
      <c r="BT21" s="58"/>
      <c r="BU21" s="60"/>
      <c r="BV21" s="60"/>
      <c r="BW21" s="60"/>
      <c r="BX21" s="60"/>
      <c r="BY21" s="61"/>
      <c r="BZ21" s="71"/>
      <c r="CA21" s="71"/>
      <c r="CB21" s="72"/>
      <c r="CC21" s="72"/>
      <c r="CD21" s="72"/>
      <c r="CE21" s="73"/>
      <c r="CF21" s="74">
        <f t="shared" si="3"/>
        <v>42723</v>
      </c>
      <c r="CG21" s="75"/>
      <c r="CH21" s="49"/>
      <c r="CI21" s="73"/>
      <c r="CJ21" s="76"/>
      <c r="CK21" s="77"/>
      <c r="CL21" s="78"/>
      <c r="CM21" s="79"/>
      <c r="CN21" s="80"/>
      <c r="CO21" s="81"/>
      <c r="CP21" s="82">
        <f t="shared" si="5"/>
        <v>42388</v>
      </c>
      <c r="CQ21" s="80">
        <f t="shared" si="6"/>
        <v>42723</v>
      </c>
      <c r="CR21" s="83">
        <f t="shared" si="12"/>
        <v>335</v>
      </c>
      <c r="CS21" s="83">
        <f t="shared" si="7"/>
        <v>-111</v>
      </c>
      <c r="CT21" s="84">
        <f t="shared" si="13"/>
        <v>-33.134328358208954</v>
      </c>
      <c r="CU21" s="921"/>
      <c r="CV21" s="83">
        <f t="shared" si="14"/>
        <v>-33.134328358208954</v>
      </c>
      <c r="CW21" s="85"/>
      <c r="DV21" s="360"/>
    </row>
    <row r="22" spans="1:126" s="51" customFormat="1" ht="81.75" customHeight="1" x14ac:dyDescent="0.25">
      <c r="A22" s="352">
        <f t="shared" si="8"/>
        <v>18</v>
      </c>
      <c r="B22" s="43" t="s">
        <v>1489</v>
      </c>
      <c r="C22" s="277" t="s">
        <v>1566</v>
      </c>
      <c r="D22" s="201" t="s">
        <v>1536</v>
      </c>
      <c r="E22" s="346">
        <v>42383</v>
      </c>
      <c r="F22" s="117" t="s">
        <v>1499</v>
      </c>
      <c r="G22" s="44" t="s">
        <v>1525</v>
      </c>
      <c r="H22" s="44"/>
      <c r="I22" s="45" t="s">
        <v>1908</v>
      </c>
      <c r="J22" s="351" t="s">
        <v>1567</v>
      </c>
      <c r="K22" s="347">
        <v>201</v>
      </c>
      <c r="L22" s="46">
        <v>801116</v>
      </c>
      <c r="M22" s="184" t="s">
        <v>1479</v>
      </c>
      <c r="N22" s="162">
        <v>60000000</v>
      </c>
      <c r="O22" s="348" t="s">
        <v>1568</v>
      </c>
      <c r="P22" s="32" t="s">
        <v>1487</v>
      </c>
      <c r="Q22" s="288" t="s">
        <v>1480</v>
      </c>
      <c r="R22" s="349" t="s">
        <v>1481</v>
      </c>
      <c r="S22" s="47"/>
      <c r="T22" s="48"/>
      <c r="U22" s="47"/>
      <c r="V22" s="192">
        <v>18</v>
      </c>
      <c r="W22" s="346">
        <v>42390</v>
      </c>
      <c r="X22" s="350" t="s">
        <v>1484</v>
      </c>
      <c r="Y22" s="365" t="s">
        <v>1569</v>
      </c>
      <c r="Z22" s="114">
        <v>900265378</v>
      </c>
      <c r="AA22" s="50" t="s">
        <v>1570</v>
      </c>
      <c r="AB22" s="347">
        <v>25216</v>
      </c>
      <c r="AC22" s="346">
        <v>42390</v>
      </c>
      <c r="AD22" s="366">
        <v>6000000</v>
      </c>
      <c r="AE22" s="162">
        <v>60000000</v>
      </c>
      <c r="AF22" s="49"/>
      <c r="AG22" s="49"/>
      <c r="AH22" s="367">
        <f t="shared" si="0"/>
        <v>60000000</v>
      </c>
      <c r="AI22" s="157" t="s">
        <v>22</v>
      </c>
      <c r="AJ22" s="157" t="s">
        <v>67</v>
      </c>
      <c r="AK22" s="157" t="s">
        <v>67</v>
      </c>
      <c r="AL22" s="157" t="s">
        <v>67</v>
      </c>
      <c r="AM22" s="346" t="s">
        <v>67</v>
      </c>
      <c r="AN22" s="346">
        <v>42390</v>
      </c>
      <c r="AO22" s="346"/>
      <c r="AP22" s="346">
        <v>42694</v>
      </c>
      <c r="AQ22" s="29">
        <f t="shared" si="9"/>
        <v>304</v>
      </c>
      <c r="AR22" s="29"/>
      <c r="AS22" s="184" t="s">
        <v>58</v>
      </c>
      <c r="AT22" s="290">
        <v>79572017</v>
      </c>
      <c r="AU22" s="56"/>
      <c r="AV22" s="57"/>
      <c r="AW22" s="58"/>
      <c r="AX22" s="58"/>
      <c r="AY22" s="57"/>
      <c r="AZ22" s="58"/>
      <c r="BA22" s="59"/>
      <c r="BB22" s="60"/>
      <c r="BC22" s="61"/>
      <c r="BD22" s="61"/>
      <c r="BE22" s="62"/>
      <c r="BF22" s="61"/>
      <c r="BG22" s="63"/>
      <c r="BH22" s="63"/>
      <c r="BI22" s="64"/>
      <c r="BJ22" s="65"/>
      <c r="BK22" s="66"/>
      <c r="BL22" s="65"/>
      <c r="BM22" s="203"/>
      <c r="BN22" s="204"/>
      <c r="BO22" s="205"/>
      <c r="BP22" s="67"/>
      <c r="BQ22" s="67"/>
      <c r="BR22" s="67"/>
      <c r="BS22" s="67"/>
      <c r="BT22" s="58"/>
      <c r="BU22" s="60"/>
      <c r="BV22" s="60"/>
      <c r="BW22" s="60"/>
      <c r="BX22" s="60"/>
      <c r="BY22" s="61"/>
      <c r="BZ22" s="71"/>
      <c r="CA22" s="71"/>
      <c r="CB22" s="72"/>
      <c r="CC22" s="72"/>
      <c r="CD22" s="72"/>
      <c r="CE22" s="73"/>
      <c r="CF22" s="74"/>
      <c r="CG22" s="75"/>
      <c r="CH22" s="49"/>
      <c r="CI22" s="73"/>
      <c r="CJ22" s="76"/>
      <c r="CK22" s="77"/>
      <c r="CL22" s="78"/>
      <c r="CM22" s="79"/>
      <c r="CN22" s="80"/>
      <c r="CO22" s="81"/>
      <c r="CP22" s="82"/>
      <c r="CQ22" s="80"/>
      <c r="CR22" s="83"/>
      <c r="CS22" s="83"/>
      <c r="CT22" s="84"/>
      <c r="CU22" s="921"/>
      <c r="CV22" s="83"/>
      <c r="CW22" s="85"/>
      <c r="DV22" s="360"/>
    </row>
    <row r="23" spans="1:126" s="51" customFormat="1" ht="63.75" hidden="1" x14ac:dyDescent="0.25">
      <c r="A23" s="352">
        <f t="shared" si="8"/>
        <v>23</v>
      </c>
      <c r="B23" s="43" t="s">
        <v>1609</v>
      </c>
      <c r="C23" s="277" t="s">
        <v>1709</v>
      </c>
      <c r="D23" s="201" t="s">
        <v>1537</v>
      </c>
      <c r="E23" s="346">
        <v>42383</v>
      </c>
      <c r="F23" s="117" t="s">
        <v>1499</v>
      </c>
      <c r="G23" s="117" t="s">
        <v>1525</v>
      </c>
      <c r="H23" s="117"/>
      <c r="I23" s="350" t="s">
        <v>2257</v>
      </c>
      <c r="J23" s="351" t="s">
        <v>1711</v>
      </c>
      <c r="K23" s="347">
        <v>96</v>
      </c>
      <c r="L23" s="46">
        <v>721015</v>
      </c>
      <c r="M23" s="184" t="s">
        <v>1712</v>
      </c>
      <c r="N23" s="162">
        <v>25077855</v>
      </c>
      <c r="O23" s="348" t="s">
        <v>1713</v>
      </c>
      <c r="P23" s="32" t="s">
        <v>1714</v>
      </c>
      <c r="Q23" s="288" t="s">
        <v>1480</v>
      </c>
      <c r="R23" s="349" t="s">
        <v>1481</v>
      </c>
      <c r="S23" s="47"/>
      <c r="T23" s="48"/>
      <c r="U23" s="47"/>
      <c r="V23" s="192">
        <v>23</v>
      </c>
      <c r="W23" s="346">
        <v>42396</v>
      </c>
      <c r="X23" s="350" t="s">
        <v>1484</v>
      </c>
      <c r="Y23" s="45" t="s">
        <v>1715</v>
      </c>
      <c r="Z23" s="114">
        <v>900132012</v>
      </c>
      <c r="AA23" s="50" t="s">
        <v>1578</v>
      </c>
      <c r="AB23" s="347">
        <v>33716</v>
      </c>
      <c r="AC23" s="346">
        <v>42396</v>
      </c>
      <c r="AD23" s="87"/>
      <c r="AE23" s="162">
        <v>25077855</v>
      </c>
      <c r="AF23" s="49"/>
      <c r="AG23" s="49"/>
      <c r="AH23" s="49">
        <f t="shared" si="0"/>
        <v>25077855</v>
      </c>
      <c r="AI23" s="157" t="s">
        <v>1716</v>
      </c>
      <c r="AJ23" s="88" t="s">
        <v>1717</v>
      </c>
      <c r="AK23" s="88" t="s">
        <v>2442</v>
      </c>
      <c r="AL23" s="88" t="s">
        <v>2441</v>
      </c>
      <c r="AM23" s="346">
        <v>42416</v>
      </c>
      <c r="AN23" s="346">
        <v>42397</v>
      </c>
      <c r="AO23" s="346"/>
      <c r="AP23" s="346">
        <v>42735</v>
      </c>
      <c r="AQ23" s="29">
        <f t="shared" si="9"/>
        <v>338</v>
      </c>
      <c r="AR23" s="29"/>
      <c r="AS23" s="350" t="s">
        <v>2661</v>
      </c>
      <c r="AT23" s="290">
        <v>79448817</v>
      </c>
      <c r="AU23" s="56"/>
      <c r="AV23" s="57"/>
      <c r="AW23" s="58"/>
      <c r="AX23" s="58"/>
      <c r="AY23" s="57"/>
      <c r="AZ23" s="58"/>
      <c r="BA23" s="59"/>
      <c r="BB23" s="60"/>
      <c r="BC23" s="61"/>
      <c r="BD23" s="61"/>
      <c r="BE23" s="62"/>
      <c r="BF23" s="61"/>
      <c r="BG23" s="63"/>
      <c r="BH23" s="63"/>
      <c r="BI23" s="64"/>
      <c r="BJ23" s="65"/>
      <c r="BK23" s="66"/>
      <c r="BL23" s="65"/>
      <c r="BM23" s="203"/>
      <c r="BN23" s="204"/>
      <c r="BO23" s="205"/>
      <c r="BP23" s="67"/>
      <c r="BQ23" s="67"/>
      <c r="BR23" s="67"/>
      <c r="BS23" s="67"/>
      <c r="BT23" s="58"/>
      <c r="BU23" s="60"/>
      <c r="BV23" s="60"/>
      <c r="BW23" s="60"/>
      <c r="BX23" s="60"/>
      <c r="BY23" s="61"/>
      <c r="BZ23" s="71"/>
      <c r="CA23" s="71"/>
      <c r="CB23" s="72"/>
      <c r="CC23" s="72"/>
      <c r="CD23" s="72"/>
      <c r="CE23" s="73"/>
      <c r="CF23" s="74"/>
      <c r="CG23" s="75"/>
      <c r="CH23" s="49"/>
      <c r="CI23" s="73"/>
      <c r="CJ23" s="76"/>
      <c r="CK23" s="77"/>
      <c r="CL23" s="78"/>
      <c r="CM23" s="79"/>
      <c r="CN23" s="80"/>
      <c r="CO23" s="81"/>
      <c r="CP23" s="82"/>
      <c r="CQ23" s="80"/>
      <c r="CR23" s="83"/>
      <c r="CS23" s="83"/>
      <c r="CT23" s="84"/>
      <c r="CU23" s="921"/>
      <c r="CV23" s="83"/>
      <c r="CW23" s="85"/>
      <c r="DV23" s="49"/>
    </row>
    <row r="24" spans="1:126" s="51" customFormat="1" ht="89.25" x14ac:dyDescent="0.25">
      <c r="A24" s="352">
        <f t="shared" si="8"/>
        <v>16</v>
      </c>
      <c r="B24" s="43" t="s">
        <v>1888</v>
      </c>
      <c r="C24" s="277" t="s">
        <v>1634</v>
      </c>
      <c r="D24" s="201" t="s">
        <v>1538</v>
      </c>
      <c r="E24" s="346">
        <v>42383</v>
      </c>
      <c r="F24" s="117" t="s">
        <v>1499</v>
      </c>
      <c r="G24" s="44" t="s">
        <v>1525</v>
      </c>
      <c r="H24" s="44"/>
      <c r="I24" s="357" t="s">
        <v>2257</v>
      </c>
      <c r="J24" s="351" t="s">
        <v>1635</v>
      </c>
      <c r="K24" s="347">
        <v>229</v>
      </c>
      <c r="L24" s="46">
        <v>801116</v>
      </c>
      <c r="M24" s="184" t="s">
        <v>1614</v>
      </c>
      <c r="N24" s="162">
        <v>50000000</v>
      </c>
      <c r="O24" s="348" t="s">
        <v>1636</v>
      </c>
      <c r="P24" s="32" t="s">
        <v>1637</v>
      </c>
      <c r="Q24" s="288" t="s">
        <v>1480</v>
      </c>
      <c r="R24" s="349" t="s">
        <v>1481</v>
      </c>
      <c r="S24" s="47"/>
      <c r="T24" s="48"/>
      <c r="U24" s="47"/>
      <c r="V24" s="192">
        <v>16</v>
      </c>
      <c r="W24" s="346">
        <v>42390</v>
      </c>
      <c r="X24" s="350" t="s">
        <v>1484</v>
      </c>
      <c r="Y24" s="365" t="s">
        <v>1638</v>
      </c>
      <c r="Z24" s="114">
        <v>80201161</v>
      </c>
      <c r="AA24" s="50"/>
      <c r="AB24" s="347">
        <v>25416</v>
      </c>
      <c r="AC24" s="346">
        <v>42390</v>
      </c>
      <c r="AD24" s="366">
        <v>5000000</v>
      </c>
      <c r="AE24" s="162">
        <v>50000000</v>
      </c>
      <c r="AF24" s="49"/>
      <c r="AG24" s="49"/>
      <c r="AH24" s="367">
        <f t="shared" si="0"/>
        <v>50000000</v>
      </c>
      <c r="AI24" s="157" t="s">
        <v>22</v>
      </c>
      <c r="AJ24" s="157" t="s">
        <v>67</v>
      </c>
      <c r="AK24" s="157" t="s">
        <v>67</v>
      </c>
      <c r="AL24" s="157" t="s">
        <v>67</v>
      </c>
      <c r="AM24" s="346" t="s">
        <v>67</v>
      </c>
      <c r="AN24" s="346">
        <v>42390</v>
      </c>
      <c r="AO24" s="346"/>
      <c r="AP24" s="346">
        <v>42694</v>
      </c>
      <c r="AQ24" s="29">
        <f t="shared" si="9"/>
        <v>304</v>
      </c>
      <c r="AR24" s="29"/>
      <c r="AS24" s="184" t="s">
        <v>1460</v>
      </c>
      <c r="AT24" s="290">
        <v>79335420</v>
      </c>
      <c r="AU24" s="56"/>
      <c r="AV24" s="57"/>
      <c r="AW24" s="58"/>
      <c r="AX24" s="58"/>
      <c r="AY24" s="57"/>
      <c r="AZ24" s="58"/>
      <c r="BA24" s="59"/>
      <c r="BB24" s="60"/>
      <c r="BC24" s="61"/>
      <c r="BD24" s="61"/>
      <c r="BE24" s="62"/>
      <c r="BF24" s="61"/>
      <c r="BG24" s="63"/>
      <c r="BH24" s="63"/>
      <c r="BI24" s="64"/>
      <c r="BJ24" s="65"/>
      <c r="BK24" s="66"/>
      <c r="BL24" s="65"/>
      <c r="BM24" s="203"/>
      <c r="BN24" s="204"/>
      <c r="BO24" s="205">
        <v>50000000</v>
      </c>
      <c r="BP24" s="67"/>
      <c r="BQ24" s="67"/>
      <c r="BR24" s="67"/>
      <c r="BS24" s="67"/>
      <c r="BT24" s="58"/>
      <c r="BU24" s="60"/>
      <c r="BV24" s="60"/>
      <c r="BW24" s="60"/>
      <c r="BX24" s="60"/>
      <c r="BY24" s="61"/>
      <c r="BZ24" s="71"/>
      <c r="CA24" s="71"/>
      <c r="CB24" s="72"/>
      <c r="CC24" s="72"/>
      <c r="CD24" s="72"/>
      <c r="CE24" s="73"/>
      <c r="CF24" s="74">
        <v>42694</v>
      </c>
      <c r="CG24" s="75"/>
      <c r="CH24" s="49"/>
      <c r="CI24" s="73"/>
      <c r="CJ24" s="76" t="e">
        <f>+SUMIFS(#REF!,#REF!,AB24)</f>
        <v>#REF!</v>
      </c>
      <c r="CK24" s="77" t="e">
        <f>+SUMIFS(#REF!,#REF!,AU24)+SUMIFS(#REF!,#REF!,BA24)+SUMIFS(#REF!,#REF!,BG24)</f>
        <v>#REF!</v>
      </c>
      <c r="CL24" s="78" t="e">
        <f t="shared" ref="CL24" si="16">+(CJ24+CK24)/BO24</f>
        <v>#REF!</v>
      </c>
      <c r="CM24" s="79"/>
      <c r="CN24" s="80" t="str">
        <f>+R24</f>
        <v>EJECUCIÓN</v>
      </c>
      <c r="CO24" s="81"/>
      <c r="CP24" s="82">
        <f>+AN24</f>
        <v>42390</v>
      </c>
      <c r="CQ24" s="80">
        <f t="shared" ref="CQ24" si="17">+CF24</f>
        <v>42694</v>
      </c>
      <c r="CR24" s="83">
        <f t="shared" ref="CR24" si="18">+CQ24-CP24</f>
        <v>304</v>
      </c>
      <c r="CS24" s="83">
        <f t="shared" ref="CS24" si="19">+$CU$1-CP24</f>
        <v>-113</v>
      </c>
      <c r="CT24" s="84">
        <f t="shared" ref="CT24" si="20">+IF(CS24&gt;=CR24,100,(CS24/CR24)*100)</f>
        <v>-37.171052631578952</v>
      </c>
      <c r="CU24" s="921"/>
      <c r="CV24" s="83">
        <f t="shared" ref="CV24" si="21">+CT24</f>
        <v>-37.171052631578952</v>
      </c>
      <c r="CW24" s="85" t="e">
        <f t="shared" ref="CW24" si="22">+CL24</f>
        <v>#REF!</v>
      </c>
      <c r="DV24" s="360"/>
    </row>
    <row r="25" spans="1:126" s="51" customFormat="1" ht="38.25" x14ac:dyDescent="0.25">
      <c r="A25" s="352">
        <f t="shared" si="8"/>
        <v>17</v>
      </c>
      <c r="B25" s="43" t="s">
        <v>1489</v>
      </c>
      <c r="C25" s="277" t="s">
        <v>1571</v>
      </c>
      <c r="D25" s="201" t="s">
        <v>1539</v>
      </c>
      <c r="E25" s="346">
        <v>42387</v>
      </c>
      <c r="F25" s="117" t="s">
        <v>1499</v>
      </c>
      <c r="G25" s="44" t="s">
        <v>1525</v>
      </c>
      <c r="H25" s="44"/>
      <c r="I25" s="357" t="s">
        <v>2257</v>
      </c>
      <c r="J25" s="351" t="s">
        <v>1572</v>
      </c>
      <c r="K25" s="347">
        <v>202</v>
      </c>
      <c r="L25" s="46">
        <v>801116</v>
      </c>
      <c r="M25" s="184" t="s">
        <v>1479</v>
      </c>
      <c r="N25" s="162">
        <v>24000000</v>
      </c>
      <c r="O25" s="348" t="s">
        <v>1573</v>
      </c>
      <c r="P25" s="32" t="s">
        <v>1487</v>
      </c>
      <c r="Q25" s="288" t="s">
        <v>1480</v>
      </c>
      <c r="R25" s="349" t="s">
        <v>1481</v>
      </c>
      <c r="S25" s="47"/>
      <c r="T25" s="48"/>
      <c r="U25" s="47"/>
      <c r="V25" s="192">
        <v>17</v>
      </c>
      <c r="W25" s="346">
        <v>42390</v>
      </c>
      <c r="X25" s="350" t="s">
        <v>1484</v>
      </c>
      <c r="Y25" s="365" t="s">
        <v>1574</v>
      </c>
      <c r="Z25" s="114">
        <v>51696865</v>
      </c>
      <c r="AA25" s="50"/>
      <c r="AB25" s="347"/>
      <c r="AC25" s="346">
        <v>25316</v>
      </c>
      <c r="AD25" s="366">
        <v>3500000</v>
      </c>
      <c r="AE25" s="162">
        <v>24000000</v>
      </c>
      <c r="AF25" s="49"/>
      <c r="AG25" s="49"/>
      <c r="AH25" s="367">
        <f t="shared" si="0"/>
        <v>24000000</v>
      </c>
      <c r="AI25" s="157" t="s">
        <v>22</v>
      </c>
      <c r="AJ25" s="157" t="s">
        <v>67</v>
      </c>
      <c r="AK25" s="157" t="s">
        <v>67</v>
      </c>
      <c r="AL25" s="157" t="s">
        <v>67</v>
      </c>
      <c r="AM25" s="346" t="s">
        <v>67</v>
      </c>
      <c r="AN25" s="346">
        <v>42390</v>
      </c>
      <c r="AO25" s="346"/>
      <c r="AP25" s="346">
        <v>42607</v>
      </c>
      <c r="AQ25" s="29">
        <f t="shared" si="9"/>
        <v>217</v>
      </c>
      <c r="AR25" s="29"/>
      <c r="AS25" s="350" t="s">
        <v>1460</v>
      </c>
      <c r="AT25" s="290">
        <v>79335420</v>
      </c>
      <c r="AU25" s="56"/>
      <c r="AV25" s="57"/>
      <c r="AW25" s="58"/>
      <c r="AX25" s="58"/>
      <c r="AY25" s="57"/>
      <c r="AZ25" s="58"/>
      <c r="BA25" s="59"/>
      <c r="BB25" s="60"/>
      <c r="BC25" s="61"/>
      <c r="BD25" s="61"/>
      <c r="BE25" s="62"/>
      <c r="BF25" s="61"/>
      <c r="BG25" s="63"/>
      <c r="BH25" s="63"/>
      <c r="BI25" s="64"/>
      <c r="BJ25" s="65"/>
      <c r="BK25" s="66"/>
      <c r="BL25" s="65"/>
      <c r="BM25" s="203"/>
      <c r="BN25" s="204"/>
      <c r="BO25" s="205"/>
      <c r="BP25" s="67"/>
      <c r="BQ25" s="67"/>
      <c r="BR25" s="67"/>
      <c r="BS25" s="67"/>
      <c r="BT25" s="58"/>
      <c r="BU25" s="60"/>
      <c r="BV25" s="60"/>
      <c r="BW25" s="60"/>
      <c r="BX25" s="60"/>
      <c r="BY25" s="61"/>
      <c r="BZ25" s="71"/>
      <c r="CA25" s="71"/>
      <c r="CB25" s="72"/>
      <c r="CC25" s="72"/>
      <c r="CD25" s="72"/>
      <c r="CE25" s="73"/>
      <c r="CF25" s="74"/>
      <c r="CG25" s="75"/>
      <c r="CH25" s="49"/>
      <c r="CI25" s="73"/>
      <c r="CJ25" s="76"/>
      <c r="CK25" s="77"/>
      <c r="CL25" s="78"/>
      <c r="CM25" s="79"/>
      <c r="CN25" s="80"/>
      <c r="CO25" s="81"/>
      <c r="CP25" s="82"/>
      <c r="CQ25" s="80"/>
      <c r="CR25" s="83"/>
      <c r="CS25" s="83"/>
      <c r="CT25" s="84"/>
      <c r="CU25" s="921"/>
      <c r="CV25" s="83"/>
      <c r="CW25" s="85"/>
      <c r="DV25" s="360" t="s">
        <v>2916</v>
      </c>
    </row>
    <row r="26" spans="1:126" s="51" customFormat="1" ht="153" hidden="1" x14ac:dyDescent="0.25">
      <c r="A26" s="352">
        <f t="shared" si="8"/>
        <v>21</v>
      </c>
      <c r="B26" s="43" t="s">
        <v>1609</v>
      </c>
      <c r="C26" s="277" t="s">
        <v>1718</v>
      </c>
      <c r="D26" s="201" t="s">
        <v>1540</v>
      </c>
      <c r="E26" s="346">
        <v>42387</v>
      </c>
      <c r="F26" s="117" t="s">
        <v>1499</v>
      </c>
      <c r="G26" s="117" t="s">
        <v>1546</v>
      </c>
      <c r="H26" s="117"/>
      <c r="I26" s="350" t="s">
        <v>2257</v>
      </c>
      <c r="J26" s="351" t="s">
        <v>1719</v>
      </c>
      <c r="K26" s="347">
        <v>56</v>
      </c>
      <c r="L26" s="46">
        <v>801315</v>
      </c>
      <c r="M26" s="184" t="s">
        <v>1720</v>
      </c>
      <c r="N26" s="162">
        <v>203457562</v>
      </c>
      <c r="O26" s="348" t="s">
        <v>1721</v>
      </c>
      <c r="P26" s="32" t="s">
        <v>1550</v>
      </c>
      <c r="Q26" s="288" t="s">
        <v>1480</v>
      </c>
      <c r="R26" s="349" t="s">
        <v>1481</v>
      </c>
      <c r="S26" s="47"/>
      <c r="T26" s="48"/>
      <c r="U26" s="47"/>
      <c r="V26" s="192">
        <v>21</v>
      </c>
      <c r="W26" s="346">
        <v>42394</v>
      </c>
      <c r="X26" s="350" t="s">
        <v>1484</v>
      </c>
      <c r="Y26" s="45" t="s">
        <v>1722</v>
      </c>
      <c r="Z26" s="114">
        <v>900089308</v>
      </c>
      <c r="AA26" s="50" t="s">
        <v>1570</v>
      </c>
      <c r="AB26" s="180">
        <v>28016</v>
      </c>
      <c r="AC26" s="346">
        <v>42394</v>
      </c>
      <c r="AD26" s="87">
        <v>18496142</v>
      </c>
      <c r="AE26" s="162">
        <v>203457562</v>
      </c>
      <c r="AF26" s="49"/>
      <c r="AG26" s="49"/>
      <c r="AH26" s="49">
        <f t="shared" si="0"/>
        <v>203457562</v>
      </c>
      <c r="AI26" s="157" t="s">
        <v>22</v>
      </c>
      <c r="AJ26" s="157" t="s">
        <v>67</v>
      </c>
      <c r="AK26" s="157" t="s">
        <v>67</v>
      </c>
      <c r="AL26" s="157" t="s">
        <v>67</v>
      </c>
      <c r="AM26" s="346" t="s">
        <v>67</v>
      </c>
      <c r="AN26" s="346">
        <v>42394</v>
      </c>
      <c r="AO26" s="346"/>
      <c r="AP26" s="346">
        <v>42728</v>
      </c>
      <c r="AQ26" s="29">
        <f t="shared" si="9"/>
        <v>334</v>
      </c>
      <c r="AR26" s="29"/>
      <c r="AS26" s="350" t="s">
        <v>142</v>
      </c>
      <c r="AT26" s="55">
        <v>79537863</v>
      </c>
      <c r="AU26" s="56"/>
      <c r="AV26" s="57"/>
      <c r="AW26" s="58"/>
      <c r="AX26" s="58"/>
      <c r="AY26" s="57"/>
      <c r="AZ26" s="58"/>
      <c r="BA26" s="59"/>
      <c r="BB26" s="60"/>
      <c r="BC26" s="61"/>
      <c r="BD26" s="61"/>
      <c r="BE26" s="62"/>
      <c r="BF26" s="61"/>
      <c r="BG26" s="63"/>
      <c r="BH26" s="63"/>
      <c r="BI26" s="64"/>
      <c r="BJ26" s="65"/>
      <c r="BK26" s="66"/>
      <c r="BL26" s="65"/>
      <c r="BM26" s="203"/>
      <c r="BN26" s="204"/>
      <c r="BO26" s="205"/>
      <c r="BP26" s="67"/>
      <c r="BQ26" s="67"/>
      <c r="BR26" s="67"/>
      <c r="BS26" s="67"/>
      <c r="BT26" s="58"/>
      <c r="BU26" s="60"/>
      <c r="BV26" s="60"/>
      <c r="BW26" s="60"/>
      <c r="BX26" s="60"/>
      <c r="BY26" s="61"/>
      <c r="BZ26" s="71"/>
      <c r="CA26" s="71"/>
      <c r="CB26" s="72"/>
      <c r="CC26" s="72"/>
      <c r="CD26" s="72"/>
      <c r="CE26" s="73"/>
      <c r="CF26" s="74"/>
      <c r="CG26" s="75"/>
      <c r="CH26" s="49"/>
      <c r="CI26" s="73"/>
      <c r="CJ26" s="76"/>
      <c r="CK26" s="77"/>
      <c r="CL26" s="78"/>
      <c r="CM26" s="79"/>
      <c r="CN26" s="80"/>
      <c r="CO26" s="81"/>
      <c r="CP26" s="82"/>
      <c r="CQ26" s="80"/>
      <c r="CR26" s="83"/>
      <c r="CS26" s="83"/>
      <c r="CT26" s="84"/>
      <c r="CU26" s="921"/>
      <c r="CV26" s="83"/>
      <c r="CW26" s="85"/>
    </row>
    <row r="27" spans="1:126" s="51" customFormat="1" ht="89.25" hidden="1" x14ac:dyDescent="0.25">
      <c r="A27" s="352">
        <f t="shared" si="8"/>
        <v>27</v>
      </c>
      <c r="B27" s="43" t="s">
        <v>1609</v>
      </c>
      <c r="C27" s="277" t="s">
        <v>1723</v>
      </c>
      <c r="D27" s="201" t="s">
        <v>1541</v>
      </c>
      <c r="E27" s="346">
        <v>42387</v>
      </c>
      <c r="F27" s="117" t="s">
        <v>1499</v>
      </c>
      <c r="G27" s="117" t="s">
        <v>1546</v>
      </c>
      <c r="H27" s="117"/>
      <c r="I27" s="350" t="s">
        <v>2257</v>
      </c>
      <c r="J27" s="351" t="s">
        <v>1724</v>
      </c>
      <c r="K27" s="347">
        <v>58</v>
      </c>
      <c r="L27" s="46">
        <v>801315</v>
      </c>
      <c r="M27" s="184" t="s">
        <v>1720</v>
      </c>
      <c r="N27" s="162">
        <v>93610598</v>
      </c>
      <c r="O27" s="348" t="s">
        <v>1725</v>
      </c>
      <c r="P27" s="32" t="s">
        <v>1550</v>
      </c>
      <c r="Q27" s="288" t="s">
        <v>1480</v>
      </c>
      <c r="R27" s="349" t="s">
        <v>1481</v>
      </c>
      <c r="S27" s="47"/>
      <c r="T27" s="48"/>
      <c r="U27" s="47"/>
      <c r="V27" s="192">
        <v>27</v>
      </c>
      <c r="W27" s="346">
        <v>42401</v>
      </c>
      <c r="X27" s="350" t="s">
        <v>1727</v>
      </c>
      <c r="Y27" s="45" t="s">
        <v>1728</v>
      </c>
      <c r="Z27" s="114" t="s">
        <v>1730</v>
      </c>
      <c r="AA27" s="50" t="s">
        <v>1729</v>
      </c>
      <c r="AB27" s="347">
        <v>34316</v>
      </c>
      <c r="AC27" s="346">
        <v>42401</v>
      </c>
      <c r="AD27" s="87">
        <v>8915295</v>
      </c>
      <c r="AE27" s="162">
        <v>93610598</v>
      </c>
      <c r="AF27" s="87"/>
      <c r="AG27" s="87"/>
      <c r="AH27" s="49">
        <f t="shared" si="0"/>
        <v>93610598</v>
      </c>
      <c r="AI27" s="157" t="s">
        <v>22</v>
      </c>
      <c r="AJ27" s="157" t="s">
        <v>67</v>
      </c>
      <c r="AK27" s="157" t="s">
        <v>67</v>
      </c>
      <c r="AL27" s="157" t="s">
        <v>67</v>
      </c>
      <c r="AM27" s="346" t="s">
        <v>67</v>
      </c>
      <c r="AN27" s="346">
        <v>42401</v>
      </c>
      <c r="AO27" s="346"/>
      <c r="AP27" s="346">
        <v>42719</v>
      </c>
      <c r="AQ27" s="29">
        <f t="shared" si="9"/>
        <v>318</v>
      </c>
      <c r="AR27" s="29"/>
      <c r="AS27" s="350" t="s">
        <v>97</v>
      </c>
      <c r="AT27" s="55">
        <v>15173061</v>
      </c>
      <c r="AU27" s="56"/>
      <c r="AV27" s="57"/>
      <c r="AW27" s="58"/>
      <c r="AX27" s="58"/>
      <c r="AY27" s="57"/>
      <c r="AZ27" s="58"/>
      <c r="BA27" s="59"/>
      <c r="BB27" s="60"/>
      <c r="BC27" s="61"/>
      <c r="BD27" s="61"/>
      <c r="BE27" s="62"/>
      <c r="BF27" s="61"/>
      <c r="BG27" s="63"/>
      <c r="BH27" s="63"/>
      <c r="BI27" s="64"/>
      <c r="BJ27" s="65"/>
      <c r="BK27" s="66"/>
      <c r="BL27" s="65"/>
      <c r="BM27" s="203"/>
      <c r="BN27" s="204"/>
      <c r="BO27" s="205"/>
      <c r="BP27" s="67"/>
      <c r="BQ27" s="67"/>
      <c r="BR27" s="67"/>
      <c r="BS27" s="67"/>
      <c r="BT27" s="58"/>
      <c r="BU27" s="60"/>
      <c r="BV27" s="60"/>
      <c r="BW27" s="60"/>
      <c r="BX27" s="60"/>
      <c r="BY27" s="61"/>
      <c r="BZ27" s="71"/>
      <c r="CA27" s="71"/>
      <c r="CB27" s="72"/>
      <c r="CC27" s="72"/>
      <c r="CD27" s="72"/>
      <c r="CE27" s="73"/>
      <c r="CF27" s="74"/>
      <c r="CG27" s="75"/>
      <c r="CH27" s="49"/>
      <c r="CI27" s="73"/>
      <c r="CJ27" s="76"/>
      <c r="CK27" s="77"/>
      <c r="CL27" s="78"/>
      <c r="CM27" s="79"/>
      <c r="CN27" s="80"/>
      <c r="CO27" s="81"/>
      <c r="CP27" s="82"/>
      <c r="CQ27" s="80"/>
      <c r="CR27" s="83"/>
      <c r="CS27" s="83"/>
      <c r="CT27" s="84"/>
      <c r="CU27" s="921"/>
      <c r="CV27" s="83"/>
      <c r="CW27" s="85"/>
    </row>
    <row r="28" spans="1:126" s="51" customFormat="1" ht="51" hidden="1" x14ac:dyDescent="0.25">
      <c r="A28" s="352">
        <f t="shared" si="8"/>
        <v>29</v>
      </c>
      <c r="B28" s="43" t="s">
        <v>1609</v>
      </c>
      <c r="C28" s="277" t="s">
        <v>1731</v>
      </c>
      <c r="D28" s="201" t="s">
        <v>1542</v>
      </c>
      <c r="E28" s="346">
        <v>42387</v>
      </c>
      <c r="F28" s="117" t="s">
        <v>1499</v>
      </c>
      <c r="G28" s="117" t="s">
        <v>1526</v>
      </c>
      <c r="H28" s="117"/>
      <c r="I28" s="350" t="s">
        <v>2257</v>
      </c>
      <c r="J28" s="351" t="s">
        <v>1732</v>
      </c>
      <c r="K28" s="347">
        <v>101</v>
      </c>
      <c r="L28" s="185">
        <v>821215</v>
      </c>
      <c r="M28" s="351" t="s">
        <v>1653</v>
      </c>
      <c r="N28" s="162">
        <v>8000000</v>
      </c>
      <c r="O28" s="348" t="s">
        <v>1733</v>
      </c>
      <c r="P28" s="182" t="s">
        <v>2618</v>
      </c>
      <c r="Q28" s="288" t="s">
        <v>1480</v>
      </c>
      <c r="R28" s="349" t="s">
        <v>1481</v>
      </c>
      <c r="S28" s="47"/>
      <c r="T28" s="48"/>
      <c r="U28" s="47"/>
      <c r="V28" s="192">
        <v>29</v>
      </c>
      <c r="W28" s="346">
        <v>42401</v>
      </c>
      <c r="X28" s="350" t="s">
        <v>1484</v>
      </c>
      <c r="Y28" s="45" t="s">
        <v>1734</v>
      </c>
      <c r="Z28" s="114">
        <v>830001113</v>
      </c>
      <c r="AA28" s="50" t="s">
        <v>1578</v>
      </c>
      <c r="AB28" s="347">
        <v>34416</v>
      </c>
      <c r="AC28" s="346">
        <v>42401</v>
      </c>
      <c r="AD28" s="87"/>
      <c r="AE28" s="162">
        <v>8000000</v>
      </c>
      <c r="AF28" s="49"/>
      <c r="AG28" s="49"/>
      <c r="AH28" s="49">
        <f t="shared" si="0"/>
        <v>8000000</v>
      </c>
      <c r="AI28" s="157" t="s">
        <v>22</v>
      </c>
      <c r="AJ28" s="157" t="s">
        <v>67</v>
      </c>
      <c r="AK28" s="157" t="s">
        <v>67</v>
      </c>
      <c r="AL28" s="157" t="s">
        <v>67</v>
      </c>
      <c r="AM28" s="346" t="s">
        <v>67</v>
      </c>
      <c r="AN28" s="346">
        <v>42401</v>
      </c>
      <c r="AO28" s="346"/>
      <c r="AP28" s="346">
        <v>42735</v>
      </c>
      <c r="AQ28" s="29">
        <f t="shared" si="9"/>
        <v>334</v>
      </c>
      <c r="AR28" s="29"/>
      <c r="AS28" s="350" t="s">
        <v>746</v>
      </c>
      <c r="AT28" s="290">
        <v>52780783</v>
      </c>
      <c r="AU28" s="56"/>
      <c r="AV28" s="57"/>
      <c r="AW28" s="58"/>
      <c r="AX28" s="58"/>
      <c r="AY28" s="57"/>
      <c r="AZ28" s="58"/>
      <c r="BA28" s="59"/>
      <c r="BB28" s="60"/>
      <c r="BC28" s="61"/>
      <c r="BD28" s="61"/>
      <c r="BE28" s="62"/>
      <c r="BF28" s="61"/>
      <c r="BG28" s="63"/>
      <c r="BH28" s="63"/>
      <c r="BI28" s="64"/>
      <c r="BJ28" s="65"/>
      <c r="BK28" s="66"/>
      <c r="BL28" s="65"/>
      <c r="BM28" s="203"/>
      <c r="BN28" s="204"/>
      <c r="BO28" s="205"/>
      <c r="BP28" s="67"/>
      <c r="BQ28" s="67"/>
      <c r="BR28" s="67"/>
      <c r="BS28" s="67"/>
      <c r="BT28" s="58"/>
      <c r="BU28" s="60"/>
      <c r="BV28" s="60"/>
      <c r="BW28" s="60"/>
      <c r="BX28" s="60"/>
      <c r="BY28" s="61"/>
      <c r="BZ28" s="71"/>
      <c r="CA28" s="71"/>
      <c r="CB28" s="72"/>
      <c r="CC28" s="72"/>
      <c r="CD28" s="72"/>
      <c r="CE28" s="73"/>
      <c r="CF28" s="74"/>
      <c r="CG28" s="75"/>
      <c r="CH28" s="49"/>
      <c r="CI28" s="73"/>
      <c r="CJ28" s="76"/>
      <c r="CK28" s="77"/>
      <c r="CL28" s="78"/>
      <c r="CM28" s="79"/>
      <c r="CN28" s="80"/>
      <c r="CO28" s="81"/>
      <c r="CP28" s="82"/>
      <c r="CQ28" s="80"/>
      <c r="CR28" s="83"/>
      <c r="CS28" s="83"/>
      <c r="CT28" s="84"/>
      <c r="CU28" s="921"/>
      <c r="CV28" s="83"/>
      <c r="CW28" s="85"/>
    </row>
    <row r="29" spans="1:126" s="51" customFormat="1" ht="57" customHeight="1" x14ac:dyDescent="0.25">
      <c r="A29" s="352">
        <f t="shared" si="8"/>
        <v>19</v>
      </c>
      <c r="B29" s="43" t="s">
        <v>1609</v>
      </c>
      <c r="C29" s="277" t="s">
        <v>1735</v>
      </c>
      <c r="D29" s="201" t="s">
        <v>1543</v>
      </c>
      <c r="E29" s="346">
        <v>42387</v>
      </c>
      <c r="F29" s="117" t="s">
        <v>1499</v>
      </c>
      <c r="G29" s="44" t="s">
        <v>1525</v>
      </c>
      <c r="H29" s="44"/>
      <c r="I29" s="357" t="s">
        <v>2257</v>
      </c>
      <c r="J29" s="351" t="s">
        <v>2923</v>
      </c>
      <c r="K29" s="347">
        <v>7</v>
      </c>
      <c r="L29" s="46">
        <v>801116</v>
      </c>
      <c r="M29" s="184" t="s">
        <v>1479</v>
      </c>
      <c r="N29" s="162">
        <v>35000000</v>
      </c>
      <c r="O29" s="348" t="s">
        <v>1736</v>
      </c>
      <c r="P29" s="32" t="s">
        <v>1487</v>
      </c>
      <c r="Q29" s="288" t="s">
        <v>1480</v>
      </c>
      <c r="R29" s="349" t="s">
        <v>1481</v>
      </c>
      <c r="S29" s="47"/>
      <c r="T29" s="48"/>
      <c r="U29" s="47"/>
      <c r="V29" s="192">
        <v>19</v>
      </c>
      <c r="W29" s="346">
        <v>42390</v>
      </c>
      <c r="X29" s="350" t="s">
        <v>1484</v>
      </c>
      <c r="Y29" s="365" t="s">
        <v>1737</v>
      </c>
      <c r="Z29" s="114">
        <v>3001080</v>
      </c>
      <c r="AA29" s="50"/>
      <c r="AB29" s="347">
        <v>25516</v>
      </c>
      <c r="AC29" s="346">
        <v>42390</v>
      </c>
      <c r="AD29" s="366">
        <v>3500000</v>
      </c>
      <c r="AE29" s="162">
        <v>35000000</v>
      </c>
      <c r="AF29" s="49"/>
      <c r="AG29" s="49"/>
      <c r="AH29" s="367">
        <f t="shared" si="0"/>
        <v>35000000</v>
      </c>
      <c r="AI29" s="157" t="s">
        <v>22</v>
      </c>
      <c r="AJ29" s="157" t="s">
        <v>67</v>
      </c>
      <c r="AK29" s="157" t="s">
        <v>67</v>
      </c>
      <c r="AL29" s="157" t="s">
        <v>67</v>
      </c>
      <c r="AM29" s="346" t="s">
        <v>67</v>
      </c>
      <c r="AN29" s="346">
        <v>42390</v>
      </c>
      <c r="AO29" s="346"/>
      <c r="AP29" s="346">
        <v>42695</v>
      </c>
      <c r="AQ29" s="29">
        <f t="shared" si="9"/>
        <v>305</v>
      </c>
      <c r="AR29" s="29"/>
      <c r="AS29" s="350" t="s">
        <v>2663</v>
      </c>
      <c r="AT29" s="55">
        <v>52363647</v>
      </c>
      <c r="AU29" s="56"/>
      <c r="AV29" s="57"/>
      <c r="AW29" s="58"/>
      <c r="AX29" s="58"/>
      <c r="AY29" s="57"/>
      <c r="AZ29" s="58"/>
      <c r="BA29" s="59"/>
      <c r="BB29" s="60"/>
      <c r="BC29" s="61"/>
      <c r="BD29" s="61"/>
      <c r="BE29" s="62"/>
      <c r="BF29" s="61"/>
      <c r="BG29" s="63"/>
      <c r="BH29" s="63"/>
      <c r="BI29" s="64"/>
      <c r="BJ29" s="65"/>
      <c r="BK29" s="66"/>
      <c r="BL29" s="65"/>
      <c r="BM29" s="203"/>
      <c r="BN29" s="204"/>
      <c r="BO29" s="205"/>
      <c r="BP29" s="67"/>
      <c r="BQ29" s="67"/>
      <c r="BR29" s="67"/>
      <c r="BS29" s="67"/>
      <c r="BT29" s="58"/>
      <c r="BU29" s="60"/>
      <c r="BV29" s="60"/>
      <c r="BW29" s="60"/>
      <c r="BX29" s="60"/>
      <c r="BY29" s="61"/>
      <c r="BZ29" s="71"/>
      <c r="CA29" s="71"/>
      <c r="CB29" s="72"/>
      <c r="CC29" s="72"/>
      <c r="CD29" s="72"/>
      <c r="CE29" s="73"/>
      <c r="CF29" s="74"/>
      <c r="CG29" s="75"/>
      <c r="CH29" s="49"/>
      <c r="CI29" s="73"/>
      <c r="CJ29" s="76"/>
      <c r="CK29" s="77"/>
      <c r="CL29" s="78"/>
      <c r="CM29" s="79"/>
      <c r="CN29" s="80"/>
      <c r="CO29" s="81"/>
      <c r="CP29" s="82"/>
      <c r="CQ29" s="80"/>
      <c r="CR29" s="83"/>
      <c r="CS29" s="83"/>
      <c r="CT29" s="84"/>
      <c r="CU29" s="921"/>
      <c r="CV29" s="83"/>
      <c r="CW29" s="85"/>
      <c r="DV29" s="360"/>
    </row>
    <row r="30" spans="1:126" s="51" customFormat="1" ht="87" customHeight="1" x14ac:dyDescent="0.25">
      <c r="A30" s="352">
        <f t="shared" si="8"/>
        <v>20</v>
      </c>
      <c r="B30" s="43" t="s">
        <v>1888</v>
      </c>
      <c r="C30" s="277" t="s">
        <v>1639</v>
      </c>
      <c r="D30" s="211">
        <v>29</v>
      </c>
      <c r="E30" s="346">
        <v>42388</v>
      </c>
      <c r="F30" s="117" t="s">
        <v>1499</v>
      </c>
      <c r="G30" s="44" t="s">
        <v>1525</v>
      </c>
      <c r="H30" s="44"/>
      <c r="I30" s="357" t="s">
        <v>2257</v>
      </c>
      <c r="J30" s="351" t="s">
        <v>1640</v>
      </c>
      <c r="K30" s="347">
        <v>230</v>
      </c>
      <c r="L30" s="46">
        <v>801116</v>
      </c>
      <c r="M30" s="184" t="s">
        <v>1479</v>
      </c>
      <c r="N30" s="162">
        <v>50000000</v>
      </c>
      <c r="O30" s="348" t="s">
        <v>1641</v>
      </c>
      <c r="P30" s="32" t="s">
        <v>1637</v>
      </c>
      <c r="Q30" s="288" t="s">
        <v>1480</v>
      </c>
      <c r="R30" s="349" t="s">
        <v>1481</v>
      </c>
      <c r="S30" s="47"/>
      <c r="T30" s="48"/>
      <c r="U30" s="47"/>
      <c r="V30" s="192">
        <v>20</v>
      </c>
      <c r="W30" s="346">
        <v>42390</v>
      </c>
      <c r="X30" s="350" t="s">
        <v>1484</v>
      </c>
      <c r="Y30" s="365" t="s">
        <v>1642</v>
      </c>
      <c r="Z30" s="114">
        <v>51833082</v>
      </c>
      <c r="AA30" s="50"/>
      <c r="AB30" s="347">
        <v>25616</v>
      </c>
      <c r="AC30" s="346">
        <v>42390</v>
      </c>
      <c r="AD30" s="366">
        <v>5000000</v>
      </c>
      <c r="AE30" s="162">
        <v>50000000</v>
      </c>
      <c r="AF30" s="49"/>
      <c r="AG30" s="49"/>
      <c r="AH30" s="367">
        <f t="shared" si="0"/>
        <v>50000000</v>
      </c>
      <c r="AI30" s="157" t="s">
        <v>22</v>
      </c>
      <c r="AJ30" s="157" t="s">
        <v>67</v>
      </c>
      <c r="AK30" s="157" t="s">
        <v>67</v>
      </c>
      <c r="AL30" s="157" t="s">
        <v>67</v>
      </c>
      <c r="AM30" s="346" t="s">
        <v>67</v>
      </c>
      <c r="AN30" s="346">
        <v>42390</v>
      </c>
      <c r="AO30" s="346"/>
      <c r="AP30" s="346">
        <v>42694</v>
      </c>
      <c r="AQ30" s="29">
        <f t="shared" si="9"/>
        <v>304</v>
      </c>
      <c r="AR30" s="29"/>
      <c r="AS30" s="184" t="s">
        <v>1460</v>
      </c>
      <c r="AT30" s="290">
        <v>79335420</v>
      </c>
      <c r="AU30" s="56"/>
      <c r="AV30" s="57"/>
      <c r="AW30" s="58"/>
      <c r="AX30" s="58"/>
      <c r="AY30" s="57"/>
      <c r="AZ30" s="58"/>
      <c r="BA30" s="59"/>
      <c r="BB30" s="60"/>
      <c r="BC30" s="61"/>
      <c r="BD30" s="61"/>
      <c r="BE30" s="62"/>
      <c r="BF30" s="61"/>
      <c r="BG30" s="63"/>
      <c r="BH30" s="63"/>
      <c r="BI30" s="64"/>
      <c r="BJ30" s="65"/>
      <c r="BK30" s="66"/>
      <c r="BL30" s="65"/>
      <c r="BM30" s="203">
        <f>+AF30</f>
        <v>0</v>
      </c>
      <c r="BN30" s="204">
        <f t="shared" ref="BN30" si="23">+AW30+BC30+BI30+BM30</f>
        <v>0</v>
      </c>
      <c r="BO30" s="205">
        <f>+AH30+BN30</f>
        <v>50000000</v>
      </c>
      <c r="BP30" s="67"/>
      <c r="BQ30" s="67"/>
      <c r="BR30" s="67"/>
      <c r="BS30" s="67"/>
      <c r="BT30" s="58"/>
      <c r="BU30" s="60"/>
      <c r="BV30" s="60"/>
      <c r="BW30" s="60"/>
      <c r="BX30" s="60"/>
      <c r="BY30" s="61"/>
      <c r="BZ30" s="71"/>
      <c r="CA30" s="71"/>
      <c r="CB30" s="72"/>
      <c r="CC30" s="72"/>
      <c r="CD30" s="72"/>
      <c r="CE30" s="73"/>
      <c r="CF30" s="74">
        <f>+IF(BQ30&gt;AP30,IF(BV30&gt;BQ30,IF(CA30&gt;BV30,CA30,BV30),BQ30),AP30)</f>
        <v>42694</v>
      </c>
      <c r="CG30" s="75"/>
      <c r="CH30" s="49"/>
      <c r="CI30" s="73"/>
      <c r="CJ30" s="76" t="e">
        <f>+SUMIFS(#REF!,#REF!,AB30)</f>
        <v>#REF!</v>
      </c>
      <c r="CK30" s="77" t="e">
        <f>+SUMIFS(#REF!,#REF!,AU30)+SUMIFS(#REF!,#REF!,BA30)+SUMIFS(#REF!,#REF!,BG30)</f>
        <v>#REF!</v>
      </c>
      <c r="CL30" s="78" t="e">
        <f t="shared" ref="CL30" si="24">+(CJ30+CK30)/BO30</f>
        <v>#REF!</v>
      </c>
      <c r="CM30" s="79"/>
      <c r="CN30" s="80" t="str">
        <f>+R30</f>
        <v>EJECUCIÓN</v>
      </c>
      <c r="CO30" s="81"/>
      <c r="CP30" s="82">
        <f>+AN30</f>
        <v>42390</v>
      </c>
      <c r="CQ30" s="80">
        <f t="shared" ref="CQ30" si="25">+CF30</f>
        <v>42694</v>
      </c>
      <c r="CR30" s="83">
        <f t="shared" ref="CR30" si="26">+CQ30-CP30</f>
        <v>304</v>
      </c>
      <c r="CS30" s="83">
        <f t="shared" ref="CS30" si="27">+$CU$1-CP30</f>
        <v>-113</v>
      </c>
      <c r="CT30" s="84">
        <f t="shared" ref="CT30" si="28">+IF(CS30&gt;=CR30,100,(CS30/CR30)*100)</f>
        <v>-37.171052631578952</v>
      </c>
      <c r="CU30" s="921"/>
      <c r="CV30" s="83">
        <f t="shared" ref="CV30" si="29">+CT30</f>
        <v>-37.171052631578952</v>
      </c>
      <c r="CW30" s="85" t="e">
        <f t="shared" ref="CW30" si="30">+CL30</f>
        <v>#REF!</v>
      </c>
      <c r="DV30" s="360"/>
    </row>
    <row r="31" spans="1:126" s="51" customFormat="1" ht="51" hidden="1" customHeight="1" x14ac:dyDescent="0.25">
      <c r="A31" s="352">
        <f t="shared" si="8"/>
        <v>57</v>
      </c>
      <c r="B31" s="43" t="s">
        <v>1477</v>
      </c>
      <c r="C31" s="277" t="s">
        <v>1644</v>
      </c>
      <c r="D31" s="201" t="s">
        <v>1544</v>
      </c>
      <c r="E31" s="346">
        <v>42389</v>
      </c>
      <c r="F31" s="117" t="s">
        <v>1499</v>
      </c>
      <c r="G31" s="117" t="s">
        <v>1526</v>
      </c>
      <c r="H31" s="117"/>
      <c r="I31" s="350" t="s">
        <v>2302</v>
      </c>
      <c r="J31" s="351" t="s">
        <v>1643</v>
      </c>
      <c r="K31" s="347">
        <v>178</v>
      </c>
      <c r="L31" s="46">
        <v>731521</v>
      </c>
      <c r="M31" s="184" t="s">
        <v>1645</v>
      </c>
      <c r="N31" s="162">
        <v>18560000</v>
      </c>
      <c r="O31" s="348" t="s">
        <v>1646</v>
      </c>
      <c r="P31" s="32" t="s">
        <v>1647</v>
      </c>
      <c r="Q31" s="288" t="s">
        <v>1480</v>
      </c>
      <c r="R31" s="349" t="s">
        <v>1481</v>
      </c>
      <c r="S31" s="47"/>
      <c r="T31" s="48"/>
      <c r="U31" s="47"/>
      <c r="V31" s="192">
        <v>57</v>
      </c>
      <c r="W31" s="346">
        <v>42459</v>
      </c>
      <c r="X31" s="350" t="s">
        <v>1484</v>
      </c>
      <c r="Y31" s="45" t="s">
        <v>2089</v>
      </c>
      <c r="Z31" s="213">
        <v>900426006</v>
      </c>
      <c r="AA31" s="50" t="s">
        <v>1883</v>
      </c>
      <c r="AB31" s="347">
        <v>75516</v>
      </c>
      <c r="AC31" s="346">
        <v>42459</v>
      </c>
      <c r="AD31" s="87"/>
      <c r="AE31" s="162">
        <v>18560000</v>
      </c>
      <c r="AF31" s="49"/>
      <c r="AG31" s="49"/>
      <c r="AH31" s="116">
        <f>AE31+AF31</f>
        <v>18560000</v>
      </c>
      <c r="AI31" s="157" t="s">
        <v>22</v>
      </c>
      <c r="AJ31" s="157" t="s">
        <v>67</v>
      </c>
      <c r="AK31" s="157" t="s">
        <v>67</v>
      </c>
      <c r="AL31" s="157" t="s">
        <v>67</v>
      </c>
      <c r="AM31" s="346" t="s">
        <v>67</v>
      </c>
      <c r="AN31" s="346">
        <v>42461</v>
      </c>
      <c r="AO31" s="346"/>
      <c r="AP31" s="346">
        <v>42735</v>
      </c>
      <c r="AQ31" s="29">
        <f t="shared" si="9"/>
        <v>274</v>
      </c>
      <c r="AR31" s="29"/>
      <c r="AS31" s="350" t="s">
        <v>937</v>
      </c>
      <c r="AT31" s="290">
        <v>79050892</v>
      </c>
      <c r="AU31" s="56"/>
      <c r="AV31" s="57"/>
      <c r="AW31" s="58"/>
      <c r="AX31" s="58"/>
      <c r="AY31" s="57"/>
      <c r="AZ31" s="58"/>
      <c r="BA31" s="59"/>
      <c r="BB31" s="60"/>
      <c r="BC31" s="61"/>
      <c r="BD31" s="61"/>
      <c r="BE31" s="62"/>
      <c r="BF31" s="61"/>
      <c r="BG31" s="63"/>
      <c r="BH31" s="63"/>
      <c r="BI31" s="64"/>
      <c r="BJ31" s="65"/>
      <c r="BK31" s="66"/>
      <c r="BL31" s="65"/>
      <c r="BM31" s="203"/>
      <c r="BN31" s="204"/>
      <c r="BO31" s="205"/>
      <c r="BP31" s="67"/>
      <c r="BQ31" s="67"/>
      <c r="BR31" s="67"/>
      <c r="BS31" s="67"/>
      <c r="BT31" s="58"/>
      <c r="BU31" s="60"/>
      <c r="BV31" s="60"/>
      <c r="BW31" s="60"/>
      <c r="BX31" s="60"/>
      <c r="BY31" s="61"/>
      <c r="BZ31" s="71"/>
      <c r="CA31" s="71"/>
      <c r="CB31" s="72"/>
      <c r="CC31" s="72"/>
      <c r="CD31" s="72"/>
      <c r="CE31" s="73"/>
      <c r="CF31" s="74"/>
      <c r="CG31" s="75"/>
      <c r="CH31" s="49"/>
      <c r="CI31" s="73"/>
      <c r="CJ31" s="76"/>
      <c r="CK31" s="77"/>
      <c r="CL31" s="78"/>
      <c r="CM31" s="79"/>
      <c r="CN31" s="80"/>
      <c r="CO31" s="81"/>
      <c r="CP31" s="82"/>
      <c r="CQ31" s="80"/>
      <c r="CR31" s="83"/>
      <c r="CS31" s="83"/>
      <c r="CT31" s="84"/>
      <c r="CU31" s="921"/>
      <c r="CV31" s="83"/>
      <c r="CW31" s="85"/>
    </row>
    <row r="32" spans="1:126" s="51" customFormat="1" ht="56.25" hidden="1" customHeight="1" x14ac:dyDescent="0.25">
      <c r="A32" s="352" t="str">
        <f t="shared" si="8"/>
        <v>32</v>
      </c>
      <c r="B32" s="43" t="s">
        <v>1608</v>
      </c>
      <c r="C32" s="277" t="s">
        <v>1522</v>
      </c>
      <c r="D32" s="201" t="s">
        <v>1523</v>
      </c>
      <c r="E32" s="346">
        <v>42390</v>
      </c>
      <c r="F32" s="117" t="s">
        <v>1499</v>
      </c>
      <c r="G32" s="117" t="s">
        <v>1526</v>
      </c>
      <c r="H32" s="117"/>
      <c r="I32" s="120" t="s">
        <v>2250</v>
      </c>
      <c r="J32" s="351" t="s">
        <v>1527</v>
      </c>
      <c r="K32" s="347">
        <v>8</v>
      </c>
      <c r="L32" s="46" t="s">
        <v>1528</v>
      </c>
      <c r="M32" s="351" t="s">
        <v>1529</v>
      </c>
      <c r="N32" s="162">
        <v>89007201</v>
      </c>
      <c r="O32" s="348" t="s">
        <v>1530</v>
      </c>
      <c r="P32" s="53" t="s">
        <v>1531</v>
      </c>
      <c r="Q32" s="288" t="s">
        <v>1480</v>
      </c>
      <c r="R32" s="349" t="s">
        <v>1481</v>
      </c>
      <c r="S32" s="47"/>
      <c r="T32" s="48"/>
      <c r="U32" s="47"/>
      <c r="V32" s="192" t="s">
        <v>1553</v>
      </c>
      <c r="W32" s="346">
        <v>42408</v>
      </c>
      <c r="X32" s="350" t="s">
        <v>1484</v>
      </c>
      <c r="Y32" s="45" t="s">
        <v>2154</v>
      </c>
      <c r="Z32" s="114">
        <v>830035246</v>
      </c>
      <c r="AA32" s="50" t="s">
        <v>1565</v>
      </c>
      <c r="AB32" s="347">
        <v>36916</v>
      </c>
      <c r="AC32" s="346">
        <v>42408</v>
      </c>
      <c r="AD32" s="29"/>
      <c r="AE32" s="87">
        <v>89007201</v>
      </c>
      <c r="AF32" s="49"/>
      <c r="AG32" s="49"/>
      <c r="AH32" s="49">
        <f t="shared" si="0"/>
        <v>89007201</v>
      </c>
      <c r="AI32" s="157" t="s">
        <v>2438</v>
      </c>
      <c r="AJ32" s="88">
        <v>0.1</v>
      </c>
      <c r="AK32" s="88" t="s">
        <v>2439</v>
      </c>
      <c r="AL32" s="88" t="s">
        <v>2440</v>
      </c>
      <c r="AM32" s="346">
        <v>42411</v>
      </c>
      <c r="AN32" s="346">
        <v>42408</v>
      </c>
      <c r="AO32" s="346"/>
      <c r="AP32" s="346">
        <v>42436</v>
      </c>
      <c r="AQ32" s="29">
        <f t="shared" si="9"/>
        <v>28</v>
      </c>
      <c r="AR32" s="29"/>
      <c r="AS32" s="350"/>
      <c r="AT32" s="55" t="e">
        <f>LOOKUP(AS32,'SUPERVISIONES 2015'!$A$3:$B$1279,'SUPERVISIONES 2015'!$B$3:$B$1279)</f>
        <v>#N/A</v>
      </c>
      <c r="AU32" s="57"/>
      <c r="AV32" s="57"/>
      <c r="AW32" s="58"/>
      <c r="AX32" s="69"/>
      <c r="AY32" s="57"/>
      <c r="AZ32" s="58"/>
      <c r="BA32" s="59"/>
      <c r="BB32" s="60"/>
      <c r="BC32" s="61"/>
      <c r="BD32" s="61"/>
      <c r="BE32" s="62"/>
      <c r="BF32" s="61"/>
      <c r="BG32" s="63"/>
      <c r="BH32" s="63"/>
      <c r="BI32" s="64"/>
      <c r="BJ32" s="65"/>
      <c r="BK32" s="66"/>
      <c r="BL32" s="65"/>
      <c r="BM32" s="203">
        <f t="shared" ref="BM32:BM39" si="31">+AF32</f>
        <v>0</v>
      </c>
      <c r="BN32" s="204">
        <f t="shared" si="10"/>
        <v>0</v>
      </c>
      <c r="BO32" s="205">
        <f t="shared" ref="BO32:BO39" si="32">+AH32+BN32</f>
        <v>89007201</v>
      </c>
      <c r="BP32" s="67"/>
      <c r="BQ32" s="67"/>
      <c r="BR32" s="115"/>
      <c r="BS32" s="67"/>
      <c r="BT32" s="58"/>
      <c r="BU32" s="60"/>
      <c r="BV32" s="60"/>
      <c r="BW32" s="70"/>
      <c r="BX32" s="60"/>
      <c r="BY32" s="61"/>
      <c r="BZ32" s="71"/>
      <c r="CA32" s="71"/>
      <c r="CB32" s="72"/>
      <c r="CC32" s="72"/>
      <c r="CD32" s="72"/>
      <c r="CE32" s="73"/>
      <c r="CF32" s="74">
        <f t="shared" ref="CF32:CF39" si="33">+IF(BQ32&gt;AP32,IF(BV32&gt;BQ32,IF(CA32&gt;BV32,CA32,BV32),BQ32),AP32)</f>
        <v>42436</v>
      </c>
      <c r="CG32" s="75"/>
      <c r="CH32" s="49"/>
      <c r="CI32" s="73"/>
      <c r="CJ32" s="76" t="e">
        <f>+SUMIFS(#REF!,#REF!,AB32)</f>
        <v>#REF!</v>
      </c>
      <c r="CK32" s="77" t="e">
        <f>+SUMIFS(#REF!,#REF!,AU32)+SUMIFS(#REF!,#REF!,BA32)+SUMIFS(#REF!,#REF!,BG32)</f>
        <v>#REF!</v>
      </c>
      <c r="CL32" s="78" t="e">
        <f t="shared" si="11"/>
        <v>#REF!</v>
      </c>
      <c r="CM32" s="79"/>
      <c r="CN32" s="80" t="str">
        <f t="shared" ref="CN32:CN39" si="34">+R32</f>
        <v>EJECUCIÓN</v>
      </c>
      <c r="CO32" s="81"/>
      <c r="CP32" s="82">
        <f t="shared" ref="CP32:CP39" si="35">+AN32</f>
        <v>42408</v>
      </c>
      <c r="CQ32" s="80">
        <f t="shared" si="6"/>
        <v>42436</v>
      </c>
      <c r="CR32" s="83">
        <f t="shared" si="12"/>
        <v>28</v>
      </c>
      <c r="CS32" s="83">
        <f t="shared" si="7"/>
        <v>-131</v>
      </c>
      <c r="CT32" s="84">
        <f t="shared" si="13"/>
        <v>-467.85714285714289</v>
      </c>
      <c r="CU32" s="921"/>
      <c r="CV32" s="83">
        <f t="shared" si="14"/>
        <v>-467.85714285714289</v>
      </c>
      <c r="CW32" s="85" t="e">
        <f t="shared" si="15"/>
        <v>#REF!</v>
      </c>
    </row>
    <row r="33" spans="1:126" s="179" customFormat="1" ht="38.25" hidden="1" x14ac:dyDescent="0.25">
      <c r="A33" s="137" t="str">
        <f t="shared" si="8"/>
        <v>DESIERTO</v>
      </c>
      <c r="B33" s="275" t="s">
        <v>1609</v>
      </c>
      <c r="C33" s="279" t="s">
        <v>1738</v>
      </c>
      <c r="D33" s="207" t="s">
        <v>1553</v>
      </c>
      <c r="E33" s="346">
        <v>42391</v>
      </c>
      <c r="F33" s="283" t="s">
        <v>1499</v>
      </c>
      <c r="G33" s="283" t="s">
        <v>1546</v>
      </c>
      <c r="H33" s="283"/>
      <c r="I33" s="208" t="s">
        <v>2257</v>
      </c>
      <c r="J33" s="139" t="s">
        <v>1739</v>
      </c>
      <c r="K33" s="137">
        <v>65</v>
      </c>
      <c r="L33" s="141">
        <v>801315</v>
      </c>
      <c r="M33" s="208" t="s">
        <v>1740</v>
      </c>
      <c r="N33" s="163">
        <v>3000000</v>
      </c>
      <c r="O33" s="142" t="s">
        <v>1741</v>
      </c>
      <c r="P33" s="143" t="s">
        <v>1550</v>
      </c>
      <c r="Q33" s="289" t="s">
        <v>1985</v>
      </c>
      <c r="R33" s="144" t="s">
        <v>1985</v>
      </c>
      <c r="S33" s="147"/>
      <c r="T33" s="150"/>
      <c r="U33" s="147"/>
      <c r="V33" s="192" t="s">
        <v>1985</v>
      </c>
      <c r="W33" s="138"/>
      <c r="X33" s="208"/>
      <c r="Y33" s="45"/>
      <c r="Z33" s="151"/>
      <c r="AA33" s="131"/>
      <c r="AB33" s="152"/>
      <c r="AC33" s="138"/>
      <c r="AD33" s="146"/>
      <c r="AE33" s="153"/>
      <c r="AF33" s="127"/>
      <c r="AG33" s="127"/>
      <c r="AH33" s="127">
        <f t="shared" si="0"/>
        <v>0</v>
      </c>
      <c r="AI33" s="158" t="s">
        <v>22</v>
      </c>
      <c r="AJ33" s="158" t="s">
        <v>67</v>
      </c>
      <c r="AK33" s="158" t="s">
        <v>67</v>
      </c>
      <c r="AL33" s="158" t="s">
        <v>67</v>
      </c>
      <c r="AM33" s="158" t="s">
        <v>67</v>
      </c>
      <c r="AN33" s="138"/>
      <c r="AO33" s="138"/>
      <c r="AP33" s="138"/>
      <c r="AQ33" s="146">
        <f t="shared" si="9"/>
        <v>0</v>
      </c>
      <c r="AR33" s="146"/>
      <c r="AS33" s="208"/>
      <c r="AT33" s="291" t="e">
        <f>LOOKUP(AS33,'SUPERVISIONES 2015'!$A$3:$B$1279,'SUPERVISIONES 2015'!$B$3:$B$1279)</f>
        <v>#N/A</v>
      </c>
      <c r="AU33" s="147"/>
      <c r="AV33" s="147"/>
      <c r="AW33" s="146"/>
      <c r="AX33" s="148"/>
      <c r="AY33" s="147"/>
      <c r="AZ33" s="146"/>
      <c r="BA33" s="141"/>
      <c r="BB33" s="144"/>
      <c r="BC33" s="146"/>
      <c r="BD33" s="146"/>
      <c r="BE33" s="147"/>
      <c r="BF33" s="146"/>
      <c r="BG33" s="149"/>
      <c r="BH33" s="149"/>
      <c r="BI33" s="127"/>
      <c r="BJ33" s="146"/>
      <c r="BK33" s="147"/>
      <c r="BL33" s="146"/>
      <c r="BM33" s="127">
        <f t="shared" si="31"/>
        <v>0</v>
      </c>
      <c r="BN33" s="127">
        <f t="shared" si="10"/>
        <v>0</v>
      </c>
      <c r="BO33" s="127">
        <f t="shared" si="32"/>
        <v>0</v>
      </c>
      <c r="BP33" s="144"/>
      <c r="BQ33" s="144"/>
      <c r="BR33" s="142"/>
      <c r="BS33" s="144"/>
      <c r="BT33" s="146"/>
      <c r="BU33" s="146"/>
      <c r="BV33" s="144"/>
      <c r="BW33" s="144"/>
      <c r="BX33" s="144"/>
      <c r="BY33" s="146"/>
      <c r="BZ33" s="130"/>
      <c r="CA33" s="130"/>
      <c r="CB33" s="144"/>
      <c r="CC33" s="144"/>
      <c r="CD33" s="144"/>
      <c r="CE33" s="154"/>
      <c r="CF33" s="126">
        <f t="shared" si="33"/>
        <v>0</v>
      </c>
      <c r="CG33" s="128"/>
      <c r="CH33" s="127"/>
      <c r="CI33" s="154"/>
      <c r="CJ33" s="154" t="e">
        <f>+SUMIFS(#REF!,#REF!,AB33)</f>
        <v>#REF!</v>
      </c>
      <c r="CK33" s="127" t="e">
        <f>+SUMIFS(#REF!,#REF!,AU33)+SUMIFS(#REF!,#REF!,BA33)+SUMIFS(#REF!,#REF!,BG33)</f>
        <v>#REF!</v>
      </c>
      <c r="CL33" s="173" t="e">
        <f t="shared" si="11"/>
        <v>#REF!</v>
      </c>
      <c r="CM33" s="173"/>
      <c r="CN33" s="174" t="str">
        <f t="shared" si="34"/>
        <v>DESIERTO</v>
      </c>
      <c r="CO33" s="174"/>
      <c r="CP33" s="175">
        <f t="shared" si="35"/>
        <v>0</v>
      </c>
      <c r="CQ33" s="174">
        <f t="shared" si="6"/>
        <v>0</v>
      </c>
      <c r="CR33" s="176">
        <f t="shared" si="12"/>
        <v>0</v>
      </c>
      <c r="CS33" s="176">
        <f t="shared" si="7"/>
        <v>42277</v>
      </c>
      <c r="CT33" s="177">
        <f t="shared" si="13"/>
        <v>100</v>
      </c>
      <c r="CU33" s="921"/>
      <c r="CV33" s="176">
        <f t="shared" si="14"/>
        <v>100</v>
      </c>
      <c r="CW33" s="178" t="e">
        <f t="shared" si="15"/>
        <v>#REF!</v>
      </c>
    </row>
    <row r="34" spans="1:126" s="51" customFormat="1" ht="44.25" customHeight="1" x14ac:dyDescent="0.25">
      <c r="A34" s="352">
        <f t="shared" si="8"/>
        <v>30</v>
      </c>
      <c r="B34" s="43" t="s">
        <v>1609</v>
      </c>
      <c r="C34" s="277" t="s">
        <v>1742</v>
      </c>
      <c r="D34" s="201" t="s">
        <v>1554</v>
      </c>
      <c r="E34" s="346">
        <v>42391</v>
      </c>
      <c r="F34" s="117" t="s">
        <v>1499</v>
      </c>
      <c r="G34" s="44" t="s">
        <v>1525</v>
      </c>
      <c r="H34" s="44"/>
      <c r="I34" s="45" t="s">
        <v>1972</v>
      </c>
      <c r="J34" s="351" t="s">
        <v>1744</v>
      </c>
      <c r="K34" s="347">
        <v>205</v>
      </c>
      <c r="L34" s="46">
        <v>801615</v>
      </c>
      <c r="M34" s="184" t="s">
        <v>1740</v>
      </c>
      <c r="N34" s="162">
        <v>23616000</v>
      </c>
      <c r="O34" s="348" t="s">
        <v>1745</v>
      </c>
      <c r="P34" s="32" t="s">
        <v>1487</v>
      </c>
      <c r="Q34" s="288" t="s">
        <v>1480</v>
      </c>
      <c r="R34" s="349" t="s">
        <v>1481</v>
      </c>
      <c r="S34" s="47"/>
      <c r="T34" s="48"/>
      <c r="U34" s="47"/>
      <c r="V34" s="192">
        <v>30</v>
      </c>
      <c r="W34" s="346">
        <v>42403</v>
      </c>
      <c r="X34" s="350" t="s">
        <v>1484</v>
      </c>
      <c r="Y34" s="365" t="s">
        <v>1746</v>
      </c>
      <c r="Z34" s="212">
        <v>53081868</v>
      </c>
      <c r="AA34" s="50"/>
      <c r="AB34" s="347">
        <v>35416</v>
      </c>
      <c r="AC34" s="346">
        <v>42403</v>
      </c>
      <c r="AD34" s="368">
        <v>2160000</v>
      </c>
      <c r="AE34" s="162">
        <v>23616000</v>
      </c>
      <c r="AF34" s="49"/>
      <c r="AG34" s="49"/>
      <c r="AH34" s="367">
        <f t="shared" si="0"/>
        <v>23616000</v>
      </c>
      <c r="AI34" s="157" t="s">
        <v>22</v>
      </c>
      <c r="AJ34" s="157" t="s">
        <v>67</v>
      </c>
      <c r="AK34" s="157" t="s">
        <v>67</v>
      </c>
      <c r="AL34" s="157" t="s">
        <v>67</v>
      </c>
      <c r="AM34" s="346" t="s">
        <v>67</v>
      </c>
      <c r="AN34" s="346">
        <v>42403</v>
      </c>
      <c r="AO34" s="346"/>
      <c r="AP34" s="346">
        <v>42735</v>
      </c>
      <c r="AQ34" s="29">
        <f t="shared" si="9"/>
        <v>332</v>
      </c>
      <c r="AR34" s="29"/>
      <c r="AS34" s="350" t="s">
        <v>733</v>
      </c>
      <c r="AT34" s="290">
        <v>52544180</v>
      </c>
      <c r="AU34" s="56"/>
      <c r="AV34" s="57"/>
      <c r="AW34" s="58"/>
      <c r="AX34" s="58"/>
      <c r="AY34" s="57"/>
      <c r="AZ34" s="58"/>
      <c r="BA34" s="59"/>
      <c r="BB34" s="60"/>
      <c r="BC34" s="61"/>
      <c r="BD34" s="61"/>
      <c r="BE34" s="62"/>
      <c r="BF34" s="61"/>
      <c r="BG34" s="63"/>
      <c r="BH34" s="63"/>
      <c r="BI34" s="64"/>
      <c r="BJ34" s="65"/>
      <c r="BK34" s="66"/>
      <c r="BL34" s="65"/>
      <c r="BM34" s="203">
        <f t="shared" si="31"/>
        <v>0</v>
      </c>
      <c r="BN34" s="204">
        <f t="shared" si="10"/>
        <v>0</v>
      </c>
      <c r="BO34" s="205">
        <f t="shared" si="32"/>
        <v>23616000</v>
      </c>
      <c r="BP34" s="67"/>
      <c r="BQ34" s="67"/>
      <c r="BR34" s="67"/>
      <c r="BS34" s="67"/>
      <c r="BT34" s="58"/>
      <c r="BU34" s="60"/>
      <c r="BV34" s="60"/>
      <c r="BW34" s="60"/>
      <c r="BX34" s="60"/>
      <c r="BY34" s="61"/>
      <c r="BZ34" s="71"/>
      <c r="CA34" s="71"/>
      <c r="CB34" s="72"/>
      <c r="CC34" s="72"/>
      <c r="CD34" s="72"/>
      <c r="CE34" s="73"/>
      <c r="CF34" s="74">
        <f t="shared" si="33"/>
        <v>42735</v>
      </c>
      <c r="CG34" s="75"/>
      <c r="CH34" s="49"/>
      <c r="CI34" s="73"/>
      <c r="CJ34" s="76" t="e">
        <f>+SUMIFS(#REF!,#REF!,AB34)</f>
        <v>#REF!</v>
      </c>
      <c r="CK34" s="77" t="e">
        <f>+SUMIFS(#REF!,#REF!,AU34)+SUMIFS(#REF!,#REF!,BA34)+SUMIFS(#REF!,#REF!,BG34)</f>
        <v>#REF!</v>
      </c>
      <c r="CL34" s="78" t="e">
        <f t="shared" si="11"/>
        <v>#REF!</v>
      </c>
      <c r="CM34" s="79"/>
      <c r="CN34" s="80" t="str">
        <f t="shared" si="34"/>
        <v>EJECUCIÓN</v>
      </c>
      <c r="CO34" s="81"/>
      <c r="CP34" s="82">
        <f t="shared" si="35"/>
        <v>42403</v>
      </c>
      <c r="CQ34" s="80">
        <f t="shared" si="6"/>
        <v>42735</v>
      </c>
      <c r="CR34" s="83">
        <f t="shared" si="12"/>
        <v>332</v>
      </c>
      <c r="CS34" s="83">
        <f t="shared" si="7"/>
        <v>-126</v>
      </c>
      <c r="CT34" s="84">
        <f t="shared" si="13"/>
        <v>-37.951807228915662</v>
      </c>
      <c r="CU34" s="921"/>
      <c r="CV34" s="83">
        <f t="shared" si="14"/>
        <v>-37.951807228915662</v>
      </c>
      <c r="CW34" s="85" t="e">
        <f t="shared" si="15"/>
        <v>#REF!</v>
      </c>
      <c r="DV34" s="360"/>
    </row>
    <row r="35" spans="1:126" s="51" customFormat="1" ht="96.75" hidden="1" customHeight="1" x14ac:dyDescent="0.25">
      <c r="A35" s="352" t="str">
        <f t="shared" si="8"/>
        <v>25</v>
      </c>
      <c r="B35" s="43" t="s">
        <v>1477</v>
      </c>
      <c r="C35" s="277" t="s">
        <v>1648</v>
      </c>
      <c r="D35" s="201">
        <v>34</v>
      </c>
      <c r="E35" s="346">
        <v>42396</v>
      </c>
      <c r="F35" s="117" t="s">
        <v>1499</v>
      </c>
      <c r="G35" s="117" t="s">
        <v>1546</v>
      </c>
      <c r="H35" s="117"/>
      <c r="I35" s="350" t="s">
        <v>2257</v>
      </c>
      <c r="J35" s="351" t="s">
        <v>1649</v>
      </c>
      <c r="K35" s="347">
        <v>66</v>
      </c>
      <c r="L35" s="46">
        <v>801315</v>
      </c>
      <c r="M35" s="46" t="s">
        <v>1548</v>
      </c>
      <c r="N35" s="162">
        <v>5760000</v>
      </c>
      <c r="O35" s="348" t="s">
        <v>1650</v>
      </c>
      <c r="P35" s="32" t="s">
        <v>1550</v>
      </c>
      <c r="Q35" s="288" t="s">
        <v>1480</v>
      </c>
      <c r="R35" s="349" t="s">
        <v>1481</v>
      </c>
      <c r="S35" s="47"/>
      <c r="T35" s="48"/>
      <c r="U35" s="47"/>
      <c r="V35" s="192" t="s">
        <v>1540</v>
      </c>
      <c r="W35" s="346">
        <v>42398</v>
      </c>
      <c r="X35" s="350" t="s">
        <v>1651</v>
      </c>
      <c r="Y35" s="45" t="s">
        <v>1652</v>
      </c>
      <c r="Z35" s="114">
        <v>1116775031</v>
      </c>
      <c r="AA35" s="50"/>
      <c r="AB35" s="347">
        <v>34016</v>
      </c>
      <c r="AC35" s="346">
        <v>42398</v>
      </c>
      <c r="AD35" s="87">
        <v>480000</v>
      </c>
      <c r="AE35" s="162">
        <v>5760000</v>
      </c>
      <c r="AF35" s="49"/>
      <c r="AG35" s="49"/>
      <c r="AH35" s="49">
        <f t="shared" si="0"/>
        <v>5760000</v>
      </c>
      <c r="AI35" s="157" t="s">
        <v>22</v>
      </c>
      <c r="AJ35" s="157" t="s">
        <v>67</v>
      </c>
      <c r="AK35" s="157" t="s">
        <v>67</v>
      </c>
      <c r="AL35" s="157" t="s">
        <v>67</v>
      </c>
      <c r="AM35" s="346" t="s">
        <v>67</v>
      </c>
      <c r="AN35" s="346">
        <v>42398</v>
      </c>
      <c r="AO35" s="346"/>
      <c r="AP35" s="346">
        <v>42763</v>
      </c>
      <c r="AQ35" s="29">
        <f t="shared" si="9"/>
        <v>365</v>
      </c>
      <c r="AR35" s="29"/>
      <c r="AS35" s="184" t="s">
        <v>153</v>
      </c>
      <c r="AT35" s="290">
        <v>17586972</v>
      </c>
      <c r="AU35" s="56"/>
      <c r="AV35" s="57"/>
      <c r="AW35" s="58"/>
      <c r="AX35" s="58"/>
      <c r="AY35" s="57"/>
      <c r="AZ35" s="58"/>
      <c r="BA35" s="59"/>
      <c r="BB35" s="60"/>
      <c r="BC35" s="61"/>
      <c r="BD35" s="61"/>
      <c r="BE35" s="62"/>
      <c r="BF35" s="61"/>
      <c r="BG35" s="63"/>
      <c r="BH35" s="63"/>
      <c r="BI35" s="64"/>
      <c r="BJ35" s="65"/>
      <c r="BK35" s="66"/>
      <c r="BL35" s="65"/>
      <c r="BM35" s="203">
        <f t="shared" si="31"/>
        <v>0</v>
      </c>
      <c r="BN35" s="204">
        <f t="shared" si="10"/>
        <v>0</v>
      </c>
      <c r="BO35" s="205">
        <f t="shared" si="32"/>
        <v>5760000</v>
      </c>
      <c r="BP35" s="67"/>
      <c r="BQ35" s="67"/>
      <c r="BR35" s="67"/>
      <c r="BS35" s="67"/>
      <c r="BT35" s="58"/>
      <c r="BU35" s="60"/>
      <c r="BV35" s="60"/>
      <c r="BW35" s="60"/>
      <c r="BX35" s="60"/>
      <c r="BY35" s="61"/>
      <c r="BZ35" s="71"/>
      <c r="CA35" s="71"/>
      <c r="CB35" s="72"/>
      <c r="CC35" s="72"/>
      <c r="CD35" s="72"/>
      <c r="CE35" s="73"/>
      <c r="CF35" s="74">
        <f t="shared" si="33"/>
        <v>42763</v>
      </c>
      <c r="CG35" s="75"/>
      <c r="CH35" s="49"/>
      <c r="CI35" s="73"/>
      <c r="CJ35" s="76" t="e">
        <f>+SUMIFS(#REF!,#REF!,AB35)</f>
        <v>#REF!</v>
      </c>
      <c r="CK35" s="77" t="e">
        <f>+SUMIFS(#REF!,#REF!,AU35)+SUMIFS(#REF!,#REF!,BA35)+SUMIFS(#REF!,#REF!,BG35)</f>
        <v>#REF!</v>
      </c>
      <c r="CL35" s="78" t="e">
        <f t="shared" si="11"/>
        <v>#REF!</v>
      </c>
      <c r="CM35" s="79"/>
      <c r="CN35" s="80" t="str">
        <f t="shared" si="34"/>
        <v>EJECUCIÓN</v>
      </c>
      <c r="CO35" s="81"/>
      <c r="CP35" s="82">
        <f t="shared" si="35"/>
        <v>42398</v>
      </c>
      <c r="CQ35" s="80">
        <f t="shared" si="6"/>
        <v>42763</v>
      </c>
      <c r="CR35" s="83">
        <f t="shared" si="12"/>
        <v>365</v>
      </c>
      <c r="CS35" s="83">
        <f t="shared" si="7"/>
        <v>-121</v>
      </c>
      <c r="CT35" s="84">
        <f t="shared" si="13"/>
        <v>-33.150684931506852</v>
      </c>
      <c r="CU35" s="921"/>
      <c r="CV35" s="83">
        <f t="shared" si="14"/>
        <v>-33.150684931506852</v>
      </c>
      <c r="CW35" s="85" t="e">
        <f t="shared" si="15"/>
        <v>#REF!</v>
      </c>
    </row>
    <row r="36" spans="1:126" s="51" customFormat="1" ht="76.5" hidden="1" x14ac:dyDescent="0.25">
      <c r="A36" s="352" t="str">
        <f t="shared" si="8"/>
        <v>42</v>
      </c>
      <c r="B36" s="43" t="s">
        <v>1477</v>
      </c>
      <c r="C36" s="277" t="s">
        <v>1655</v>
      </c>
      <c r="D36" s="201" t="s">
        <v>1555</v>
      </c>
      <c r="E36" s="346">
        <v>42396</v>
      </c>
      <c r="F36" s="117" t="s">
        <v>1499</v>
      </c>
      <c r="G36" s="117" t="s">
        <v>1659</v>
      </c>
      <c r="H36" s="117"/>
      <c r="I36" s="350" t="s">
        <v>212</v>
      </c>
      <c r="J36" s="351" t="s">
        <v>1654</v>
      </c>
      <c r="K36" s="347">
        <v>92</v>
      </c>
      <c r="L36" s="46">
        <v>821215</v>
      </c>
      <c r="M36" s="46" t="s">
        <v>1653</v>
      </c>
      <c r="N36" s="162">
        <v>55000000</v>
      </c>
      <c r="O36" s="348" t="s">
        <v>1656</v>
      </c>
      <c r="P36" s="32" t="s">
        <v>1657</v>
      </c>
      <c r="Q36" s="288" t="s">
        <v>1480</v>
      </c>
      <c r="R36" s="349" t="s">
        <v>1481</v>
      </c>
      <c r="S36" s="47"/>
      <c r="T36" s="48"/>
      <c r="U36" s="47"/>
      <c r="V36" s="192" t="s">
        <v>2090</v>
      </c>
      <c r="W36" s="346">
        <v>42424</v>
      </c>
      <c r="X36" s="350" t="s">
        <v>1484</v>
      </c>
      <c r="Y36" s="45" t="s">
        <v>1889</v>
      </c>
      <c r="Z36" s="114">
        <v>9448694</v>
      </c>
      <c r="AA36" s="50" t="s">
        <v>1578</v>
      </c>
      <c r="AB36" s="347">
        <v>46919</v>
      </c>
      <c r="AC36" s="346">
        <v>42424</v>
      </c>
      <c r="AD36" s="87"/>
      <c r="AE36" s="162">
        <v>55000000</v>
      </c>
      <c r="AF36" s="49"/>
      <c r="AG36" s="49"/>
      <c r="AH36" s="49">
        <f t="shared" si="0"/>
        <v>55000000</v>
      </c>
      <c r="AI36" s="157" t="s">
        <v>22</v>
      </c>
      <c r="AJ36" s="157" t="s">
        <v>67</v>
      </c>
      <c r="AK36" s="157" t="s">
        <v>67</v>
      </c>
      <c r="AL36" s="157" t="s">
        <v>67</v>
      </c>
      <c r="AM36" s="346" t="s">
        <v>67</v>
      </c>
      <c r="AN36" s="346">
        <v>42461</v>
      </c>
      <c r="AO36" s="346"/>
      <c r="AP36" s="346">
        <v>42735</v>
      </c>
      <c r="AQ36" s="29">
        <f t="shared" si="9"/>
        <v>274</v>
      </c>
      <c r="AR36" s="29"/>
      <c r="AS36" s="184" t="s">
        <v>96</v>
      </c>
      <c r="AT36" s="290">
        <v>94486941</v>
      </c>
      <c r="AU36" s="56"/>
      <c r="AV36" s="57"/>
      <c r="AW36" s="58"/>
      <c r="AX36" s="58"/>
      <c r="AY36" s="57"/>
      <c r="AZ36" s="58"/>
      <c r="BA36" s="59"/>
      <c r="BB36" s="60"/>
      <c r="BC36" s="61"/>
      <c r="BD36" s="61"/>
      <c r="BE36" s="62"/>
      <c r="BF36" s="61"/>
      <c r="BG36" s="63"/>
      <c r="BH36" s="63"/>
      <c r="BI36" s="64"/>
      <c r="BJ36" s="65"/>
      <c r="BK36" s="66"/>
      <c r="BL36" s="65"/>
      <c r="BM36" s="203">
        <f t="shared" si="31"/>
        <v>0</v>
      </c>
      <c r="BN36" s="204">
        <f t="shared" si="10"/>
        <v>0</v>
      </c>
      <c r="BO36" s="205">
        <f t="shared" si="32"/>
        <v>55000000</v>
      </c>
      <c r="BP36" s="67"/>
      <c r="BQ36" s="67"/>
      <c r="BR36" s="67"/>
      <c r="BS36" s="67"/>
      <c r="BT36" s="58"/>
      <c r="BU36" s="60"/>
      <c r="BV36" s="60"/>
      <c r="BW36" s="60"/>
      <c r="BX36" s="60"/>
      <c r="BY36" s="61"/>
      <c r="BZ36" s="71"/>
      <c r="CA36" s="71"/>
      <c r="CB36" s="72"/>
      <c r="CC36" s="72"/>
      <c r="CD36" s="72"/>
      <c r="CE36" s="73"/>
      <c r="CF36" s="74">
        <f t="shared" si="33"/>
        <v>42735</v>
      </c>
      <c r="CG36" s="75"/>
      <c r="CH36" s="49"/>
      <c r="CI36" s="73"/>
      <c r="CJ36" s="76" t="e">
        <f>+SUMIFS(#REF!,#REF!,AB36)</f>
        <v>#REF!</v>
      </c>
      <c r="CK36" s="77" t="e">
        <f>+SUMIFS(#REF!,#REF!,AU36)+SUMIFS(#REF!,#REF!,BA36)+SUMIFS(#REF!,#REF!,BG36)</f>
        <v>#REF!</v>
      </c>
      <c r="CL36" s="78" t="e">
        <f t="shared" si="11"/>
        <v>#REF!</v>
      </c>
      <c r="CM36" s="79"/>
      <c r="CN36" s="80" t="str">
        <f t="shared" si="34"/>
        <v>EJECUCIÓN</v>
      </c>
      <c r="CO36" s="81"/>
      <c r="CP36" s="82">
        <f t="shared" si="35"/>
        <v>42461</v>
      </c>
      <c r="CQ36" s="80">
        <f t="shared" si="6"/>
        <v>42735</v>
      </c>
      <c r="CR36" s="83">
        <f t="shared" si="12"/>
        <v>274</v>
      </c>
      <c r="CS36" s="83">
        <f t="shared" si="7"/>
        <v>-184</v>
      </c>
      <c r="CT36" s="84">
        <f t="shared" si="13"/>
        <v>-67.153284671532845</v>
      </c>
      <c r="CU36" s="921"/>
      <c r="CV36" s="83">
        <f t="shared" si="14"/>
        <v>-67.153284671532845</v>
      </c>
      <c r="CW36" s="85" t="e">
        <f t="shared" si="15"/>
        <v>#REF!</v>
      </c>
    </row>
    <row r="37" spans="1:126" s="51" customFormat="1" ht="63.75" x14ac:dyDescent="0.25">
      <c r="A37" s="352" t="str">
        <f t="shared" si="8"/>
        <v>31</v>
      </c>
      <c r="B37" s="43" t="s">
        <v>1477</v>
      </c>
      <c r="C37" s="277" t="s">
        <v>1658</v>
      </c>
      <c r="D37" s="201" t="s">
        <v>1556</v>
      </c>
      <c r="E37" s="346">
        <v>42397</v>
      </c>
      <c r="F37" s="117" t="s">
        <v>1499</v>
      </c>
      <c r="G37" s="44" t="s">
        <v>1525</v>
      </c>
      <c r="H37" s="44"/>
      <c r="I37" s="45" t="s">
        <v>212</v>
      </c>
      <c r="J37" s="351" t="s">
        <v>1660</v>
      </c>
      <c r="K37" s="347">
        <v>207</v>
      </c>
      <c r="L37" s="46">
        <v>801615</v>
      </c>
      <c r="M37" s="46" t="s">
        <v>1653</v>
      </c>
      <c r="N37" s="162">
        <v>53460000</v>
      </c>
      <c r="O37" s="348" t="s">
        <v>1661</v>
      </c>
      <c r="P37" s="32" t="s">
        <v>1487</v>
      </c>
      <c r="Q37" s="288" t="s">
        <v>1480</v>
      </c>
      <c r="R37" s="349" t="s">
        <v>1481</v>
      </c>
      <c r="S37" s="47"/>
      <c r="T37" s="48"/>
      <c r="U37" s="47"/>
      <c r="V37" s="192" t="s">
        <v>1523</v>
      </c>
      <c r="W37" s="346">
        <v>42405</v>
      </c>
      <c r="X37" s="350" t="s">
        <v>1484</v>
      </c>
      <c r="Y37" s="365" t="s">
        <v>1890</v>
      </c>
      <c r="Z37" s="114">
        <v>24348352</v>
      </c>
      <c r="AA37" s="50"/>
      <c r="AB37" s="347">
        <v>36216</v>
      </c>
      <c r="AC37" s="346">
        <v>42405</v>
      </c>
      <c r="AD37" s="366">
        <v>4860000</v>
      </c>
      <c r="AE37" s="162">
        <v>53460000</v>
      </c>
      <c r="AF37" s="49"/>
      <c r="AG37" s="49"/>
      <c r="AH37" s="367">
        <f t="shared" si="0"/>
        <v>53460000</v>
      </c>
      <c r="AI37" s="157" t="s">
        <v>22</v>
      </c>
      <c r="AJ37" s="157" t="s">
        <v>67</v>
      </c>
      <c r="AK37" s="157" t="s">
        <v>67</v>
      </c>
      <c r="AL37" s="157" t="s">
        <v>67</v>
      </c>
      <c r="AM37" s="346" t="s">
        <v>67</v>
      </c>
      <c r="AN37" s="346">
        <v>42409</v>
      </c>
      <c r="AO37" s="346"/>
      <c r="AP37" s="346">
        <v>42735</v>
      </c>
      <c r="AQ37" s="29">
        <f t="shared" si="9"/>
        <v>326</v>
      </c>
      <c r="AR37" s="29"/>
      <c r="AS37" s="184" t="s">
        <v>96</v>
      </c>
      <c r="AT37" s="290">
        <v>94486941</v>
      </c>
      <c r="AU37" s="56"/>
      <c r="AV37" s="57"/>
      <c r="AW37" s="58"/>
      <c r="AX37" s="58"/>
      <c r="AY37" s="57"/>
      <c r="AZ37" s="58"/>
      <c r="BA37" s="59"/>
      <c r="BB37" s="60"/>
      <c r="BC37" s="61"/>
      <c r="BD37" s="61"/>
      <c r="BE37" s="62"/>
      <c r="BF37" s="61"/>
      <c r="BG37" s="63"/>
      <c r="BH37" s="63"/>
      <c r="BI37" s="64"/>
      <c r="BJ37" s="65"/>
      <c r="BK37" s="66"/>
      <c r="BL37" s="65"/>
      <c r="BM37" s="203">
        <f t="shared" si="31"/>
        <v>0</v>
      </c>
      <c r="BN37" s="204">
        <f t="shared" si="10"/>
        <v>0</v>
      </c>
      <c r="BO37" s="205">
        <f t="shared" si="32"/>
        <v>53460000</v>
      </c>
      <c r="BP37" s="67"/>
      <c r="BQ37" s="67"/>
      <c r="BR37" s="67"/>
      <c r="BS37" s="67"/>
      <c r="BT37" s="58"/>
      <c r="BU37" s="60"/>
      <c r="BV37" s="60"/>
      <c r="BW37" s="60"/>
      <c r="BX37" s="60"/>
      <c r="BY37" s="61"/>
      <c r="BZ37" s="71"/>
      <c r="CA37" s="71"/>
      <c r="CB37" s="72"/>
      <c r="CC37" s="72"/>
      <c r="CD37" s="72"/>
      <c r="CE37" s="73"/>
      <c r="CF37" s="74">
        <f t="shared" si="33"/>
        <v>42735</v>
      </c>
      <c r="CG37" s="75"/>
      <c r="CH37" s="49"/>
      <c r="CI37" s="73"/>
      <c r="CJ37" s="76" t="e">
        <f>+SUMIFS(#REF!,#REF!,AB37)</f>
        <v>#REF!</v>
      </c>
      <c r="CK37" s="77" t="e">
        <f>+SUMIFS(#REF!,#REF!,AU37)+SUMIFS(#REF!,#REF!,BA37)+SUMIFS(#REF!,#REF!,BG37)</f>
        <v>#REF!</v>
      </c>
      <c r="CL37" s="78" t="e">
        <f t="shared" si="11"/>
        <v>#REF!</v>
      </c>
      <c r="CM37" s="79"/>
      <c r="CN37" s="80" t="str">
        <f t="shared" si="34"/>
        <v>EJECUCIÓN</v>
      </c>
      <c r="CO37" s="81"/>
      <c r="CP37" s="82">
        <f t="shared" si="35"/>
        <v>42409</v>
      </c>
      <c r="CQ37" s="80">
        <f t="shared" si="6"/>
        <v>42735</v>
      </c>
      <c r="CR37" s="83">
        <f t="shared" si="12"/>
        <v>326</v>
      </c>
      <c r="CS37" s="83">
        <f t="shared" si="7"/>
        <v>-132</v>
      </c>
      <c r="CT37" s="84">
        <f t="shared" si="13"/>
        <v>-40.490797546012267</v>
      </c>
      <c r="CU37" s="921"/>
      <c r="CV37" s="83">
        <f t="shared" si="14"/>
        <v>-40.490797546012267</v>
      </c>
      <c r="CW37" s="85" t="e">
        <f t="shared" si="15"/>
        <v>#REF!</v>
      </c>
      <c r="DV37" s="361" t="s">
        <v>2628</v>
      </c>
    </row>
    <row r="38" spans="1:126" s="51" customFormat="1" ht="73.5" customHeight="1" x14ac:dyDescent="0.25">
      <c r="A38" s="352">
        <f t="shared" si="8"/>
        <v>34</v>
      </c>
      <c r="B38" s="43" t="s">
        <v>1489</v>
      </c>
      <c r="C38" s="277" t="s">
        <v>1575</v>
      </c>
      <c r="D38" s="201" t="s">
        <v>1557</v>
      </c>
      <c r="E38" s="346">
        <v>42397</v>
      </c>
      <c r="F38" s="117" t="s">
        <v>1499</v>
      </c>
      <c r="G38" s="44" t="s">
        <v>1525</v>
      </c>
      <c r="H38" s="44"/>
      <c r="I38" s="45" t="s">
        <v>2304</v>
      </c>
      <c r="J38" s="351" t="s">
        <v>2643</v>
      </c>
      <c r="K38" s="347">
        <v>2</v>
      </c>
      <c r="L38" s="46">
        <v>801000</v>
      </c>
      <c r="M38" s="46"/>
      <c r="N38" s="162">
        <v>42000000</v>
      </c>
      <c r="O38" s="348" t="s">
        <v>1576</v>
      </c>
      <c r="P38" s="32" t="s">
        <v>1487</v>
      </c>
      <c r="Q38" s="288" t="s">
        <v>1480</v>
      </c>
      <c r="R38" s="349" t="s">
        <v>1481</v>
      </c>
      <c r="S38" s="47"/>
      <c r="T38" s="48"/>
      <c r="U38" s="47"/>
      <c r="V38" s="192">
        <v>34</v>
      </c>
      <c r="W38" s="346">
        <v>42412</v>
      </c>
      <c r="X38" s="350" t="s">
        <v>1484</v>
      </c>
      <c r="Y38" s="365" t="s">
        <v>1791</v>
      </c>
      <c r="Z38" s="114">
        <v>900583848</v>
      </c>
      <c r="AA38" s="50" t="s">
        <v>1729</v>
      </c>
      <c r="AB38" s="347">
        <v>40516</v>
      </c>
      <c r="AC38" s="346">
        <v>42412</v>
      </c>
      <c r="AD38" s="368">
        <v>7000000</v>
      </c>
      <c r="AE38" s="157">
        <v>42000000</v>
      </c>
      <c r="AF38" s="49"/>
      <c r="AG38" s="49"/>
      <c r="AH38" s="367">
        <f t="shared" si="0"/>
        <v>42000000</v>
      </c>
      <c r="AI38" s="157" t="s">
        <v>22</v>
      </c>
      <c r="AJ38" s="157" t="s">
        <v>67</v>
      </c>
      <c r="AK38" s="157" t="s">
        <v>67</v>
      </c>
      <c r="AL38" s="157" t="s">
        <v>67</v>
      </c>
      <c r="AM38" s="346" t="s">
        <v>67</v>
      </c>
      <c r="AN38" s="346">
        <v>42412</v>
      </c>
      <c r="AO38" s="346"/>
      <c r="AP38" s="346">
        <v>42593</v>
      </c>
      <c r="AQ38" s="29">
        <f t="shared" si="9"/>
        <v>181</v>
      </c>
      <c r="AR38" s="29"/>
      <c r="AS38" s="184" t="s">
        <v>58</v>
      </c>
      <c r="AT38" s="290">
        <v>79572017</v>
      </c>
      <c r="AU38" s="57"/>
      <c r="AV38" s="57"/>
      <c r="AW38" s="58"/>
      <c r="AX38" s="69"/>
      <c r="AY38" s="57"/>
      <c r="AZ38" s="58"/>
      <c r="BA38" s="59"/>
      <c r="BB38" s="60"/>
      <c r="BC38" s="61"/>
      <c r="BD38" s="61"/>
      <c r="BE38" s="62"/>
      <c r="BF38" s="61"/>
      <c r="BG38" s="63"/>
      <c r="BH38" s="63"/>
      <c r="BI38" s="64"/>
      <c r="BJ38" s="65"/>
      <c r="BK38" s="66"/>
      <c r="BL38" s="65"/>
      <c r="BM38" s="203">
        <f t="shared" si="31"/>
        <v>0</v>
      </c>
      <c r="BN38" s="204">
        <f t="shared" si="10"/>
        <v>0</v>
      </c>
      <c r="BO38" s="205">
        <f t="shared" si="32"/>
        <v>42000000</v>
      </c>
      <c r="BP38" s="67"/>
      <c r="BQ38" s="67"/>
      <c r="BR38" s="115"/>
      <c r="BS38" s="67"/>
      <c r="BT38" s="58"/>
      <c r="BU38" s="60"/>
      <c r="BV38" s="60"/>
      <c r="BW38" s="70"/>
      <c r="BX38" s="60"/>
      <c r="BY38" s="61"/>
      <c r="BZ38" s="71"/>
      <c r="CA38" s="71"/>
      <c r="CB38" s="72"/>
      <c r="CC38" s="72"/>
      <c r="CD38" s="72"/>
      <c r="CE38" s="73"/>
      <c r="CF38" s="74">
        <f t="shared" si="33"/>
        <v>42593</v>
      </c>
      <c r="CG38" s="75"/>
      <c r="CH38" s="49"/>
      <c r="CI38" s="73"/>
      <c r="CJ38" s="76" t="e">
        <f>+SUMIFS(#REF!,#REF!,AB38)</f>
        <v>#REF!</v>
      </c>
      <c r="CK38" s="77" t="e">
        <f>+SUMIFS(#REF!,#REF!,AU38)+SUMIFS(#REF!,#REF!,BA38)+SUMIFS(#REF!,#REF!,BG38)</f>
        <v>#REF!</v>
      </c>
      <c r="CL38" s="78" t="e">
        <f t="shared" si="11"/>
        <v>#REF!</v>
      </c>
      <c r="CM38" s="79"/>
      <c r="CN38" s="80" t="str">
        <f t="shared" si="34"/>
        <v>EJECUCIÓN</v>
      </c>
      <c r="CO38" s="81"/>
      <c r="CP38" s="82">
        <f t="shared" si="35"/>
        <v>42412</v>
      </c>
      <c r="CQ38" s="80">
        <f t="shared" si="6"/>
        <v>42593</v>
      </c>
      <c r="CR38" s="83">
        <f t="shared" si="12"/>
        <v>181</v>
      </c>
      <c r="CS38" s="83">
        <f t="shared" si="7"/>
        <v>-135</v>
      </c>
      <c r="CT38" s="84">
        <f t="shared" si="13"/>
        <v>-74.585635359116026</v>
      </c>
      <c r="CU38" s="921"/>
      <c r="CV38" s="83">
        <f t="shared" si="14"/>
        <v>-74.585635359116026</v>
      </c>
      <c r="CW38" s="85" t="e">
        <f t="shared" si="15"/>
        <v>#REF!</v>
      </c>
      <c r="DV38" s="362" t="s">
        <v>2920</v>
      </c>
    </row>
    <row r="39" spans="1:126" s="51" customFormat="1" ht="60" hidden="1" customHeight="1" x14ac:dyDescent="0.25">
      <c r="A39" s="352">
        <f t="shared" si="8"/>
        <v>26</v>
      </c>
      <c r="B39" s="43" t="s">
        <v>1489</v>
      </c>
      <c r="C39" s="277" t="s">
        <v>1559</v>
      </c>
      <c r="D39" s="201" t="s">
        <v>1558</v>
      </c>
      <c r="E39" s="346">
        <v>42398</v>
      </c>
      <c r="F39" s="117" t="s">
        <v>1499</v>
      </c>
      <c r="G39" s="117" t="s">
        <v>1526</v>
      </c>
      <c r="H39" s="117"/>
      <c r="I39" s="350" t="s">
        <v>212</v>
      </c>
      <c r="J39" s="351" t="s">
        <v>1560</v>
      </c>
      <c r="K39" s="352">
        <v>94</v>
      </c>
      <c r="L39" s="46">
        <v>821215</v>
      </c>
      <c r="M39" s="184" t="s">
        <v>1561</v>
      </c>
      <c r="N39" s="162">
        <v>7000000</v>
      </c>
      <c r="O39" s="348" t="s">
        <v>1562</v>
      </c>
      <c r="P39" s="32" t="s">
        <v>1563</v>
      </c>
      <c r="Q39" s="288" t="s">
        <v>1480</v>
      </c>
      <c r="R39" s="349" t="s">
        <v>1481</v>
      </c>
      <c r="S39" s="47"/>
      <c r="T39" s="48"/>
      <c r="U39" s="47"/>
      <c r="V39" s="192">
        <v>26</v>
      </c>
      <c r="W39" s="346">
        <v>42398</v>
      </c>
      <c r="X39" s="350" t="s">
        <v>1484</v>
      </c>
      <c r="Y39" s="45" t="s">
        <v>1564</v>
      </c>
      <c r="Z39" s="114">
        <v>860001022</v>
      </c>
      <c r="AA39" s="50" t="s">
        <v>1565</v>
      </c>
      <c r="AB39" s="347">
        <v>33916</v>
      </c>
      <c r="AC39" s="346">
        <v>42398</v>
      </c>
      <c r="AD39" s="29"/>
      <c r="AE39" s="157">
        <v>7000000</v>
      </c>
      <c r="AF39" s="49"/>
      <c r="AG39" s="49"/>
      <c r="AH39" s="49">
        <f t="shared" si="0"/>
        <v>7000000</v>
      </c>
      <c r="AI39" s="157" t="s">
        <v>22</v>
      </c>
      <c r="AJ39" s="157" t="s">
        <v>67</v>
      </c>
      <c r="AK39" s="157" t="s">
        <v>67</v>
      </c>
      <c r="AL39" s="157" t="s">
        <v>67</v>
      </c>
      <c r="AM39" s="346" t="s">
        <v>67</v>
      </c>
      <c r="AN39" s="346">
        <v>42398</v>
      </c>
      <c r="AO39" s="346"/>
      <c r="AP39" s="346">
        <v>42735</v>
      </c>
      <c r="AQ39" s="29">
        <f t="shared" si="9"/>
        <v>337</v>
      </c>
      <c r="AR39" s="29"/>
      <c r="AS39" s="184" t="s">
        <v>96</v>
      </c>
      <c r="AT39" s="290">
        <v>94486941</v>
      </c>
      <c r="AU39" s="57"/>
      <c r="AV39" s="57"/>
      <c r="AW39" s="58"/>
      <c r="AX39" s="86"/>
      <c r="AY39" s="57"/>
      <c r="AZ39" s="58"/>
      <c r="BA39" s="59"/>
      <c r="BB39" s="60"/>
      <c r="BC39" s="61"/>
      <c r="BD39" s="61"/>
      <c r="BE39" s="62"/>
      <c r="BF39" s="61"/>
      <c r="BG39" s="63"/>
      <c r="BH39" s="63"/>
      <c r="BI39" s="64"/>
      <c r="BJ39" s="65"/>
      <c r="BK39" s="66"/>
      <c r="BL39" s="65"/>
      <c r="BM39" s="203">
        <f t="shared" si="31"/>
        <v>0</v>
      </c>
      <c r="BN39" s="204">
        <f t="shared" si="10"/>
        <v>0</v>
      </c>
      <c r="BO39" s="205">
        <f t="shared" si="32"/>
        <v>7000000</v>
      </c>
      <c r="BP39" s="67"/>
      <c r="BQ39" s="67"/>
      <c r="BR39" s="115"/>
      <c r="BS39" s="67"/>
      <c r="BT39" s="58"/>
      <c r="BU39" s="61"/>
      <c r="BV39" s="60"/>
      <c r="BW39" s="60"/>
      <c r="BX39" s="60"/>
      <c r="BY39" s="61"/>
      <c r="BZ39" s="71"/>
      <c r="CA39" s="71"/>
      <c r="CB39" s="72"/>
      <c r="CC39" s="72"/>
      <c r="CD39" s="72"/>
      <c r="CE39" s="73"/>
      <c r="CF39" s="74">
        <f t="shared" si="33"/>
        <v>42735</v>
      </c>
      <c r="CG39" s="75"/>
      <c r="CH39" s="49"/>
      <c r="CI39" s="73"/>
      <c r="CJ39" s="76" t="e">
        <f>+SUMIFS(#REF!,#REF!,AB39)</f>
        <v>#REF!</v>
      </c>
      <c r="CK39" s="77" t="e">
        <f>+SUMIFS(#REF!,#REF!,AU39)+SUMIFS(#REF!,#REF!,BA39)+SUMIFS(#REF!,#REF!,BG39)</f>
        <v>#REF!</v>
      </c>
      <c r="CL39" s="78" t="e">
        <f t="shared" si="11"/>
        <v>#REF!</v>
      </c>
      <c r="CM39" s="79"/>
      <c r="CN39" s="80" t="str">
        <f t="shared" si="34"/>
        <v>EJECUCIÓN</v>
      </c>
      <c r="CO39" s="81"/>
      <c r="CP39" s="82">
        <f t="shared" si="35"/>
        <v>42398</v>
      </c>
      <c r="CQ39" s="80">
        <f t="shared" si="6"/>
        <v>42735</v>
      </c>
      <c r="CR39" s="83">
        <f t="shared" si="12"/>
        <v>337</v>
      </c>
      <c r="CS39" s="83">
        <f t="shared" si="7"/>
        <v>-121</v>
      </c>
      <c r="CT39" s="84">
        <f t="shared" si="13"/>
        <v>-35.905044510385757</v>
      </c>
      <c r="CU39" s="921"/>
      <c r="CV39" s="83">
        <f t="shared" si="14"/>
        <v>-35.905044510385757</v>
      </c>
      <c r="CW39" s="85" t="e">
        <f t="shared" si="15"/>
        <v>#REF!</v>
      </c>
    </row>
    <row r="40" spans="1:126" s="51" customFormat="1" ht="43.5" customHeight="1" x14ac:dyDescent="0.25">
      <c r="A40" s="352" t="str">
        <f t="shared" si="8"/>
        <v>33</v>
      </c>
      <c r="B40" s="43" t="s">
        <v>2792</v>
      </c>
      <c r="C40" s="277" t="s">
        <v>1602</v>
      </c>
      <c r="D40" s="201" t="s">
        <v>1603</v>
      </c>
      <c r="E40" s="346">
        <v>42402</v>
      </c>
      <c r="F40" s="117" t="s">
        <v>1499</v>
      </c>
      <c r="G40" s="44" t="s">
        <v>1525</v>
      </c>
      <c r="H40" s="44"/>
      <c r="I40" s="357" t="s">
        <v>2303</v>
      </c>
      <c r="J40" s="351" t="s">
        <v>1604</v>
      </c>
      <c r="K40" s="352">
        <v>231</v>
      </c>
      <c r="L40" s="46">
        <v>801015</v>
      </c>
      <c r="M40" s="184" t="s">
        <v>1605</v>
      </c>
      <c r="N40" s="162">
        <v>42000000</v>
      </c>
      <c r="O40" s="348" t="s">
        <v>1606</v>
      </c>
      <c r="P40" s="32" t="s">
        <v>1487</v>
      </c>
      <c r="Q40" s="288" t="s">
        <v>1480</v>
      </c>
      <c r="R40" s="349" t="s">
        <v>1481</v>
      </c>
      <c r="S40" s="47"/>
      <c r="T40" s="48"/>
      <c r="U40" s="47"/>
      <c r="V40" s="192" t="s">
        <v>1554</v>
      </c>
      <c r="W40" s="346">
        <v>42408</v>
      </c>
      <c r="X40" s="350" t="s">
        <v>1484</v>
      </c>
      <c r="Y40" s="365" t="s">
        <v>1781</v>
      </c>
      <c r="Z40" s="118">
        <v>51573271</v>
      </c>
      <c r="AA40" s="50"/>
      <c r="AB40" s="347">
        <v>37116</v>
      </c>
      <c r="AC40" s="346">
        <v>42397</v>
      </c>
      <c r="AD40" s="368">
        <v>6000000</v>
      </c>
      <c r="AE40" s="157">
        <v>42000000</v>
      </c>
      <c r="AF40" s="49"/>
      <c r="AG40" s="49"/>
      <c r="AH40" s="367">
        <f t="shared" si="0"/>
        <v>42000000</v>
      </c>
      <c r="AI40" s="157" t="s">
        <v>22</v>
      </c>
      <c r="AJ40" s="157" t="s">
        <v>67</v>
      </c>
      <c r="AK40" s="157" t="s">
        <v>67</v>
      </c>
      <c r="AL40" s="157" t="s">
        <v>67</v>
      </c>
      <c r="AM40" s="346" t="s">
        <v>67</v>
      </c>
      <c r="AN40" s="346">
        <v>42409</v>
      </c>
      <c r="AO40" s="346"/>
      <c r="AP40" s="346">
        <v>42621</v>
      </c>
      <c r="AQ40" s="29">
        <v>210</v>
      </c>
      <c r="AR40" s="29"/>
      <c r="AS40" s="184" t="s">
        <v>58</v>
      </c>
      <c r="AT40" s="290">
        <v>79572017</v>
      </c>
      <c r="AU40" s="57"/>
      <c r="AV40" s="57"/>
      <c r="AW40" s="58"/>
      <c r="AX40" s="86"/>
      <c r="AY40" s="57"/>
      <c r="AZ40" s="58"/>
      <c r="BA40" s="59"/>
      <c r="BB40" s="60"/>
      <c r="BC40" s="61"/>
      <c r="BD40" s="61"/>
      <c r="BE40" s="62"/>
      <c r="BF40" s="61"/>
      <c r="BG40" s="63"/>
      <c r="BH40" s="63"/>
      <c r="BI40" s="64"/>
      <c r="BJ40" s="65"/>
      <c r="BK40" s="66"/>
      <c r="BL40" s="65"/>
      <c r="BM40" s="203"/>
      <c r="BN40" s="204"/>
      <c r="BO40" s="205"/>
      <c r="BP40" s="67"/>
      <c r="BQ40" s="67"/>
      <c r="BR40" s="115"/>
      <c r="BS40" s="67"/>
      <c r="BT40" s="58"/>
      <c r="BU40" s="61"/>
      <c r="BV40" s="60"/>
      <c r="BW40" s="60"/>
      <c r="BX40" s="60"/>
      <c r="BY40" s="61"/>
      <c r="BZ40" s="71"/>
      <c r="CA40" s="71"/>
      <c r="CB40" s="72"/>
      <c r="CC40" s="72"/>
      <c r="CD40" s="72"/>
      <c r="CE40" s="73"/>
      <c r="CF40" s="74"/>
      <c r="CG40" s="75"/>
      <c r="CH40" s="49"/>
      <c r="CI40" s="73"/>
      <c r="CJ40" s="76"/>
      <c r="CK40" s="77"/>
      <c r="CL40" s="78"/>
      <c r="CM40" s="79"/>
      <c r="CN40" s="80"/>
      <c r="CO40" s="81"/>
      <c r="CP40" s="82"/>
      <c r="CQ40" s="80"/>
      <c r="CR40" s="83"/>
      <c r="CS40" s="83"/>
      <c r="CT40" s="84"/>
      <c r="CU40" s="921"/>
      <c r="CV40" s="83"/>
      <c r="CW40" s="85"/>
      <c r="DV40" s="360"/>
    </row>
    <row r="41" spans="1:126" s="51" customFormat="1" ht="38.25" hidden="1" x14ac:dyDescent="0.25">
      <c r="A41" s="352">
        <f t="shared" si="8"/>
        <v>39</v>
      </c>
      <c r="B41" s="43" t="s">
        <v>1489</v>
      </c>
      <c r="C41" s="277" t="s">
        <v>1828</v>
      </c>
      <c r="D41" s="201" t="s">
        <v>1829</v>
      </c>
      <c r="E41" s="346">
        <v>42405</v>
      </c>
      <c r="F41" s="117" t="s">
        <v>1499</v>
      </c>
      <c r="G41" s="117" t="s">
        <v>1526</v>
      </c>
      <c r="H41" s="117"/>
      <c r="I41" s="350" t="s">
        <v>212</v>
      </c>
      <c r="J41" s="351" t="s">
        <v>1830</v>
      </c>
      <c r="K41" s="352">
        <v>95</v>
      </c>
      <c r="L41" s="46">
        <v>821215</v>
      </c>
      <c r="M41" s="184" t="s">
        <v>1561</v>
      </c>
      <c r="N41" s="162">
        <v>3000000</v>
      </c>
      <c r="O41" s="348" t="s">
        <v>1831</v>
      </c>
      <c r="P41" s="32" t="s">
        <v>1563</v>
      </c>
      <c r="Q41" s="288" t="s">
        <v>1480</v>
      </c>
      <c r="R41" s="349" t="s">
        <v>1481</v>
      </c>
      <c r="S41" s="47"/>
      <c r="T41" s="48"/>
      <c r="U41" s="47"/>
      <c r="V41" s="192">
        <v>39</v>
      </c>
      <c r="W41" s="346">
        <v>42418</v>
      </c>
      <c r="X41" s="350" t="s">
        <v>1484</v>
      </c>
      <c r="Y41" s="45" t="s">
        <v>1832</v>
      </c>
      <c r="Z41" s="114">
        <v>860009759</v>
      </c>
      <c r="AA41" s="50" t="s">
        <v>1806</v>
      </c>
      <c r="AB41" s="347">
        <v>44416</v>
      </c>
      <c r="AC41" s="346">
        <v>42418</v>
      </c>
      <c r="AD41" s="29"/>
      <c r="AE41" s="157">
        <v>3000000</v>
      </c>
      <c r="AF41" s="49"/>
      <c r="AG41" s="49"/>
      <c r="AH41" s="49">
        <f t="shared" si="0"/>
        <v>3000000</v>
      </c>
      <c r="AI41" s="157" t="s">
        <v>22</v>
      </c>
      <c r="AJ41" s="157" t="s">
        <v>67</v>
      </c>
      <c r="AK41" s="157" t="s">
        <v>67</v>
      </c>
      <c r="AL41" s="157" t="s">
        <v>67</v>
      </c>
      <c r="AM41" s="346" t="s">
        <v>67</v>
      </c>
      <c r="AN41" s="346">
        <v>42419</v>
      </c>
      <c r="AO41" s="346"/>
      <c r="AP41" s="346">
        <v>42735</v>
      </c>
      <c r="AQ41" s="29">
        <f t="shared" ref="AQ41:AQ48" si="36">AP41-AN41</f>
        <v>316</v>
      </c>
      <c r="AR41" s="29"/>
      <c r="AS41" s="184" t="s">
        <v>96</v>
      </c>
      <c r="AT41" s="290">
        <v>94486941</v>
      </c>
      <c r="AU41" s="57"/>
      <c r="AV41" s="57"/>
      <c r="AW41" s="58"/>
      <c r="AX41" s="86"/>
      <c r="AY41" s="57"/>
      <c r="AZ41" s="58"/>
      <c r="BA41" s="59"/>
      <c r="BB41" s="60"/>
      <c r="BC41" s="61"/>
      <c r="BD41" s="61"/>
      <c r="BE41" s="62"/>
      <c r="BF41" s="61"/>
      <c r="BG41" s="63"/>
      <c r="BH41" s="63"/>
      <c r="BI41" s="64"/>
      <c r="BJ41" s="65"/>
      <c r="BK41" s="66"/>
      <c r="BL41" s="65"/>
      <c r="BM41" s="203">
        <f>+AF41</f>
        <v>0</v>
      </c>
      <c r="BN41" s="204">
        <f t="shared" ref="BN41:BN48" si="37">+AW41+BC41+BI41+BM41</f>
        <v>0</v>
      </c>
      <c r="BO41" s="205">
        <f>+AH41+BN41</f>
        <v>3000000</v>
      </c>
      <c r="BP41" s="67"/>
      <c r="BQ41" s="67"/>
      <c r="BR41" s="115"/>
      <c r="BS41" s="67"/>
      <c r="BT41" s="58"/>
      <c r="BU41" s="61"/>
      <c r="BV41" s="60"/>
      <c r="BW41" s="60"/>
      <c r="BX41" s="60"/>
      <c r="BY41" s="61"/>
      <c r="BZ41" s="71"/>
      <c r="CA41" s="71"/>
      <c r="CB41" s="72"/>
      <c r="CC41" s="72"/>
      <c r="CD41" s="72"/>
      <c r="CE41" s="73"/>
      <c r="CF41" s="74">
        <f>+IF(BQ41&gt;AP41,IF(BV41&gt;BQ41,IF(CA41&gt;BV41,CA41,BV41),BQ41),AP41)</f>
        <v>42735</v>
      </c>
      <c r="CG41" s="75"/>
      <c r="CH41" s="49"/>
      <c r="CI41" s="73"/>
      <c r="CJ41" s="76" t="e">
        <f>+SUMIFS(#REF!,#REF!,AB41)</f>
        <v>#REF!</v>
      </c>
      <c r="CK41" s="77" t="e">
        <f>+SUMIFS(#REF!,#REF!,AU41)+SUMIFS(#REF!,#REF!,BA41)+SUMIFS(#REF!,#REF!,BG41)</f>
        <v>#REF!</v>
      </c>
      <c r="CL41" s="78" t="e">
        <f t="shared" ref="CL41:CL48" si="38">+(CJ41+CK41)/BO41</f>
        <v>#REF!</v>
      </c>
      <c r="CM41" s="79"/>
      <c r="CN41" s="80" t="str">
        <f>+R41</f>
        <v>EJECUCIÓN</v>
      </c>
      <c r="CO41" s="81"/>
      <c r="CP41" s="82">
        <f>+AN41</f>
        <v>42419</v>
      </c>
      <c r="CQ41" s="80">
        <f t="shared" ref="CQ41:CQ48" si="39">+CF41</f>
        <v>42735</v>
      </c>
      <c r="CR41" s="83">
        <f t="shared" ref="CR41:CR48" si="40">+CQ41-CP41</f>
        <v>316</v>
      </c>
      <c r="CS41" s="83">
        <f t="shared" ref="CS41:CS48" si="41">+$CU$1-CP41</f>
        <v>-142</v>
      </c>
      <c r="CT41" s="84">
        <f t="shared" ref="CT41:CT48" si="42">+IF(CS41&gt;=CR41,100,(CS41/CR41)*100)</f>
        <v>-44.936708860759495</v>
      </c>
      <c r="CU41" s="921"/>
      <c r="CV41" s="83">
        <f t="shared" ref="CV41:CV48" si="43">+CT41</f>
        <v>-44.936708860759495</v>
      </c>
      <c r="CW41" s="85" t="e">
        <f t="shared" ref="CW41:CW48" si="44">+CL41</f>
        <v>#REF!</v>
      </c>
    </row>
    <row r="42" spans="1:126" s="51" customFormat="1" ht="63.75" hidden="1" x14ac:dyDescent="0.25">
      <c r="A42" s="352">
        <f t="shared" si="8"/>
        <v>35</v>
      </c>
      <c r="B42" s="43" t="s">
        <v>1489</v>
      </c>
      <c r="C42" s="277" t="s">
        <v>1797</v>
      </c>
      <c r="D42" s="201" t="s">
        <v>1798</v>
      </c>
      <c r="E42" s="346">
        <v>42405</v>
      </c>
      <c r="F42" s="117" t="s">
        <v>1499</v>
      </c>
      <c r="G42" s="117" t="s">
        <v>1526</v>
      </c>
      <c r="H42" s="117"/>
      <c r="I42" s="350" t="s">
        <v>1908</v>
      </c>
      <c r="J42" s="351" t="s">
        <v>1799</v>
      </c>
      <c r="K42" s="352">
        <v>241</v>
      </c>
      <c r="L42" s="46" t="s">
        <v>1800</v>
      </c>
      <c r="M42" s="184" t="s">
        <v>1801</v>
      </c>
      <c r="N42" s="162">
        <v>20000000</v>
      </c>
      <c r="O42" s="348" t="s">
        <v>1802</v>
      </c>
      <c r="P42" s="32" t="s">
        <v>1803</v>
      </c>
      <c r="Q42" s="288" t="s">
        <v>1480</v>
      </c>
      <c r="R42" s="349" t="s">
        <v>1481</v>
      </c>
      <c r="S42" s="47"/>
      <c r="T42" s="48"/>
      <c r="U42" s="47"/>
      <c r="V42" s="192">
        <v>35</v>
      </c>
      <c r="W42" s="346">
        <v>42415</v>
      </c>
      <c r="X42" s="350" t="s">
        <v>1484</v>
      </c>
      <c r="Y42" s="45" t="s">
        <v>1805</v>
      </c>
      <c r="Z42" s="114">
        <v>830041326</v>
      </c>
      <c r="AA42" s="50" t="s">
        <v>1806</v>
      </c>
      <c r="AB42" s="347">
        <v>41316</v>
      </c>
      <c r="AC42" s="346">
        <v>42415</v>
      </c>
      <c r="AD42" s="29"/>
      <c r="AE42" s="157">
        <v>20000000</v>
      </c>
      <c r="AF42" s="49"/>
      <c r="AG42" s="49"/>
      <c r="AH42" s="49">
        <f t="shared" si="0"/>
        <v>20000000</v>
      </c>
      <c r="AI42" s="157" t="s">
        <v>22</v>
      </c>
      <c r="AJ42" s="157" t="s">
        <v>67</v>
      </c>
      <c r="AK42" s="157" t="s">
        <v>67</v>
      </c>
      <c r="AL42" s="157" t="s">
        <v>67</v>
      </c>
      <c r="AM42" s="346" t="s">
        <v>67</v>
      </c>
      <c r="AN42" s="346">
        <v>42415</v>
      </c>
      <c r="AO42" s="346"/>
      <c r="AP42" s="346">
        <v>42627</v>
      </c>
      <c r="AQ42" s="29">
        <f t="shared" si="36"/>
        <v>212</v>
      </c>
      <c r="AR42" s="29"/>
      <c r="AS42" s="184" t="s">
        <v>58</v>
      </c>
      <c r="AT42" s="290">
        <v>79572017</v>
      </c>
      <c r="AU42" s="57"/>
      <c r="AV42" s="57"/>
      <c r="AW42" s="58"/>
      <c r="AX42" s="86"/>
      <c r="AY42" s="57"/>
      <c r="AZ42" s="58"/>
      <c r="BA42" s="59"/>
      <c r="BB42" s="60"/>
      <c r="BC42" s="61"/>
      <c r="BD42" s="61"/>
      <c r="BE42" s="62"/>
      <c r="BF42" s="61"/>
      <c r="BG42" s="63"/>
      <c r="BH42" s="63"/>
      <c r="BI42" s="64"/>
      <c r="BJ42" s="65"/>
      <c r="BK42" s="66"/>
      <c r="BL42" s="65"/>
      <c r="BM42" s="203">
        <f>+AF42</f>
        <v>0</v>
      </c>
      <c r="BN42" s="204">
        <f t="shared" si="37"/>
        <v>0</v>
      </c>
      <c r="BO42" s="205">
        <f>+AH42+BN42</f>
        <v>20000000</v>
      </c>
      <c r="BP42" s="67"/>
      <c r="BQ42" s="67"/>
      <c r="BR42" s="115"/>
      <c r="BS42" s="67"/>
      <c r="BT42" s="58"/>
      <c r="BU42" s="61"/>
      <c r="BV42" s="60"/>
      <c r="BW42" s="60"/>
      <c r="BX42" s="60"/>
      <c r="BY42" s="61"/>
      <c r="BZ42" s="71"/>
      <c r="CA42" s="71"/>
      <c r="CB42" s="72"/>
      <c r="CC42" s="72"/>
      <c r="CD42" s="72"/>
      <c r="CE42" s="73"/>
      <c r="CF42" s="74">
        <f>+IF(BQ42&gt;AP42,IF(BV42&gt;BQ42,IF(CA42&gt;BV42,CA42,BV42),BQ42),AP42)</f>
        <v>42627</v>
      </c>
      <c r="CG42" s="75"/>
      <c r="CH42" s="49"/>
      <c r="CI42" s="73"/>
      <c r="CJ42" s="76" t="e">
        <f>+SUMIFS(#REF!,#REF!,AB42)</f>
        <v>#REF!</v>
      </c>
      <c r="CK42" s="77" t="e">
        <f>+SUMIFS(#REF!,#REF!,AU42)+SUMIFS(#REF!,#REF!,BA42)+SUMIFS(#REF!,#REF!,BG42)</f>
        <v>#REF!</v>
      </c>
      <c r="CL42" s="78" t="e">
        <f t="shared" si="38"/>
        <v>#REF!</v>
      </c>
      <c r="CM42" s="79"/>
      <c r="CN42" s="80" t="str">
        <f>+R42</f>
        <v>EJECUCIÓN</v>
      </c>
      <c r="CO42" s="81"/>
      <c r="CP42" s="82">
        <f>+AN42</f>
        <v>42415</v>
      </c>
      <c r="CQ42" s="80">
        <f t="shared" si="39"/>
        <v>42627</v>
      </c>
      <c r="CR42" s="83">
        <f t="shared" si="40"/>
        <v>212</v>
      </c>
      <c r="CS42" s="83">
        <f t="shared" si="41"/>
        <v>-138</v>
      </c>
      <c r="CT42" s="84">
        <f t="shared" si="42"/>
        <v>-65.094339622641513</v>
      </c>
      <c r="CU42" s="921"/>
      <c r="CV42" s="83">
        <f t="shared" si="43"/>
        <v>-65.094339622641513</v>
      </c>
      <c r="CW42" s="85" t="e">
        <f t="shared" si="44"/>
        <v>#REF!</v>
      </c>
    </row>
    <row r="43" spans="1:126" s="51" customFormat="1" ht="71.25" hidden="1" customHeight="1" x14ac:dyDescent="0.25">
      <c r="A43" s="352" t="str">
        <f t="shared" si="8"/>
        <v>47</v>
      </c>
      <c r="B43" s="43" t="s">
        <v>1477</v>
      </c>
      <c r="C43" s="277" t="s">
        <v>1896</v>
      </c>
      <c r="D43" s="211">
        <v>42</v>
      </c>
      <c r="E43" s="346">
        <v>42408</v>
      </c>
      <c r="F43" s="117" t="s">
        <v>1499</v>
      </c>
      <c r="G43" s="117" t="s">
        <v>1526</v>
      </c>
      <c r="H43" s="117"/>
      <c r="I43" s="120" t="s">
        <v>2250</v>
      </c>
      <c r="J43" s="206" t="s">
        <v>1891</v>
      </c>
      <c r="K43" s="347">
        <v>20</v>
      </c>
      <c r="L43" s="46" t="s">
        <v>1841</v>
      </c>
      <c r="M43" s="46" t="s">
        <v>1892</v>
      </c>
      <c r="N43" s="162">
        <v>18193600</v>
      </c>
      <c r="O43" s="348" t="s">
        <v>1893</v>
      </c>
      <c r="P43" s="32" t="s">
        <v>1531</v>
      </c>
      <c r="Q43" s="288" t="s">
        <v>1480</v>
      </c>
      <c r="R43" s="349" t="s">
        <v>1481</v>
      </c>
      <c r="S43" s="47"/>
      <c r="T43" s="48"/>
      <c r="U43" s="47"/>
      <c r="V43" s="192" t="s">
        <v>2091</v>
      </c>
      <c r="W43" s="346">
        <v>42431</v>
      </c>
      <c r="X43" s="350" t="s">
        <v>1484</v>
      </c>
      <c r="Y43" s="45" t="s">
        <v>1894</v>
      </c>
      <c r="Z43" s="114">
        <v>900115635</v>
      </c>
      <c r="AA43" s="50" t="s">
        <v>1895</v>
      </c>
      <c r="AB43" s="347">
        <v>52916</v>
      </c>
      <c r="AC43" s="346">
        <v>42431</v>
      </c>
      <c r="AD43" s="87"/>
      <c r="AE43" s="162">
        <v>18193600</v>
      </c>
      <c r="AF43" s="49"/>
      <c r="AG43" s="49"/>
      <c r="AH43" s="49">
        <f t="shared" si="0"/>
        <v>18193600</v>
      </c>
      <c r="AI43" s="157" t="s">
        <v>1897</v>
      </c>
      <c r="AJ43" s="88" t="s">
        <v>1898</v>
      </c>
      <c r="AK43" s="88" t="s">
        <v>1902</v>
      </c>
      <c r="AL43" s="88" t="s">
        <v>1903</v>
      </c>
      <c r="AM43" s="346" t="s">
        <v>67</v>
      </c>
      <c r="AN43" s="346">
        <v>42436</v>
      </c>
      <c r="AO43" s="346"/>
      <c r="AP43" s="346">
        <v>42735</v>
      </c>
      <c r="AQ43" s="29">
        <f t="shared" si="36"/>
        <v>299</v>
      </c>
      <c r="AR43" s="29"/>
      <c r="AS43" s="184" t="s">
        <v>89</v>
      </c>
      <c r="AT43" s="290">
        <v>19262345</v>
      </c>
      <c r="AU43" s="56"/>
      <c r="AV43" s="57"/>
      <c r="AW43" s="58"/>
      <c r="AX43" s="58"/>
      <c r="AY43" s="57"/>
      <c r="AZ43" s="58"/>
      <c r="BA43" s="59"/>
      <c r="BB43" s="60"/>
      <c r="BC43" s="61"/>
      <c r="BD43" s="61"/>
      <c r="BE43" s="62"/>
      <c r="BF43" s="61"/>
      <c r="BG43" s="63"/>
      <c r="BH43" s="63"/>
      <c r="BI43" s="64"/>
      <c r="BJ43" s="65"/>
      <c r="BK43" s="66"/>
      <c r="BL43" s="65"/>
      <c r="BM43" s="203">
        <f>+AF43</f>
        <v>0</v>
      </c>
      <c r="BN43" s="204">
        <f t="shared" si="37"/>
        <v>0</v>
      </c>
      <c r="BO43" s="205">
        <f>+AH43+BN43</f>
        <v>18193600</v>
      </c>
      <c r="BP43" s="67"/>
      <c r="BQ43" s="67"/>
      <c r="BR43" s="67"/>
      <c r="BS43" s="67"/>
      <c r="BT43" s="58"/>
      <c r="BU43" s="60"/>
      <c r="BV43" s="60"/>
      <c r="BW43" s="60"/>
      <c r="BX43" s="60"/>
      <c r="BY43" s="61"/>
      <c r="BZ43" s="71"/>
      <c r="CA43" s="71"/>
      <c r="CB43" s="72"/>
      <c r="CC43" s="72"/>
      <c r="CD43" s="72"/>
      <c r="CE43" s="73"/>
      <c r="CF43" s="74">
        <f>+IF(BQ43&gt;AP43,IF(BV43&gt;BQ43,IF(CA43&gt;BV43,CA43,BV43),BQ43),AP43)</f>
        <v>42735</v>
      </c>
      <c r="CG43" s="75"/>
      <c r="CH43" s="49"/>
      <c r="CI43" s="73"/>
      <c r="CJ43" s="76" t="e">
        <f>+SUMIFS(#REF!,#REF!,AB43)</f>
        <v>#REF!</v>
      </c>
      <c r="CK43" s="77" t="e">
        <f>+SUMIFS(#REF!,#REF!,AU43)+SUMIFS(#REF!,#REF!,BA43)+SUMIFS(#REF!,#REF!,BG43)</f>
        <v>#REF!</v>
      </c>
      <c r="CL43" s="78" t="e">
        <f t="shared" si="38"/>
        <v>#REF!</v>
      </c>
      <c r="CM43" s="79"/>
      <c r="CN43" s="80" t="str">
        <f>+R43</f>
        <v>EJECUCIÓN</v>
      </c>
      <c r="CO43" s="81"/>
      <c r="CP43" s="82">
        <f>+AN43</f>
        <v>42436</v>
      </c>
      <c r="CQ43" s="80">
        <f t="shared" si="39"/>
        <v>42735</v>
      </c>
      <c r="CR43" s="83">
        <f t="shared" si="40"/>
        <v>299</v>
      </c>
      <c r="CS43" s="83">
        <f t="shared" si="41"/>
        <v>-159</v>
      </c>
      <c r="CT43" s="84">
        <f t="shared" si="42"/>
        <v>-53.177257525083611</v>
      </c>
      <c r="CU43" s="921"/>
      <c r="CV43" s="83">
        <f t="shared" si="43"/>
        <v>-53.177257525083611</v>
      </c>
      <c r="CW43" s="85" t="e">
        <f t="shared" si="44"/>
        <v>#REF!</v>
      </c>
    </row>
    <row r="44" spans="1:126" s="51" customFormat="1" ht="76.5" hidden="1" x14ac:dyDescent="0.25">
      <c r="A44" s="352" t="str">
        <f t="shared" si="8"/>
        <v>44</v>
      </c>
      <c r="B44" s="43" t="s">
        <v>1477</v>
      </c>
      <c r="C44" s="277" t="s">
        <v>1922</v>
      </c>
      <c r="D44" s="211">
        <v>43</v>
      </c>
      <c r="E44" s="346">
        <v>42408</v>
      </c>
      <c r="F44" s="117" t="s">
        <v>1499</v>
      </c>
      <c r="G44" s="117" t="s">
        <v>1526</v>
      </c>
      <c r="H44" s="117"/>
      <c r="I44" s="120" t="s">
        <v>2250</v>
      </c>
      <c r="J44" s="206" t="s">
        <v>1899</v>
      </c>
      <c r="K44" s="347">
        <v>19</v>
      </c>
      <c r="L44" s="46" t="s">
        <v>1841</v>
      </c>
      <c r="M44" s="46" t="s">
        <v>1892</v>
      </c>
      <c r="N44" s="162">
        <v>169700000</v>
      </c>
      <c r="O44" s="348" t="s">
        <v>1900</v>
      </c>
      <c r="P44" s="32" t="s">
        <v>1531</v>
      </c>
      <c r="Q44" s="288" t="s">
        <v>1480</v>
      </c>
      <c r="R44" s="349" t="s">
        <v>1481</v>
      </c>
      <c r="S44" s="47"/>
      <c r="T44" s="48"/>
      <c r="U44" s="47"/>
      <c r="V44" s="192" t="s">
        <v>1998</v>
      </c>
      <c r="W44" s="346">
        <v>42429</v>
      </c>
      <c r="X44" s="350" t="s">
        <v>1484</v>
      </c>
      <c r="Y44" s="45" t="s">
        <v>1901</v>
      </c>
      <c r="Z44" s="114">
        <v>830025306</v>
      </c>
      <c r="AA44" s="50" t="s">
        <v>1883</v>
      </c>
      <c r="AB44" s="347">
        <v>52516</v>
      </c>
      <c r="AC44" s="346">
        <v>42429</v>
      </c>
      <c r="AD44" s="87"/>
      <c r="AE44" s="162">
        <v>169700000</v>
      </c>
      <c r="AF44" s="49"/>
      <c r="AG44" s="49"/>
      <c r="AH44" s="49">
        <f t="shared" si="0"/>
        <v>169700000</v>
      </c>
      <c r="AI44" s="157" t="s">
        <v>1897</v>
      </c>
      <c r="AJ44" s="88" t="s">
        <v>1898</v>
      </c>
      <c r="AK44" s="88" t="s">
        <v>1902</v>
      </c>
      <c r="AL44" s="88" t="s">
        <v>1903</v>
      </c>
      <c r="AM44" s="346" t="s">
        <v>67</v>
      </c>
      <c r="AN44" s="346">
        <v>42431</v>
      </c>
      <c r="AO44" s="346"/>
      <c r="AP44" s="346">
        <v>42735</v>
      </c>
      <c r="AQ44" s="29">
        <f t="shared" si="36"/>
        <v>304</v>
      </c>
      <c r="AR44" s="29"/>
      <c r="AS44" s="184" t="s">
        <v>89</v>
      </c>
      <c r="AT44" s="290">
        <v>19262345</v>
      </c>
      <c r="AU44" s="56"/>
      <c r="AV44" s="57"/>
      <c r="AW44" s="58"/>
      <c r="AX44" s="58"/>
      <c r="AY44" s="57"/>
      <c r="AZ44" s="58"/>
      <c r="BA44" s="59"/>
      <c r="BB44" s="60"/>
      <c r="BC44" s="61"/>
      <c r="BD44" s="61"/>
      <c r="BE44" s="62"/>
      <c r="BF44" s="61"/>
      <c r="BG44" s="63"/>
      <c r="BH44" s="63"/>
      <c r="BI44" s="64"/>
      <c r="BJ44" s="65"/>
      <c r="BK44" s="66"/>
      <c r="BL44" s="65"/>
      <c r="BM44" s="203">
        <f>+AF44</f>
        <v>0</v>
      </c>
      <c r="BN44" s="204">
        <f t="shared" si="37"/>
        <v>0</v>
      </c>
      <c r="BO44" s="205">
        <f>+AH44+BN44</f>
        <v>169700000</v>
      </c>
      <c r="BP44" s="67"/>
      <c r="BQ44" s="67"/>
      <c r="BR44" s="67"/>
      <c r="BS44" s="67"/>
      <c r="BT44" s="58"/>
      <c r="BU44" s="60"/>
      <c r="BV44" s="60"/>
      <c r="BW44" s="60"/>
      <c r="BX44" s="60"/>
      <c r="BY44" s="61"/>
      <c r="BZ44" s="71"/>
      <c r="CA44" s="71"/>
      <c r="CB44" s="72"/>
      <c r="CC44" s="72"/>
      <c r="CD44" s="72"/>
      <c r="CE44" s="73"/>
      <c r="CF44" s="74">
        <f>+IF(BQ44&gt;AP44,IF(BV44&gt;BQ44,IF(CA44&gt;BV44,CA44,BV44),BQ44),AP44)</f>
        <v>42735</v>
      </c>
      <c r="CG44" s="75"/>
      <c r="CH44" s="49"/>
      <c r="CI44" s="73"/>
      <c r="CJ44" s="76" t="e">
        <f>+SUMIFS(#REF!,#REF!,AB44)</f>
        <v>#REF!</v>
      </c>
      <c r="CK44" s="77" t="e">
        <f>+SUMIFS(#REF!,#REF!,AU44)+SUMIFS(#REF!,#REF!,BA44)+SUMIFS(#REF!,#REF!,BG44)</f>
        <v>#REF!</v>
      </c>
      <c r="CL44" s="78" t="e">
        <f t="shared" si="38"/>
        <v>#REF!</v>
      </c>
      <c r="CM44" s="79"/>
      <c r="CN44" s="80" t="str">
        <f>+R44</f>
        <v>EJECUCIÓN</v>
      </c>
      <c r="CO44" s="81"/>
      <c r="CP44" s="82">
        <f>+AN44</f>
        <v>42431</v>
      </c>
      <c r="CQ44" s="80">
        <f t="shared" si="39"/>
        <v>42735</v>
      </c>
      <c r="CR44" s="83">
        <f t="shared" si="40"/>
        <v>304</v>
      </c>
      <c r="CS44" s="83">
        <f t="shared" si="41"/>
        <v>-154</v>
      </c>
      <c r="CT44" s="84">
        <f t="shared" si="42"/>
        <v>-50.657894736842103</v>
      </c>
      <c r="CU44" s="921"/>
      <c r="CV44" s="83">
        <f t="shared" si="43"/>
        <v>-50.657894736842103</v>
      </c>
      <c r="CW44" s="85" t="e">
        <f t="shared" si="44"/>
        <v>#REF!</v>
      </c>
    </row>
    <row r="45" spans="1:126" s="51" customFormat="1" ht="96" hidden="1" customHeight="1" x14ac:dyDescent="0.25">
      <c r="A45" s="352">
        <f t="shared" si="8"/>
        <v>41</v>
      </c>
      <c r="B45" s="43" t="s">
        <v>1610</v>
      </c>
      <c r="C45" s="277" t="s">
        <v>1999</v>
      </c>
      <c r="D45" s="201" t="s">
        <v>1998</v>
      </c>
      <c r="E45" s="346">
        <v>42408</v>
      </c>
      <c r="F45" s="117" t="s">
        <v>1499</v>
      </c>
      <c r="G45" s="117" t="s">
        <v>1525</v>
      </c>
      <c r="H45" s="117"/>
      <c r="I45" s="350" t="s">
        <v>1972</v>
      </c>
      <c r="J45" s="351" t="s">
        <v>2245</v>
      </c>
      <c r="K45" s="352">
        <v>157</v>
      </c>
      <c r="L45" s="46">
        <v>80111600</v>
      </c>
      <c r="M45" s="46" t="s">
        <v>2000</v>
      </c>
      <c r="N45" s="162">
        <v>12000000</v>
      </c>
      <c r="O45" s="348">
        <v>17416</v>
      </c>
      <c r="P45" s="32" t="s">
        <v>2001</v>
      </c>
      <c r="Q45" s="288" t="s">
        <v>1480</v>
      </c>
      <c r="R45" s="349" t="s">
        <v>1481</v>
      </c>
      <c r="S45" s="47"/>
      <c r="T45" s="48"/>
      <c r="U45" s="47"/>
      <c r="V45" s="192">
        <v>41</v>
      </c>
      <c r="W45" s="346">
        <v>42422</v>
      </c>
      <c r="X45" s="350" t="s">
        <v>1484</v>
      </c>
      <c r="Y45" s="45" t="s">
        <v>2002</v>
      </c>
      <c r="Z45" s="114">
        <v>51727720</v>
      </c>
      <c r="AA45" s="50"/>
      <c r="AB45" s="347">
        <v>45816</v>
      </c>
      <c r="AC45" s="346">
        <v>42422</v>
      </c>
      <c r="AD45" s="29"/>
      <c r="AE45" s="157">
        <v>12000000</v>
      </c>
      <c r="AF45" s="49"/>
      <c r="AG45" s="49"/>
      <c r="AH45" s="49">
        <f t="shared" si="0"/>
        <v>12000000</v>
      </c>
      <c r="AI45" s="157" t="s">
        <v>22</v>
      </c>
      <c r="AJ45" s="157" t="s">
        <v>67</v>
      </c>
      <c r="AK45" s="157" t="s">
        <v>67</v>
      </c>
      <c r="AL45" s="157" t="s">
        <v>67</v>
      </c>
      <c r="AM45" s="346" t="s">
        <v>67</v>
      </c>
      <c r="AN45" s="346">
        <v>42422</v>
      </c>
      <c r="AO45" s="346"/>
      <c r="AP45" s="346">
        <v>42735</v>
      </c>
      <c r="AQ45" s="29">
        <f t="shared" si="36"/>
        <v>313</v>
      </c>
      <c r="AR45" s="29"/>
      <c r="AS45" s="350" t="s">
        <v>61</v>
      </c>
      <c r="AT45" s="55">
        <v>21094954</v>
      </c>
      <c r="AU45" s="57"/>
      <c r="AV45" s="57"/>
      <c r="AW45" s="58"/>
      <c r="AX45" s="86"/>
      <c r="AY45" s="57"/>
      <c r="AZ45" s="58"/>
      <c r="BA45" s="59"/>
      <c r="BB45" s="60"/>
      <c r="BC45" s="61"/>
      <c r="BD45" s="61"/>
      <c r="BE45" s="62"/>
      <c r="BF45" s="61"/>
      <c r="BG45" s="63"/>
      <c r="BH45" s="63"/>
      <c r="BI45" s="64"/>
      <c r="BJ45" s="65"/>
      <c r="BK45" s="66"/>
      <c r="BL45" s="65"/>
      <c r="BM45" s="203"/>
      <c r="BN45" s="204"/>
      <c r="BO45" s="29">
        <v>12000000</v>
      </c>
      <c r="BP45" s="67"/>
      <c r="BQ45" s="67"/>
      <c r="BR45" s="115"/>
      <c r="BS45" s="67"/>
      <c r="BT45" s="58"/>
      <c r="BU45" s="61"/>
      <c r="BV45" s="60"/>
      <c r="BW45" s="60"/>
      <c r="BX45" s="60"/>
      <c r="BY45" s="61"/>
      <c r="BZ45" s="71"/>
      <c r="CA45" s="71"/>
      <c r="CB45" s="72"/>
      <c r="CC45" s="72"/>
      <c r="CD45" s="72"/>
      <c r="CE45" s="73"/>
      <c r="CF45" s="74">
        <v>42735</v>
      </c>
      <c r="CG45" s="75"/>
      <c r="CH45" s="49"/>
      <c r="CI45" s="73"/>
      <c r="CJ45" s="76"/>
      <c r="CK45" s="77"/>
      <c r="CL45" s="78"/>
      <c r="CM45" s="79"/>
      <c r="CN45" s="80" t="str">
        <f>+R45</f>
        <v>EJECUCIÓN</v>
      </c>
      <c r="CO45" s="81"/>
      <c r="CP45" s="346">
        <v>42422</v>
      </c>
      <c r="CQ45" s="80">
        <v>42735</v>
      </c>
      <c r="CR45" s="83"/>
      <c r="CS45" s="83"/>
      <c r="CT45" s="84"/>
      <c r="CU45" s="921"/>
      <c r="CV45" s="83"/>
      <c r="CW45" s="85"/>
      <c r="DV45" s="356"/>
    </row>
    <row r="46" spans="1:126" s="51" customFormat="1" ht="60" hidden="1" customHeight="1" x14ac:dyDescent="0.25">
      <c r="A46" s="352">
        <f t="shared" si="8"/>
        <v>6460</v>
      </c>
      <c r="B46" s="43" t="s">
        <v>2274</v>
      </c>
      <c r="C46" s="277" t="s">
        <v>2275</v>
      </c>
      <c r="D46" s="214" t="s">
        <v>2277</v>
      </c>
      <c r="E46" s="346">
        <v>42398</v>
      </c>
      <c r="F46" s="117" t="s">
        <v>1590</v>
      </c>
      <c r="G46" s="117" t="s">
        <v>1873</v>
      </c>
      <c r="H46" s="117"/>
      <c r="I46" s="30" t="s">
        <v>2257</v>
      </c>
      <c r="J46" s="351" t="s">
        <v>2276</v>
      </c>
      <c r="K46" s="352">
        <v>237</v>
      </c>
      <c r="L46" s="46">
        <v>561115</v>
      </c>
      <c r="M46" s="184"/>
      <c r="N46" s="162">
        <v>6237600</v>
      </c>
      <c r="O46" s="348" t="s">
        <v>2278</v>
      </c>
      <c r="P46" s="32" t="s">
        <v>2279</v>
      </c>
      <c r="Q46" s="288" t="s">
        <v>1480</v>
      </c>
      <c r="R46" s="349" t="s">
        <v>1481</v>
      </c>
      <c r="S46" s="47"/>
      <c r="T46" s="48"/>
      <c r="U46" s="47"/>
      <c r="V46" s="192">
        <v>6460</v>
      </c>
      <c r="W46" s="346">
        <v>42398</v>
      </c>
      <c r="X46" s="350" t="s">
        <v>1484</v>
      </c>
      <c r="Y46" s="45" t="s">
        <v>2280</v>
      </c>
      <c r="Z46" s="114">
        <v>900059238</v>
      </c>
      <c r="AA46" s="50" t="s">
        <v>2065</v>
      </c>
      <c r="AB46" s="347">
        <v>34116</v>
      </c>
      <c r="AC46" s="346"/>
      <c r="AD46" s="29"/>
      <c r="AE46" s="113">
        <v>6237600</v>
      </c>
      <c r="AF46" s="49"/>
      <c r="AG46" s="49"/>
      <c r="AH46" s="49">
        <f t="shared" si="0"/>
        <v>6237600</v>
      </c>
      <c r="AI46" s="157" t="s">
        <v>22</v>
      </c>
      <c r="AJ46" s="157" t="s">
        <v>67</v>
      </c>
      <c r="AK46" s="157" t="s">
        <v>67</v>
      </c>
      <c r="AL46" s="157" t="s">
        <v>67</v>
      </c>
      <c r="AM46" s="346" t="s">
        <v>67</v>
      </c>
      <c r="AN46" s="346">
        <v>42398</v>
      </c>
      <c r="AO46" s="346"/>
      <c r="AP46" s="346">
        <v>42420</v>
      </c>
      <c r="AQ46" s="29">
        <f>AP46-AN46</f>
        <v>22</v>
      </c>
      <c r="AR46" s="29"/>
      <c r="AS46" s="184" t="s">
        <v>62</v>
      </c>
      <c r="AT46" s="290">
        <v>12630990</v>
      </c>
      <c r="AU46" s="57"/>
      <c r="AV46" s="57"/>
      <c r="AW46" s="58"/>
      <c r="AX46" s="86"/>
      <c r="AY46" s="57"/>
      <c r="AZ46" s="58"/>
      <c r="BA46" s="59"/>
      <c r="BB46" s="60"/>
      <c r="BC46" s="61"/>
      <c r="BD46" s="61"/>
      <c r="BE46" s="62"/>
      <c r="BF46" s="61"/>
      <c r="BG46" s="63"/>
      <c r="BH46" s="63"/>
      <c r="BI46" s="64"/>
      <c r="BJ46" s="65"/>
      <c r="BK46" s="66"/>
      <c r="BL46" s="65"/>
      <c r="BM46" s="203"/>
      <c r="BN46" s="204"/>
      <c r="BO46" s="205"/>
      <c r="BP46" s="67"/>
      <c r="BQ46" s="67"/>
      <c r="BR46" s="115"/>
      <c r="BS46" s="67"/>
      <c r="BT46" s="58"/>
      <c r="BU46" s="61"/>
      <c r="BV46" s="60"/>
      <c r="BW46" s="60"/>
      <c r="BX46" s="60"/>
      <c r="BY46" s="61"/>
      <c r="BZ46" s="71"/>
      <c r="CA46" s="71"/>
      <c r="CB46" s="72"/>
      <c r="CC46" s="72"/>
      <c r="CD46" s="72"/>
      <c r="CE46" s="73"/>
      <c r="CF46" s="74">
        <f t="shared" ref="CF46" si="45">+IF(BQ46&gt;AP46,IF(BV46&gt;BQ46,IF(CA46&gt;BV46,CA46,BV46),BQ46),AP46)</f>
        <v>42420</v>
      </c>
      <c r="CG46" s="75"/>
      <c r="CH46" s="49"/>
      <c r="CI46" s="73"/>
      <c r="CJ46" s="76"/>
      <c r="CK46" s="77"/>
      <c r="CL46" s="78"/>
      <c r="CM46" s="79"/>
      <c r="CN46" s="80"/>
      <c r="CO46" s="81"/>
      <c r="CP46" s="82">
        <f t="shared" ref="CP46" si="46">+AN46</f>
        <v>42398</v>
      </c>
      <c r="CQ46" s="80">
        <f t="shared" ref="CQ46" si="47">+CF46</f>
        <v>42420</v>
      </c>
      <c r="CR46" s="83">
        <f t="shared" ref="CR46" si="48">+CQ46-CP46</f>
        <v>22</v>
      </c>
      <c r="CS46" s="83">
        <f t="shared" ref="CS46" si="49">+$CU$1-CP46</f>
        <v>-121</v>
      </c>
      <c r="CT46" s="84">
        <f t="shared" ref="CT46" si="50">+IF(CS46&gt;=CR46,100,(CS46/CR46)*100)</f>
        <v>-550</v>
      </c>
      <c r="CU46" s="921"/>
      <c r="CV46" s="83">
        <f t="shared" ref="CV46" si="51">+CT46</f>
        <v>-550</v>
      </c>
      <c r="CW46" s="85"/>
    </row>
    <row r="47" spans="1:126" s="51" customFormat="1" ht="120" customHeight="1" x14ac:dyDescent="0.25">
      <c r="A47" s="352">
        <f t="shared" si="8"/>
        <v>36</v>
      </c>
      <c r="B47" s="43" t="s">
        <v>1610</v>
      </c>
      <c r="C47" s="277" t="s">
        <v>1810</v>
      </c>
      <c r="D47" s="201" t="s">
        <v>1816</v>
      </c>
      <c r="E47" s="346">
        <v>42409</v>
      </c>
      <c r="F47" s="117" t="s">
        <v>1499</v>
      </c>
      <c r="G47" s="44" t="s">
        <v>1525</v>
      </c>
      <c r="H47" s="44"/>
      <c r="I47" s="45" t="s">
        <v>1972</v>
      </c>
      <c r="J47" s="351" t="s">
        <v>1811</v>
      </c>
      <c r="K47" s="347">
        <v>203</v>
      </c>
      <c r="L47" s="46">
        <v>80161500</v>
      </c>
      <c r="M47" s="46" t="s">
        <v>1812</v>
      </c>
      <c r="N47" s="162" t="s">
        <v>1813</v>
      </c>
      <c r="O47" s="348" t="s">
        <v>1814</v>
      </c>
      <c r="P47" s="32" t="s">
        <v>1487</v>
      </c>
      <c r="Q47" s="288" t="s">
        <v>1480</v>
      </c>
      <c r="R47" s="349" t="s">
        <v>1481</v>
      </c>
      <c r="S47" s="47"/>
      <c r="T47" s="48"/>
      <c r="U47" s="47"/>
      <c r="V47" s="192">
        <v>36</v>
      </c>
      <c r="W47" s="346">
        <v>42416</v>
      </c>
      <c r="X47" s="350" t="s">
        <v>1484</v>
      </c>
      <c r="Y47" s="365" t="s">
        <v>1815</v>
      </c>
      <c r="Z47" s="114">
        <v>52985088</v>
      </c>
      <c r="AA47" s="50"/>
      <c r="AB47" s="347">
        <v>42816</v>
      </c>
      <c r="AC47" s="346">
        <v>42416</v>
      </c>
      <c r="AD47" s="368">
        <f>AH47/3</f>
        <v>1300000</v>
      </c>
      <c r="AE47" s="157">
        <v>3900000</v>
      </c>
      <c r="AF47" s="49"/>
      <c r="AG47" s="49"/>
      <c r="AH47" s="367">
        <f t="shared" si="0"/>
        <v>3900000</v>
      </c>
      <c r="AI47" s="157" t="s">
        <v>22</v>
      </c>
      <c r="AJ47" s="157" t="s">
        <v>67</v>
      </c>
      <c r="AK47" s="157" t="s">
        <v>67</v>
      </c>
      <c r="AL47" s="157" t="s">
        <v>67</v>
      </c>
      <c r="AM47" s="346" t="s">
        <v>67</v>
      </c>
      <c r="AN47" s="346">
        <v>42416</v>
      </c>
      <c r="AO47" s="346"/>
      <c r="AP47" s="346">
        <v>42506</v>
      </c>
      <c r="AQ47" s="29">
        <f t="shared" si="36"/>
        <v>90</v>
      </c>
      <c r="AR47" s="29"/>
      <c r="AS47" s="350" t="s">
        <v>1465</v>
      </c>
      <c r="AT47" s="269">
        <v>52260482</v>
      </c>
      <c r="AU47" s="57"/>
      <c r="AV47" s="57"/>
      <c r="AW47" s="58"/>
      <c r="AX47" s="69"/>
      <c r="AY47" s="57"/>
      <c r="AZ47" s="58"/>
      <c r="BA47" s="59"/>
      <c r="BB47" s="60"/>
      <c r="BC47" s="61"/>
      <c r="BD47" s="61"/>
      <c r="BE47" s="62"/>
      <c r="BF47" s="61"/>
      <c r="BG47" s="63"/>
      <c r="BH47" s="63"/>
      <c r="BI47" s="64"/>
      <c r="BJ47" s="65"/>
      <c r="BK47" s="66"/>
      <c r="BL47" s="65"/>
      <c r="BM47" s="203">
        <f>+AF47</f>
        <v>0</v>
      </c>
      <c r="BN47" s="204">
        <f t="shared" si="37"/>
        <v>0</v>
      </c>
      <c r="BO47" s="205">
        <f>+AH47+BN47</f>
        <v>3900000</v>
      </c>
      <c r="BP47" s="67"/>
      <c r="BQ47" s="67"/>
      <c r="BR47" s="115"/>
      <c r="BS47" s="67"/>
      <c r="BT47" s="58"/>
      <c r="BU47" s="60"/>
      <c r="BV47" s="60"/>
      <c r="BW47" s="70"/>
      <c r="BX47" s="60"/>
      <c r="BY47" s="61"/>
      <c r="BZ47" s="71"/>
      <c r="CA47" s="71"/>
      <c r="CB47" s="72"/>
      <c r="CC47" s="72"/>
      <c r="CD47" s="72"/>
      <c r="CE47" s="73"/>
      <c r="CF47" s="74">
        <f>+IF(BQ47&gt;AP47,IF(BV47&gt;BQ47,IF(CA47&gt;BV47,CA47,BV47),BQ47),AP47)</f>
        <v>42506</v>
      </c>
      <c r="CG47" s="75"/>
      <c r="CH47" s="49"/>
      <c r="CI47" s="73"/>
      <c r="CJ47" s="76" t="e">
        <f>+SUMIFS(#REF!,#REF!,AB47)</f>
        <v>#REF!</v>
      </c>
      <c r="CK47" s="77" t="e">
        <f>+SUMIFS(#REF!,#REF!,AU47)+SUMIFS(#REF!,#REF!,BA47)+SUMIFS(#REF!,#REF!,BG47)</f>
        <v>#REF!</v>
      </c>
      <c r="CL47" s="78" t="e">
        <f t="shared" si="38"/>
        <v>#REF!</v>
      </c>
      <c r="CM47" s="79"/>
      <c r="CN47" s="80" t="str">
        <f>+R47</f>
        <v>EJECUCIÓN</v>
      </c>
      <c r="CO47" s="81"/>
      <c r="CP47" s="82">
        <f>+AN47</f>
        <v>42416</v>
      </c>
      <c r="CQ47" s="80">
        <f t="shared" si="39"/>
        <v>42506</v>
      </c>
      <c r="CR47" s="83">
        <f t="shared" si="40"/>
        <v>90</v>
      </c>
      <c r="CS47" s="83">
        <f t="shared" si="41"/>
        <v>-139</v>
      </c>
      <c r="CT47" s="84">
        <f t="shared" si="42"/>
        <v>-154.44444444444446</v>
      </c>
      <c r="CU47" s="921"/>
      <c r="CV47" s="83">
        <f t="shared" si="43"/>
        <v>-154.44444444444446</v>
      </c>
      <c r="CW47" s="85" t="e">
        <f t="shared" si="44"/>
        <v>#REF!</v>
      </c>
      <c r="DV47" s="362" t="s">
        <v>2917</v>
      </c>
    </row>
    <row r="48" spans="1:126" s="51" customFormat="1" ht="120.75" customHeight="1" x14ac:dyDescent="0.25">
      <c r="A48" s="352" t="str">
        <f t="shared" si="8"/>
        <v>37</v>
      </c>
      <c r="B48" s="43" t="s">
        <v>1610</v>
      </c>
      <c r="C48" s="277" t="s">
        <v>1817</v>
      </c>
      <c r="D48" s="201" t="s">
        <v>1818</v>
      </c>
      <c r="E48" s="346">
        <v>42409</v>
      </c>
      <c r="F48" s="117" t="s">
        <v>1499</v>
      </c>
      <c r="G48" s="44" t="s">
        <v>1525</v>
      </c>
      <c r="H48" s="44"/>
      <c r="I48" s="45" t="s">
        <v>1972</v>
      </c>
      <c r="J48" s="351" t="s">
        <v>1811</v>
      </c>
      <c r="K48" s="352">
        <v>204</v>
      </c>
      <c r="L48" s="46">
        <v>80161500</v>
      </c>
      <c r="M48" s="46" t="s">
        <v>1812</v>
      </c>
      <c r="N48" s="162" t="s">
        <v>1813</v>
      </c>
      <c r="O48" s="348" t="s">
        <v>1819</v>
      </c>
      <c r="P48" s="32" t="s">
        <v>1487</v>
      </c>
      <c r="Q48" s="288" t="s">
        <v>1480</v>
      </c>
      <c r="R48" s="349" t="s">
        <v>1481</v>
      </c>
      <c r="S48" s="47"/>
      <c r="T48" s="48"/>
      <c r="U48" s="47"/>
      <c r="V48" s="192" t="s">
        <v>1557</v>
      </c>
      <c r="W48" s="346">
        <v>42416</v>
      </c>
      <c r="X48" s="350" t="s">
        <v>1484</v>
      </c>
      <c r="Y48" s="365" t="s">
        <v>1820</v>
      </c>
      <c r="Z48" s="114">
        <v>52065735</v>
      </c>
      <c r="AA48" s="50"/>
      <c r="AB48" s="347">
        <v>42916</v>
      </c>
      <c r="AC48" s="346">
        <v>42416</v>
      </c>
      <c r="AD48" s="368">
        <f>AH48/3</f>
        <v>1300000</v>
      </c>
      <c r="AE48" s="157">
        <v>3900000</v>
      </c>
      <c r="AF48" s="49"/>
      <c r="AG48" s="49"/>
      <c r="AH48" s="367">
        <f t="shared" si="0"/>
        <v>3900000</v>
      </c>
      <c r="AI48" s="157" t="s">
        <v>22</v>
      </c>
      <c r="AJ48" s="157" t="s">
        <v>67</v>
      </c>
      <c r="AK48" s="157" t="s">
        <v>67</v>
      </c>
      <c r="AL48" s="157" t="s">
        <v>67</v>
      </c>
      <c r="AM48" s="346" t="s">
        <v>67</v>
      </c>
      <c r="AN48" s="346">
        <v>42416</v>
      </c>
      <c r="AO48" s="346"/>
      <c r="AP48" s="346">
        <v>42506</v>
      </c>
      <c r="AQ48" s="29">
        <f t="shared" si="36"/>
        <v>90</v>
      </c>
      <c r="AR48" s="29"/>
      <c r="AS48" s="350" t="s">
        <v>1465</v>
      </c>
      <c r="AT48" s="269">
        <v>52260482</v>
      </c>
      <c r="AU48" s="57"/>
      <c r="AV48" s="57"/>
      <c r="AW48" s="58"/>
      <c r="AX48" s="86"/>
      <c r="AY48" s="57"/>
      <c r="AZ48" s="58"/>
      <c r="BA48" s="59"/>
      <c r="BB48" s="60"/>
      <c r="BC48" s="61"/>
      <c r="BD48" s="61"/>
      <c r="BE48" s="62"/>
      <c r="BF48" s="61"/>
      <c r="BG48" s="63"/>
      <c r="BH48" s="63"/>
      <c r="BI48" s="64"/>
      <c r="BJ48" s="65"/>
      <c r="BK48" s="66"/>
      <c r="BL48" s="65"/>
      <c r="BM48" s="203">
        <f>+AF48</f>
        <v>0</v>
      </c>
      <c r="BN48" s="204">
        <f t="shared" si="37"/>
        <v>0</v>
      </c>
      <c r="BO48" s="205">
        <f>+AH48+BN48</f>
        <v>3900000</v>
      </c>
      <c r="BP48" s="67"/>
      <c r="BQ48" s="67"/>
      <c r="BR48" s="115"/>
      <c r="BS48" s="67"/>
      <c r="BT48" s="58"/>
      <c r="BU48" s="61"/>
      <c r="BV48" s="60"/>
      <c r="BW48" s="60"/>
      <c r="BX48" s="60"/>
      <c r="BY48" s="61"/>
      <c r="BZ48" s="71"/>
      <c r="CA48" s="71"/>
      <c r="CB48" s="72"/>
      <c r="CC48" s="72"/>
      <c r="CD48" s="72"/>
      <c r="CE48" s="73"/>
      <c r="CF48" s="74">
        <f>+IF(BQ48&gt;AP48,IF(BV48&gt;BQ48,IF(CA48&gt;BV48,CA48,BV48),BQ48),AP48)</f>
        <v>42506</v>
      </c>
      <c r="CG48" s="75"/>
      <c r="CH48" s="49"/>
      <c r="CI48" s="73"/>
      <c r="CJ48" s="76" t="e">
        <f>+SUMIFS(#REF!,#REF!,AB48)</f>
        <v>#REF!</v>
      </c>
      <c r="CK48" s="77" t="e">
        <f>+SUMIFS(#REF!,#REF!,AU48)+SUMIFS(#REF!,#REF!,BA48)+SUMIFS(#REF!,#REF!,BG48)</f>
        <v>#REF!</v>
      </c>
      <c r="CL48" s="78" t="e">
        <f t="shared" si="38"/>
        <v>#REF!</v>
      </c>
      <c r="CM48" s="79"/>
      <c r="CN48" s="80" t="str">
        <f>+R48</f>
        <v>EJECUCIÓN</v>
      </c>
      <c r="CO48" s="81"/>
      <c r="CP48" s="82">
        <f>+AN48</f>
        <v>42416</v>
      </c>
      <c r="CQ48" s="80">
        <f t="shared" si="39"/>
        <v>42506</v>
      </c>
      <c r="CR48" s="83">
        <f t="shared" si="40"/>
        <v>90</v>
      </c>
      <c r="CS48" s="83">
        <f t="shared" si="41"/>
        <v>-139</v>
      </c>
      <c r="CT48" s="84">
        <f t="shared" si="42"/>
        <v>-154.44444444444446</v>
      </c>
      <c r="CU48" s="921"/>
      <c r="CV48" s="83">
        <f t="shared" si="43"/>
        <v>-154.44444444444446</v>
      </c>
      <c r="CW48" s="85" t="e">
        <f t="shared" si="44"/>
        <v>#REF!</v>
      </c>
      <c r="DV48" s="362" t="s">
        <v>2917</v>
      </c>
    </row>
    <row r="49" spans="1:126" s="51" customFormat="1" ht="63.75" hidden="1" customHeight="1" x14ac:dyDescent="0.25">
      <c r="A49" s="352" t="str">
        <f t="shared" si="8"/>
        <v>43</v>
      </c>
      <c r="B49" s="43" t="s">
        <v>1609</v>
      </c>
      <c r="C49" s="277" t="s">
        <v>2108</v>
      </c>
      <c r="D49" s="201" t="s">
        <v>2091</v>
      </c>
      <c r="E49" s="346">
        <v>42411</v>
      </c>
      <c r="F49" s="117" t="s">
        <v>1499</v>
      </c>
      <c r="G49" s="117" t="s">
        <v>1659</v>
      </c>
      <c r="H49" s="117"/>
      <c r="I49" s="30" t="s">
        <v>2257</v>
      </c>
      <c r="J49" s="351" t="s">
        <v>2109</v>
      </c>
      <c r="K49" s="352">
        <v>142</v>
      </c>
      <c r="L49" s="46">
        <v>708022</v>
      </c>
      <c r="M49" s="184" t="s">
        <v>2110</v>
      </c>
      <c r="N49" s="215">
        <v>349382240</v>
      </c>
      <c r="O49" s="348" t="s">
        <v>2111</v>
      </c>
      <c r="P49" s="32" t="s">
        <v>2112</v>
      </c>
      <c r="Q49" s="288" t="s">
        <v>1480</v>
      </c>
      <c r="R49" s="349" t="s">
        <v>1481</v>
      </c>
      <c r="S49" s="47"/>
      <c r="T49" s="48"/>
      <c r="U49" s="47"/>
      <c r="V49" s="192" t="s">
        <v>2113</v>
      </c>
      <c r="W49" s="346">
        <v>42429</v>
      </c>
      <c r="X49" s="350" t="s">
        <v>1484</v>
      </c>
      <c r="Y49" s="45" t="s">
        <v>1979</v>
      </c>
      <c r="Z49" s="118">
        <v>900062917</v>
      </c>
      <c r="AA49" s="50" t="s">
        <v>1839</v>
      </c>
      <c r="AB49" s="353">
        <v>52416</v>
      </c>
      <c r="AC49" s="346">
        <v>2016</v>
      </c>
      <c r="AD49" s="29"/>
      <c r="AE49" s="157">
        <v>349382240</v>
      </c>
      <c r="AF49" s="49"/>
      <c r="AG49" s="49"/>
      <c r="AH49" s="49">
        <f t="shared" si="0"/>
        <v>349382240</v>
      </c>
      <c r="AI49" s="157" t="s">
        <v>22</v>
      </c>
      <c r="AJ49" s="157" t="s">
        <v>67</v>
      </c>
      <c r="AK49" s="157" t="s">
        <v>67</v>
      </c>
      <c r="AL49" s="157" t="s">
        <v>67</v>
      </c>
      <c r="AM49" s="346" t="s">
        <v>67</v>
      </c>
      <c r="AN49" s="346">
        <v>42429</v>
      </c>
      <c r="AO49" s="346"/>
      <c r="AP49" s="346">
        <v>42735</v>
      </c>
      <c r="AQ49" s="29">
        <f>AP49-AN49</f>
        <v>306</v>
      </c>
      <c r="AR49" s="29"/>
      <c r="AS49" s="184" t="s">
        <v>1463</v>
      </c>
      <c r="AT49" s="290">
        <v>36551065</v>
      </c>
      <c r="AU49" s="57"/>
      <c r="AV49" s="57"/>
      <c r="AW49" s="58"/>
      <c r="AX49" s="86"/>
      <c r="AY49" s="57"/>
      <c r="AZ49" s="58"/>
      <c r="BA49" s="59"/>
      <c r="BB49" s="60"/>
      <c r="BC49" s="61"/>
      <c r="BD49" s="61"/>
      <c r="BE49" s="62"/>
      <c r="BF49" s="61"/>
      <c r="BG49" s="63"/>
      <c r="BH49" s="63"/>
      <c r="BI49" s="64"/>
      <c r="BJ49" s="65"/>
      <c r="BK49" s="66"/>
      <c r="BL49" s="65"/>
      <c r="BM49" s="203"/>
      <c r="BN49" s="204"/>
      <c r="BO49" s="205"/>
      <c r="BP49" s="67"/>
      <c r="BQ49" s="67"/>
      <c r="BR49" s="115"/>
      <c r="BS49" s="67"/>
      <c r="BT49" s="58"/>
      <c r="BU49" s="61"/>
      <c r="BV49" s="60"/>
      <c r="BW49" s="60"/>
      <c r="BX49" s="60"/>
      <c r="BY49" s="61"/>
      <c r="BZ49" s="71"/>
      <c r="CA49" s="71"/>
      <c r="CB49" s="72"/>
      <c r="CC49" s="72"/>
      <c r="CD49" s="72"/>
      <c r="CE49" s="73"/>
      <c r="CF49" s="74"/>
      <c r="CG49" s="75"/>
      <c r="CH49" s="49"/>
      <c r="CI49" s="73"/>
      <c r="CJ49" s="76"/>
      <c r="CK49" s="77"/>
      <c r="CL49" s="78"/>
      <c r="CM49" s="79"/>
      <c r="CN49" s="80"/>
      <c r="CO49" s="81"/>
      <c r="CP49" s="82"/>
      <c r="CQ49" s="80"/>
      <c r="CR49" s="83"/>
      <c r="CS49" s="83"/>
      <c r="CT49" s="84"/>
      <c r="CU49" s="921"/>
      <c r="CV49" s="83"/>
      <c r="CW49" s="85"/>
    </row>
    <row r="50" spans="1:126" s="51" customFormat="1" ht="109.5" hidden="1" customHeight="1" x14ac:dyDescent="0.25">
      <c r="A50" s="352">
        <f t="shared" si="8"/>
        <v>50</v>
      </c>
      <c r="B50" s="43" t="s">
        <v>1477</v>
      </c>
      <c r="C50" s="277" t="s">
        <v>1919</v>
      </c>
      <c r="D50" s="211">
        <v>48</v>
      </c>
      <c r="E50" s="346">
        <v>42412</v>
      </c>
      <c r="F50" s="117" t="s">
        <v>1499</v>
      </c>
      <c r="G50" s="117" t="s">
        <v>1526</v>
      </c>
      <c r="H50" s="117"/>
      <c r="I50" s="120" t="s">
        <v>2250</v>
      </c>
      <c r="J50" s="206" t="s">
        <v>1904</v>
      </c>
      <c r="K50" s="347">
        <v>22</v>
      </c>
      <c r="L50" s="46" t="s">
        <v>1906</v>
      </c>
      <c r="M50" s="46" t="s">
        <v>1905</v>
      </c>
      <c r="N50" s="162">
        <v>173399577</v>
      </c>
      <c r="O50" s="348" t="s">
        <v>1907</v>
      </c>
      <c r="P50" s="32" t="s">
        <v>1531</v>
      </c>
      <c r="Q50" s="288" t="s">
        <v>1480</v>
      </c>
      <c r="R50" s="349" t="s">
        <v>1481</v>
      </c>
      <c r="S50" s="47"/>
      <c r="T50" s="48"/>
      <c r="U50" s="47"/>
      <c r="V50" s="192">
        <v>50</v>
      </c>
      <c r="W50" s="346">
        <v>42443</v>
      </c>
      <c r="X50" s="350" t="s">
        <v>1484</v>
      </c>
      <c r="Y50" s="45" t="s">
        <v>1945</v>
      </c>
      <c r="Z50" s="114">
        <v>830042244</v>
      </c>
      <c r="AA50" s="50" t="s">
        <v>1578</v>
      </c>
      <c r="AB50" s="347">
        <v>60216</v>
      </c>
      <c r="AC50" s="346">
        <v>42443</v>
      </c>
      <c r="AD50" s="87"/>
      <c r="AE50" s="157">
        <v>173399577</v>
      </c>
      <c r="AF50" s="49"/>
      <c r="AG50" s="49"/>
      <c r="AH50" s="49">
        <f t="shared" si="0"/>
        <v>173399577</v>
      </c>
      <c r="AI50" s="157" t="s">
        <v>1897</v>
      </c>
      <c r="AJ50" s="88" t="s">
        <v>1898</v>
      </c>
      <c r="AK50" s="88" t="s">
        <v>1902</v>
      </c>
      <c r="AL50" s="88"/>
      <c r="AM50" s="346" t="s">
        <v>67</v>
      </c>
      <c r="AN50" s="346">
        <v>42451</v>
      </c>
      <c r="AO50" s="346"/>
      <c r="AP50" s="346">
        <v>42719</v>
      </c>
      <c r="AQ50" s="29">
        <f>AP50-AN50</f>
        <v>268</v>
      </c>
      <c r="AR50" s="29"/>
      <c r="AS50" s="350" t="s">
        <v>2088</v>
      </c>
      <c r="AT50" s="290">
        <v>80148863</v>
      </c>
      <c r="AU50" s="56"/>
      <c r="AV50" s="57"/>
      <c r="AW50" s="58"/>
      <c r="AX50" s="58"/>
      <c r="AY50" s="57"/>
      <c r="AZ50" s="58"/>
      <c r="BA50" s="59"/>
      <c r="BB50" s="60"/>
      <c r="BC50" s="61"/>
      <c r="BD50" s="61"/>
      <c r="BE50" s="62"/>
      <c r="BF50" s="61"/>
      <c r="BG50" s="63"/>
      <c r="BH50" s="63"/>
      <c r="BI50" s="64"/>
      <c r="BJ50" s="65"/>
      <c r="BK50" s="66"/>
      <c r="BL50" s="65"/>
      <c r="BM50" s="203">
        <f>+AF50</f>
        <v>0</v>
      </c>
      <c r="BN50" s="204">
        <f t="shared" ref="BN50" si="52">+AW50+BC50+BI50+BM50</f>
        <v>0</v>
      </c>
      <c r="BO50" s="205">
        <f>+AH50+BN50</f>
        <v>173399577</v>
      </c>
      <c r="BP50" s="67"/>
      <c r="BQ50" s="67"/>
      <c r="BR50" s="67"/>
      <c r="BS50" s="67"/>
      <c r="BT50" s="58"/>
      <c r="BU50" s="60"/>
      <c r="BV50" s="60"/>
      <c r="BW50" s="60"/>
      <c r="BX50" s="60"/>
      <c r="BY50" s="61"/>
      <c r="BZ50" s="71"/>
      <c r="CA50" s="71"/>
      <c r="CB50" s="72"/>
      <c r="CC50" s="72"/>
      <c r="CD50" s="72"/>
      <c r="CE50" s="73"/>
      <c r="CF50" s="74">
        <f>+IF(BQ50&gt;AP50,IF(BV50&gt;BQ50,IF(CA50&gt;BV50,CA50,BV50),BQ50),AP50)</f>
        <v>42719</v>
      </c>
      <c r="CG50" s="75"/>
      <c r="CH50" s="49"/>
      <c r="CI50" s="73"/>
      <c r="CJ50" s="76" t="e">
        <f>+SUMIFS(#REF!,#REF!,AB50)</f>
        <v>#REF!</v>
      </c>
      <c r="CK50" s="77" t="e">
        <f>+SUMIFS(#REF!,#REF!,AU50)+SUMIFS(#REF!,#REF!,BA50)+SUMIFS(#REF!,#REF!,BG50)</f>
        <v>#REF!</v>
      </c>
      <c r="CL50" s="78" t="e">
        <f t="shared" ref="CL50" si="53">+(CJ50+CK50)/BO50</f>
        <v>#REF!</v>
      </c>
      <c r="CM50" s="79"/>
      <c r="CN50" s="80" t="str">
        <f>+R50</f>
        <v>EJECUCIÓN</v>
      </c>
      <c r="CO50" s="81"/>
      <c r="CP50" s="82">
        <f>+AN50</f>
        <v>42451</v>
      </c>
      <c r="CQ50" s="80">
        <f t="shared" ref="CQ50:CQ51" si="54">+CF50</f>
        <v>42719</v>
      </c>
      <c r="CR50" s="83">
        <f t="shared" ref="CR50" si="55">+CQ50-CP50</f>
        <v>268</v>
      </c>
      <c r="CS50" s="83">
        <f t="shared" ref="CS50:CS51" si="56">+$CU$1-CP50</f>
        <v>-174</v>
      </c>
      <c r="CT50" s="84">
        <f t="shared" ref="CT50" si="57">+IF(CS50&gt;=CR50,100,(CS50/CR50)*100)</f>
        <v>-64.925373134328353</v>
      </c>
      <c r="CU50" s="921"/>
      <c r="CV50" s="83">
        <f t="shared" ref="CV50" si="58">+CT50</f>
        <v>-64.925373134328353</v>
      </c>
      <c r="CW50" s="85" t="e">
        <f t="shared" ref="CW50" si="59">+CL50</f>
        <v>#REF!</v>
      </c>
    </row>
    <row r="51" spans="1:126" s="51" customFormat="1" ht="63.75" x14ac:dyDescent="0.25">
      <c r="A51" s="352">
        <f t="shared" si="8"/>
        <v>38</v>
      </c>
      <c r="B51" s="43" t="s">
        <v>1477</v>
      </c>
      <c r="C51" s="277" t="s">
        <v>1913</v>
      </c>
      <c r="D51" s="211">
        <v>49</v>
      </c>
      <c r="E51" s="346">
        <v>42412</v>
      </c>
      <c r="F51" s="117" t="s">
        <v>1499</v>
      </c>
      <c r="G51" s="44" t="s">
        <v>1525</v>
      </c>
      <c r="H51" s="44"/>
      <c r="I51" s="45" t="s">
        <v>1908</v>
      </c>
      <c r="J51" s="351" t="s">
        <v>1909</v>
      </c>
      <c r="K51" s="352">
        <v>210</v>
      </c>
      <c r="L51" s="46">
        <v>801217</v>
      </c>
      <c r="M51" s="184" t="s">
        <v>1910</v>
      </c>
      <c r="N51" s="162">
        <v>25920000</v>
      </c>
      <c r="O51" s="348" t="s">
        <v>1911</v>
      </c>
      <c r="P51" s="32" t="s">
        <v>1487</v>
      </c>
      <c r="Q51" s="288" t="s">
        <v>1480</v>
      </c>
      <c r="R51" s="349" t="s">
        <v>1481</v>
      </c>
      <c r="S51" s="47"/>
      <c r="T51" s="48"/>
      <c r="U51" s="47"/>
      <c r="V51" s="192">
        <v>38</v>
      </c>
      <c r="W51" s="346">
        <v>42416</v>
      </c>
      <c r="X51" s="350" t="s">
        <v>1484</v>
      </c>
      <c r="Y51" s="365" t="s">
        <v>1912</v>
      </c>
      <c r="Z51" s="114">
        <v>79672351</v>
      </c>
      <c r="AA51" s="50"/>
      <c r="AB51" s="347">
        <v>43516</v>
      </c>
      <c r="AC51" s="346">
        <v>42443</v>
      </c>
      <c r="AD51" s="366">
        <v>4320000</v>
      </c>
      <c r="AE51" s="162">
        <v>25920000</v>
      </c>
      <c r="AF51" s="49"/>
      <c r="AG51" s="49"/>
      <c r="AH51" s="367">
        <f t="shared" si="0"/>
        <v>25920000</v>
      </c>
      <c r="AI51" s="157" t="s">
        <v>22</v>
      </c>
      <c r="AJ51" s="157" t="s">
        <v>67</v>
      </c>
      <c r="AK51" s="157" t="s">
        <v>67</v>
      </c>
      <c r="AL51" s="157" t="s">
        <v>67</v>
      </c>
      <c r="AM51" s="346" t="s">
        <v>67</v>
      </c>
      <c r="AN51" s="346">
        <v>42416</v>
      </c>
      <c r="AO51" s="346"/>
      <c r="AP51" s="346">
        <v>42597</v>
      </c>
      <c r="AQ51" s="29">
        <f>AP51-AN51</f>
        <v>181</v>
      </c>
      <c r="AR51" s="29">
        <v>0</v>
      </c>
      <c r="AS51" s="184" t="s">
        <v>58</v>
      </c>
      <c r="AT51" s="290">
        <v>79572017</v>
      </c>
      <c r="AU51" s="57"/>
      <c r="AV51" s="57"/>
      <c r="AW51" s="58"/>
      <c r="AX51" s="86"/>
      <c r="AY51" s="57"/>
      <c r="AZ51" s="58"/>
      <c r="BA51" s="59"/>
      <c r="BB51" s="60"/>
      <c r="BC51" s="61"/>
      <c r="BD51" s="61"/>
      <c r="BE51" s="62"/>
      <c r="BF51" s="61"/>
      <c r="BG51" s="63"/>
      <c r="BH51" s="63"/>
      <c r="BI51" s="64"/>
      <c r="BJ51" s="65"/>
      <c r="BK51" s="66"/>
      <c r="BL51" s="65"/>
      <c r="BM51" s="203">
        <f>+AF51</f>
        <v>0</v>
      </c>
      <c r="BN51" s="204">
        <f>+AW51+BC51+BI51+BM51</f>
        <v>0</v>
      </c>
      <c r="BO51" s="205">
        <f>+AH51+BN51</f>
        <v>25920000</v>
      </c>
      <c r="BP51" s="67"/>
      <c r="BQ51" s="67"/>
      <c r="BR51" s="115"/>
      <c r="BS51" s="67"/>
      <c r="BT51" s="58"/>
      <c r="BU51" s="61"/>
      <c r="BV51" s="60"/>
      <c r="BW51" s="60"/>
      <c r="BX51" s="60"/>
      <c r="BY51" s="61"/>
      <c r="BZ51" s="71"/>
      <c r="CA51" s="71"/>
      <c r="CB51" s="72"/>
      <c r="CC51" s="72"/>
      <c r="CD51" s="72"/>
      <c r="CE51" s="73"/>
      <c r="CF51" s="74">
        <f>+IF(BQ51&gt;AP51,IF(BV51&gt;BQ51,IF(CA51&gt;BV51,CA51,BV51),BQ51),AP51)</f>
        <v>42597</v>
      </c>
      <c r="CG51" s="75"/>
      <c r="CH51" s="49"/>
      <c r="CI51" s="73"/>
      <c r="CJ51" s="76" t="e">
        <f>+SUMIFS(#REF!,#REF!,AB51)</f>
        <v>#REF!</v>
      </c>
      <c r="CK51" s="77" t="e">
        <f>+SUMIFS(#REF!,#REF!,AU51)+SUMIFS(#REF!,#REF!,BA51)+SUMIFS(#REF!,#REF!,BG51)</f>
        <v>#REF!</v>
      </c>
      <c r="CL51" s="78" t="e">
        <f>+(CJ51+CK51)/BO51</f>
        <v>#REF!</v>
      </c>
      <c r="CM51" s="79"/>
      <c r="CN51" s="80" t="str">
        <f>+R51</f>
        <v>EJECUCIÓN</v>
      </c>
      <c r="CO51" s="81"/>
      <c r="CP51" s="82">
        <f>+AN51</f>
        <v>42416</v>
      </c>
      <c r="CQ51" s="80">
        <f t="shared" si="54"/>
        <v>42597</v>
      </c>
      <c r="CR51" s="83">
        <f>+CQ51-CP51</f>
        <v>181</v>
      </c>
      <c r="CS51" s="83">
        <f t="shared" si="56"/>
        <v>-139</v>
      </c>
      <c r="CT51" s="84">
        <f>+IF(CS51&gt;=CR51,100,(CS51/CR51)*100)</f>
        <v>-76.795580110497241</v>
      </c>
      <c r="CU51" s="921"/>
      <c r="CV51" s="83">
        <f>+CT51</f>
        <v>-76.795580110497241</v>
      </c>
      <c r="CW51" s="85" t="e">
        <f>+CL51</f>
        <v>#REF!</v>
      </c>
      <c r="DV51" s="362" t="s">
        <v>2917</v>
      </c>
    </row>
    <row r="52" spans="1:126" s="179" customFormat="1" ht="64.5" hidden="1" customHeight="1" x14ac:dyDescent="0.25">
      <c r="A52" s="137" t="str">
        <f t="shared" si="8"/>
        <v>DESIERTO</v>
      </c>
      <c r="B52" s="43" t="s">
        <v>2792</v>
      </c>
      <c r="C52" s="279" t="s">
        <v>1792</v>
      </c>
      <c r="D52" s="207" t="s">
        <v>1793</v>
      </c>
      <c r="E52" s="346">
        <v>42412</v>
      </c>
      <c r="F52" s="283" t="s">
        <v>1499</v>
      </c>
      <c r="G52" s="283" t="s">
        <v>1525</v>
      </c>
      <c r="H52" s="283"/>
      <c r="I52" s="208" t="s">
        <v>1794</v>
      </c>
      <c r="J52" s="139" t="s">
        <v>1931</v>
      </c>
      <c r="K52" s="137">
        <v>215</v>
      </c>
      <c r="L52" s="141">
        <v>801217</v>
      </c>
      <c r="M52" s="208" t="s">
        <v>1795</v>
      </c>
      <c r="N52" s="163">
        <v>25000000</v>
      </c>
      <c r="O52" s="142" t="s">
        <v>1796</v>
      </c>
      <c r="P52" s="143" t="s">
        <v>1487</v>
      </c>
      <c r="Q52" s="289" t="s">
        <v>1985</v>
      </c>
      <c r="R52" s="144" t="s">
        <v>1985</v>
      </c>
      <c r="S52" s="147"/>
      <c r="T52" s="150"/>
      <c r="U52" s="147"/>
      <c r="V52" s="192" t="s">
        <v>1985</v>
      </c>
      <c r="W52" s="138"/>
      <c r="X52" s="208"/>
      <c r="Y52" s="45"/>
      <c r="Z52" s="172"/>
      <c r="AA52" s="131"/>
      <c r="AB52" s="152"/>
      <c r="AC52" s="138"/>
      <c r="AD52" s="146"/>
      <c r="AE52" s="146"/>
      <c r="AF52" s="127"/>
      <c r="AG52" s="127"/>
      <c r="AH52" s="127">
        <f t="shared" si="0"/>
        <v>0</v>
      </c>
      <c r="AI52" s="158" t="s">
        <v>22</v>
      </c>
      <c r="AJ52" s="158" t="s">
        <v>67</v>
      </c>
      <c r="AK52" s="158" t="s">
        <v>67</v>
      </c>
      <c r="AL52" s="158" t="s">
        <v>67</v>
      </c>
      <c r="AM52" s="138" t="s">
        <v>67</v>
      </c>
      <c r="AN52" s="138">
        <v>42409</v>
      </c>
      <c r="AO52" s="138"/>
      <c r="AP52" s="138">
        <v>42621</v>
      </c>
      <c r="AQ52" s="146">
        <f t="shared" ref="AQ52:AQ55" si="60">AP52-AN52</f>
        <v>212</v>
      </c>
      <c r="AR52" s="146"/>
      <c r="AS52" s="208" t="s">
        <v>58</v>
      </c>
      <c r="AT52" s="292">
        <v>79572017</v>
      </c>
      <c r="AU52" s="147"/>
      <c r="AV52" s="147"/>
      <c r="AW52" s="146"/>
      <c r="AX52" s="148"/>
      <c r="AY52" s="147"/>
      <c r="AZ52" s="146"/>
      <c r="BA52" s="141"/>
      <c r="BB52" s="144"/>
      <c r="BC52" s="146"/>
      <c r="BD52" s="146"/>
      <c r="BE52" s="147"/>
      <c r="BF52" s="146"/>
      <c r="BG52" s="149"/>
      <c r="BH52" s="149"/>
      <c r="BI52" s="127"/>
      <c r="BJ52" s="146"/>
      <c r="BK52" s="147"/>
      <c r="BL52" s="146"/>
      <c r="BM52" s="127"/>
      <c r="BN52" s="127"/>
      <c r="BO52" s="127"/>
      <c r="BP52" s="144"/>
      <c r="BQ52" s="144"/>
      <c r="BR52" s="142"/>
      <c r="BS52" s="144"/>
      <c r="BT52" s="146"/>
      <c r="BU52" s="146"/>
      <c r="BV52" s="144"/>
      <c r="BW52" s="144"/>
      <c r="BX52" s="144"/>
      <c r="BY52" s="146"/>
      <c r="BZ52" s="130"/>
      <c r="CA52" s="130"/>
      <c r="CB52" s="144"/>
      <c r="CC52" s="144"/>
      <c r="CD52" s="144"/>
      <c r="CE52" s="154"/>
      <c r="CF52" s="126"/>
      <c r="CG52" s="128"/>
      <c r="CH52" s="127"/>
      <c r="CI52" s="154"/>
      <c r="CJ52" s="154"/>
      <c r="CK52" s="127"/>
      <c r="CL52" s="173"/>
      <c r="CM52" s="173"/>
      <c r="CN52" s="174"/>
      <c r="CO52" s="174"/>
      <c r="CP52" s="175"/>
      <c r="CQ52" s="174"/>
      <c r="CR52" s="176"/>
      <c r="CS52" s="176"/>
      <c r="CT52" s="177"/>
      <c r="CU52" s="921"/>
      <c r="CV52" s="176"/>
      <c r="CW52" s="178"/>
    </row>
    <row r="53" spans="1:126" s="51" customFormat="1" ht="34.5" customHeight="1" x14ac:dyDescent="0.25">
      <c r="A53" s="352" t="str">
        <f t="shared" si="8"/>
        <v>45</v>
      </c>
      <c r="B53" s="43" t="s">
        <v>2792</v>
      </c>
      <c r="C53" s="277" t="s">
        <v>1837</v>
      </c>
      <c r="D53" s="201">
        <v>51</v>
      </c>
      <c r="E53" s="346">
        <v>42412</v>
      </c>
      <c r="F53" s="117" t="s">
        <v>1499</v>
      </c>
      <c r="G53" s="44" t="s">
        <v>1525</v>
      </c>
      <c r="H53" s="44"/>
      <c r="I53" s="45" t="s">
        <v>1833</v>
      </c>
      <c r="J53" s="351" t="s">
        <v>1834</v>
      </c>
      <c r="K53" s="352">
        <v>243</v>
      </c>
      <c r="L53" s="46">
        <v>801615</v>
      </c>
      <c r="M53" s="184" t="s">
        <v>1835</v>
      </c>
      <c r="N53" s="162">
        <v>24000000</v>
      </c>
      <c r="O53" s="348" t="s">
        <v>1836</v>
      </c>
      <c r="P53" s="32" t="s">
        <v>1487</v>
      </c>
      <c r="Q53" s="288" t="s">
        <v>1480</v>
      </c>
      <c r="R53" s="349" t="s">
        <v>1481</v>
      </c>
      <c r="S53" s="47"/>
      <c r="T53" s="48"/>
      <c r="U53" s="47"/>
      <c r="V53" s="192" t="s">
        <v>1816</v>
      </c>
      <c r="W53" s="346">
        <v>42430</v>
      </c>
      <c r="X53" s="350" t="s">
        <v>1484</v>
      </c>
      <c r="Y53" s="365" t="s">
        <v>1932</v>
      </c>
      <c r="Z53" s="185">
        <v>79865008</v>
      </c>
      <c r="AA53" s="50"/>
      <c r="AB53" s="353">
        <v>52716</v>
      </c>
      <c r="AC53" s="346">
        <v>42430</v>
      </c>
      <c r="AD53" s="368">
        <v>4000000</v>
      </c>
      <c r="AE53" s="157">
        <v>24000000</v>
      </c>
      <c r="AF53" s="49"/>
      <c r="AG53" s="49"/>
      <c r="AH53" s="367">
        <f t="shared" si="0"/>
        <v>24000000</v>
      </c>
      <c r="AI53" s="157" t="s">
        <v>22</v>
      </c>
      <c r="AJ53" s="157" t="s">
        <v>67</v>
      </c>
      <c r="AK53" s="157" t="s">
        <v>67</v>
      </c>
      <c r="AL53" s="157" t="s">
        <v>67</v>
      </c>
      <c r="AM53" s="346" t="s">
        <v>67</v>
      </c>
      <c r="AN53" s="346">
        <v>42431</v>
      </c>
      <c r="AO53" s="346"/>
      <c r="AP53" s="346">
        <v>42614</v>
      </c>
      <c r="AQ53" s="29">
        <f t="shared" si="60"/>
        <v>183</v>
      </c>
      <c r="AR53" s="29"/>
      <c r="AS53" s="184" t="s">
        <v>96</v>
      </c>
      <c r="AT53" s="290">
        <v>94486941</v>
      </c>
      <c r="AU53" s="57"/>
      <c r="AV53" s="57"/>
      <c r="AW53" s="58"/>
      <c r="AX53" s="86"/>
      <c r="AY53" s="57"/>
      <c r="AZ53" s="58"/>
      <c r="BA53" s="59"/>
      <c r="BB53" s="60"/>
      <c r="BC53" s="61"/>
      <c r="BD53" s="61"/>
      <c r="BE53" s="62"/>
      <c r="BF53" s="61"/>
      <c r="BG53" s="63"/>
      <c r="BH53" s="63"/>
      <c r="BI53" s="64"/>
      <c r="BJ53" s="65"/>
      <c r="BK53" s="66"/>
      <c r="BL53" s="65"/>
      <c r="BM53" s="203"/>
      <c r="BN53" s="204"/>
      <c r="BO53" s="205"/>
      <c r="BP53" s="67"/>
      <c r="BQ53" s="67"/>
      <c r="BR53" s="115"/>
      <c r="BS53" s="67"/>
      <c r="BT53" s="58"/>
      <c r="BU53" s="61"/>
      <c r="BV53" s="60"/>
      <c r="BW53" s="60"/>
      <c r="BX53" s="60"/>
      <c r="BY53" s="61"/>
      <c r="BZ53" s="71"/>
      <c r="CA53" s="71"/>
      <c r="CB53" s="72"/>
      <c r="CC53" s="72"/>
      <c r="CD53" s="72"/>
      <c r="CE53" s="73"/>
      <c r="CF53" s="74"/>
      <c r="CG53" s="75"/>
      <c r="CH53" s="49"/>
      <c r="CI53" s="73"/>
      <c r="CJ53" s="76"/>
      <c r="CK53" s="77"/>
      <c r="CL53" s="78"/>
      <c r="CM53" s="79"/>
      <c r="CN53" s="80"/>
      <c r="CO53" s="81"/>
      <c r="CP53" s="82"/>
      <c r="CQ53" s="80"/>
      <c r="CR53" s="83"/>
      <c r="CS53" s="83"/>
      <c r="CT53" s="84"/>
      <c r="CU53" s="934"/>
      <c r="CV53" s="83"/>
      <c r="CW53" s="85"/>
      <c r="DV53" s="360"/>
    </row>
    <row r="54" spans="1:126" ht="51" hidden="1" x14ac:dyDescent="0.25">
      <c r="A54" s="352">
        <f t="shared" si="8"/>
        <v>62</v>
      </c>
      <c r="B54" s="277" t="s">
        <v>1609</v>
      </c>
      <c r="C54" s="277" t="s">
        <v>1996</v>
      </c>
      <c r="D54" s="216">
        <v>52</v>
      </c>
      <c r="E54" s="346">
        <v>42422</v>
      </c>
      <c r="F54" s="350" t="s">
        <v>1499</v>
      </c>
      <c r="G54" s="350" t="s">
        <v>2050</v>
      </c>
      <c r="H54" s="350"/>
      <c r="I54" s="30" t="s">
        <v>2257</v>
      </c>
      <c r="J54" s="28" t="s">
        <v>2022</v>
      </c>
      <c r="K54" s="347">
        <v>113</v>
      </c>
      <c r="L54" s="46">
        <v>821119</v>
      </c>
      <c r="M54" s="46" t="s">
        <v>2023</v>
      </c>
      <c r="N54" s="217">
        <v>299000</v>
      </c>
      <c r="O54" s="75" t="s">
        <v>2024</v>
      </c>
      <c r="P54" s="183" t="s">
        <v>1803</v>
      </c>
      <c r="Q54" s="288" t="s">
        <v>1480</v>
      </c>
      <c r="R54" s="349" t="s">
        <v>1481</v>
      </c>
      <c r="S54" s="52"/>
      <c r="T54" s="75"/>
      <c r="U54" s="52"/>
      <c r="V54" s="192">
        <v>62</v>
      </c>
      <c r="W54" s="52">
        <v>42476</v>
      </c>
      <c r="X54" s="350" t="s">
        <v>1484</v>
      </c>
      <c r="Y54" s="45" t="s">
        <v>2190</v>
      </c>
      <c r="Z54" s="54">
        <v>900850150</v>
      </c>
      <c r="AA54" s="50" t="s">
        <v>1883</v>
      </c>
      <c r="AB54" s="352">
        <v>79716</v>
      </c>
      <c r="AC54" s="91">
        <v>42471</v>
      </c>
      <c r="AD54" s="49"/>
      <c r="AE54" s="73">
        <v>299000</v>
      </c>
      <c r="AF54" s="49"/>
      <c r="AG54" s="49"/>
      <c r="AH54" s="49">
        <f t="shared" si="0"/>
        <v>299000</v>
      </c>
      <c r="AI54" s="157" t="s">
        <v>22</v>
      </c>
      <c r="AJ54" s="157" t="s">
        <v>67</v>
      </c>
      <c r="AK54" s="157" t="s">
        <v>67</v>
      </c>
      <c r="AL54" s="157" t="s">
        <v>67</v>
      </c>
      <c r="AM54" s="346" t="s">
        <v>67</v>
      </c>
      <c r="AN54" s="346">
        <v>42471</v>
      </c>
      <c r="AO54" s="346"/>
      <c r="AP54" s="346">
        <v>42835</v>
      </c>
      <c r="AQ54" s="29">
        <f t="shared" si="60"/>
        <v>364</v>
      </c>
      <c r="AR54" s="52"/>
      <c r="AS54" s="350" t="s">
        <v>32</v>
      </c>
      <c r="AT54" s="290">
        <v>98428631</v>
      </c>
      <c r="AU54" s="52"/>
      <c r="AV54" s="52"/>
      <c r="AW54" s="49"/>
      <c r="AX54" s="75"/>
      <c r="AY54" s="52"/>
      <c r="AZ54" s="49"/>
      <c r="BA54" s="90"/>
      <c r="BB54" s="52"/>
      <c r="BC54" s="49"/>
      <c r="BD54" s="49"/>
      <c r="BE54" s="52"/>
      <c r="BF54" s="49"/>
      <c r="BG54" s="90"/>
      <c r="BH54" s="90"/>
      <c r="BI54" s="49"/>
      <c r="BJ54" s="49"/>
      <c r="BK54" s="52"/>
      <c r="BL54" s="49"/>
      <c r="BM54" s="49"/>
      <c r="BN54" s="49"/>
      <c r="BO54" s="49"/>
      <c r="BP54" s="91"/>
      <c r="BQ54" s="91"/>
      <c r="BR54" s="50"/>
      <c r="BS54" s="91"/>
      <c r="BT54" s="49"/>
      <c r="BU54" s="91"/>
      <c r="BV54" s="91"/>
      <c r="BW54" s="50"/>
      <c r="BX54" s="91"/>
      <c r="BY54" s="49"/>
      <c r="BZ54" s="91"/>
      <c r="CA54" s="91"/>
      <c r="CB54" s="50"/>
      <c r="CC54" s="91"/>
      <c r="CD54" s="49"/>
      <c r="CE54" s="92"/>
      <c r="CF54" s="52"/>
      <c r="CG54" s="75"/>
      <c r="CH54" s="49"/>
      <c r="CI54" s="92"/>
      <c r="CJ54" s="93"/>
      <c r="CK54" s="94"/>
      <c r="CL54" s="94"/>
      <c r="CM54" s="94"/>
      <c r="CN54" s="218"/>
      <c r="CO54" s="218"/>
      <c r="CP54" s="218"/>
      <c r="CQ54" s="218"/>
      <c r="CR54" s="218"/>
      <c r="CS54" s="49"/>
      <c r="CT54" s="219"/>
      <c r="CU54" s="921"/>
      <c r="CV54" s="49"/>
      <c r="CW54" s="220"/>
      <c r="DV54" s="221"/>
    </row>
    <row r="55" spans="1:126" s="68" customFormat="1" ht="78" hidden="1" customHeight="1" x14ac:dyDescent="0.25">
      <c r="A55" s="352">
        <f t="shared" si="8"/>
        <v>52</v>
      </c>
      <c r="B55" s="43" t="s">
        <v>1489</v>
      </c>
      <c r="C55" s="277" t="s">
        <v>1859</v>
      </c>
      <c r="D55" s="201" t="s">
        <v>1858</v>
      </c>
      <c r="E55" s="346">
        <v>42424</v>
      </c>
      <c r="F55" s="117" t="s">
        <v>1499</v>
      </c>
      <c r="G55" s="117" t="s">
        <v>1659</v>
      </c>
      <c r="H55" s="117"/>
      <c r="I55" s="350" t="s">
        <v>1972</v>
      </c>
      <c r="J55" s="351" t="s">
        <v>2120</v>
      </c>
      <c r="K55" s="352">
        <v>50</v>
      </c>
      <c r="L55" s="46" t="s">
        <v>1860</v>
      </c>
      <c r="M55" s="184" t="s">
        <v>1861</v>
      </c>
      <c r="N55" s="162">
        <v>30000000</v>
      </c>
      <c r="O55" s="348" t="s">
        <v>1862</v>
      </c>
      <c r="P55" s="32" t="s">
        <v>1863</v>
      </c>
      <c r="Q55" s="288" t="s">
        <v>1480</v>
      </c>
      <c r="R55" s="349" t="s">
        <v>1481</v>
      </c>
      <c r="S55" s="47"/>
      <c r="T55" s="48"/>
      <c r="U55" s="47"/>
      <c r="V55" s="192">
        <v>52</v>
      </c>
      <c r="W55" s="346">
        <v>42447</v>
      </c>
      <c r="X55" s="350" t="s">
        <v>1864</v>
      </c>
      <c r="Y55" s="45" t="s">
        <v>1950</v>
      </c>
      <c r="Z55" s="114">
        <v>830028714</v>
      </c>
      <c r="AA55" s="50" t="s">
        <v>1846</v>
      </c>
      <c r="AB55" s="347">
        <v>63916</v>
      </c>
      <c r="AC55" s="346">
        <v>42447</v>
      </c>
      <c r="AD55" s="29"/>
      <c r="AE55" s="157">
        <v>30000000</v>
      </c>
      <c r="AF55" s="49"/>
      <c r="AG55" s="49"/>
      <c r="AH55" s="49">
        <f t="shared" si="0"/>
        <v>30000000</v>
      </c>
      <c r="AI55" s="157" t="s">
        <v>22</v>
      </c>
      <c r="AJ55" s="157" t="s">
        <v>67</v>
      </c>
      <c r="AK55" s="157" t="s">
        <v>67</v>
      </c>
      <c r="AL55" s="157" t="s">
        <v>67</v>
      </c>
      <c r="AM55" s="346" t="s">
        <v>67</v>
      </c>
      <c r="AN55" s="346">
        <v>42447</v>
      </c>
      <c r="AO55" s="346"/>
      <c r="AP55" s="346">
        <v>42735</v>
      </c>
      <c r="AQ55" s="29">
        <f t="shared" si="60"/>
        <v>288</v>
      </c>
      <c r="AR55" s="29"/>
      <c r="AS55" s="350" t="s">
        <v>101</v>
      </c>
      <c r="AT55" s="290">
        <v>52206863</v>
      </c>
      <c r="AU55" s="56"/>
      <c r="AV55" s="57"/>
      <c r="AW55" s="58"/>
      <c r="AX55" s="58"/>
      <c r="AY55" s="57"/>
      <c r="AZ55" s="58"/>
      <c r="BA55" s="59"/>
      <c r="BB55" s="60"/>
      <c r="BC55" s="61"/>
      <c r="BD55" s="61"/>
      <c r="BE55" s="62"/>
      <c r="BF55" s="61"/>
      <c r="BG55" s="63"/>
      <c r="BH55" s="63"/>
      <c r="BI55" s="64"/>
      <c r="BJ55" s="65"/>
      <c r="BK55" s="66"/>
      <c r="BL55" s="65"/>
      <c r="BM55" s="203">
        <f>+AF55</f>
        <v>0</v>
      </c>
      <c r="BN55" s="204">
        <f t="shared" ref="BN55" si="61">+AW55+BC55+BI55+BM55</f>
        <v>0</v>
      </c>
      <c r="BO55" s="205">
        <f>+AH55+BN55</f>
        <v>30000000</v>
      </c>
      <c r="BP55" s="67"/>
      <c r="BQ55" s="67"/>
      <c r="BR55" s="67"/>
      <c r="BS55" s="67"/>
      <c r="BT55" s="58"/>
      <c r="BU55" s="60"/>
      <c r="BV55" s="60"/>
      <c r="BW55" s="60"/>
      <c r="BX55" s="60"/>
      <c r="BY55" s="61"/>
      <c r="BZ55" s="71"/>
      <c r="CA55" s="71"/>
      <c r="CB55" s="72"/>
      <c r="CC55" s="72"/>
      <c r="CD55" s="72"/>
      <c r="CE55" s="73"/>
      <c r="CF55" s="74"/>
      <c r="CG55" s="75"/>
      <c r="CH55" s="49"/>
      <c r="CI55" s="73"/>
      <c r="CJ55" s="76"/>
      <c r="CK55" s="77"/>
      <c r="CL55" s="78"/>
      <c r="CM55" s="79"/>
      <c r="CN55" s="80"/>
      <c r="CO55" s="81"/>
      <c r="CP55" s="82"/>
      <c r="CQ55" s="80"/>
      <c r="CR55" s="83"/>
      <c r="CS55" s="83"/>
      <c r="CT55" s="84"/>
      <c r="CU55" s="921"/>
      <c r="CV55" s="83">
        <f t="shared" ref="CV55" si="62">+CT55</f>
        <v>0</v>
      </c>
      <c r="CW55" s="85">
        <f t="shared" ref="CW55" si="63">+CL55</f>
        <v>0</v>
      </c>
    </row>
    <row r="56" spans="1:126" s="51" customFormat="1" ht="102" x14ac:dyDescent="0.25">
      <c r="A56" s="352">
        <f t="shared" si="8"/>
        <v>48</v>
      </c>
      <c r="B56" s="43" t="s">
        <v>1477</v>
      </c>
      <c r="C56" s="277" t="s">
        <v>2795</v>
      </c>
      <c r="D56" s="211">
        <v>54</v>
      </c>
      <c r="E56" s="346">
        <v>42426</v>
      </c>
      <c r="F56" s="117" t="s">
        <v>1499</v>
      </c>
      <c r="G56" s="44" t="s">
        <v>1525</v>
      </c>
      <c r="H56" s="44"/>
      <c r="I56" s="45" t="s">
        <v>1972</v>
      </c>
      <c r="J56" s="351" t="s">
        <v>1920</v>
      </c>
      <c r="K56" s="352">
        <v>239</v>
      </c>
      <c r="L56" s="46">
        <v>801116</v>
      </c>
      <c r="M56" s="184" t="s">
        <v>1910</v>
      </c>
      <c r="N56" s="162">
        <v>31000000</v>
      </c>
      <c r="O56" s="348" t="s">
        <v>1921</v>
      </c>
      <c r="P56" s="32" t="s">
        <v>1487</v>
      </c>
      <c r="Q56" s="288" t="s">
        <v>1480</v>
      </c>
      <c r="R56" s="349" t="s">
        <v>1481</v>
      </c>
      <c r="S56" s="47"/>
      <c r="T56" s="48"/>
      <c r="U56" s="47"/>
      <c r="V56" s="192">
        <v>48</v>
      </c>
      <c r="W56" s="346">
        <v>42436</v>
      </c>
      <c r="X56" s="350" t="s">
        <v>1484</v>
      </c>
      <c r="Y56" s="365" t="s">
        <v>1946</v>
      </c>
      <c r="Z56" s="114">
        <v>80138875</v>
      </c>
      <c r="AA56" s="50"/>
      <c r="AB56" s="347">
        <v>54016</v>
      </c>
      <c r="AC56" s="346">
        <v>42436</v>
      </c>
      <c r="AD56" s="366">
        <v>3100000</v>
      </c>
      <c r="AE56" s="162">
        <v>31000000</v>
      </c>
      <c r="AF56" s="49"/>
      <c r="AG56" s="49"/>
      <c r="AH56" s="367">
        <f t="shared" si="0"/>
        <v>31000000</v>
      </c>
      <c r="AI56" s="157" t="s">
        <v>22</v>
      </c>
      <c r="AJ56" s="157" t="s">
        <v>67</v>
      </c>
      <c r="AK56" s="157" t="s">
        <v>67</v>
      </c>
      <c r="AL56" s="157" t="s">
        <v>67</v>
      </c>
      <c r="AM56" s="346" t="s">
        <v>67</v>
      </c>
      <c r="AN56" s="346">
        <v>42436</v>
      </c>
      <c r="AO56" s="346"/>
      <c r="AP56" s="346">
        <v>42735</v>
      </c>
      <c r="AQ56" s="29">
        <f>AP56-AN56</f>
        <v>299</v>
      </c>
      <c r="AR56" s="29">
        <v>0</v>
      </c>
      <c r="AS56" s="350" t="s">
        <v>1465</v>
      </c>
      <c r="AT56" s="269">
        <v>52260482</v>
      </c>
      <c r="AU56" s="57"/>
      <c r="AV56" s="57"/>
      <c r="AW56" s="58"/>
      <c r="AX56" s="86"/>
      <c r="AY56" s="57"/>
      <c r="AZ56" s="58"/>
      <c r="BA56" s="59"/>
      <c r="BB56" s="60"/>
      <c r="BC56" s="61"/>
      <c r="BD56" s="61"/>
      <c r="BE56" s="62"/>
      <c r="BF56" s="61"/>
      <c r="BG56" s="63"/>
      <c r="BH56" s="63"/>
      <c r="BI56" s="64"/>
      <c r="BJ56" s="65"/>
      <c r="BK56" s="66"/>
      <c r="BL56" s="65"/>
      <c r="BM56" s="203">
        <f>+AF56</f>
        <v>0</v>
      </c>
      <c r="BN56" s="204">
        <f>+AW56+BC56+BI56+BM56</f>
        <v>0</v>
      </c>
      <c r="BO56" s="205">
        <f>+AH56+BN56</f>
        <v>31000000</v>
      </c>
      <c r="BP56" s="67"/>
      <c r="BQ56" s="67"/>
      <c r="BR56" s="115"/>
      <c r="BS56" s="67"/>
      <c r="BT56" s="58"/>
      <c r="BU56" s="61"/>
      <c r="BV56" s="60"/>
      <c r="BW56" s="60"/>
      <c r="BX56" s="60"/>
      <c r="BY56" s="61"/>
      <c r="BZ56" s="71"/>
      <c r="CA56" s="71"/>
      <c r="CB56" s="72"/>
      <c r="CC56" s="72"/>
      <c r="CD56" s="72"/>
      <c r="CE56" s="73"/>
      <c r="CF56" s="74">
        <f>+IF(BQ56&gt;AP56,IF(BV56&gt;BQ56,IF(CA56&gt;BV56,CA56,BV56),BQ56),AP56)</f>
        <v>42735</v>
      </c>
      <c r="CG56" s="75"/>
      <c r="CH56" s="49"/>
      <c r="CI56" s="73"/>
      <c r="CJ56" s="76" t="e">
        <f>+SUMIFS(#REF!,#REF!,AB56)</f>
        <v>#REF!</v>
      </c>
      <c r="CK56" s="77" t="e">
        <f>+SUMIFS(#REF!,#REF!,AU56)+SUMIFS(#REF!,#REF!,BA56)+SUMIFS(#REF!,#REF!,BG56)</f>
        <v>#REF!</v>
      </c>
      <c r="CL56" s="78" t="e">
        <f>+(CJ56+CK56)/BO56</f>
        <v>#REF!</v>
      </c>
      <c r="CM56" s="79"/>
      <c r="CN56" s="80" t="str">
        <f>+R56</f>
        <v>EJECUCIÓN</v>
      </c>
      <c r="CO56" s="81"/>
      <c r="CP56" s="82">
        <f>+AN56</f>
        <v>42436</v>
      </c>
      <c r="CQ56" s="80">
        <f t="shared" ref="CQ56" si="64">+CF56</f>
        <v>42735</v>
      </c>
      <c r="CR56" s="83">
        <f>+CQ56-CP56</f>
        <v>299</v>
      </c>
      <c r="CS56" s="83">
        <f t="shared" ref="CS56" si="65">+$CU$1-CP56</f>
        <v>-159</v>
      </c>
      <c r="CT56" s="84">
        <f>+IF(CS56&gt;=CR56,100,(CS56/CR56)*100)</f>
        <v>-53.177257525083611</v>
      </c>
      <c r="CU56" s="921"/>
      <c r="CV56" s="83">
        <f>+CT56</f>
        <v>-53.177257525083611</v>
      </c>
      <c r="CW56" s="85" t="e">
        <f>+CL56</f>
        <v>#REF!</v>
      </c>
      <c r="DV56" s="360"/>
    </row>
    <row r="57" spans="1:126" s="51" customFormat="1" ht="63.75" x14ac:dyDescent="0.25">
      <c r="A57" s="352" t="str">
        <f t="shared" si="8"/>
        <v>56</v>
      </c>
      <c r="B57" s="43" t="s">
        <v>2792</v>
      </c>
      <c r="C57" s="277" t="s">
        <v>1928</v>
      </c>
      <c r="D57" s="201">
        <v>55</v>
      </c>
      <c r="E57" s="346">
        <v>42437</v>
      </c>
      <c r="F57" s="117" t="s">
        <v>1499</v>
      </c>
      <c r="G57" s="44" t="s">
        <v>1525</v>
      </c>
      <c r="H57" s="44"/>
      <c r="I57" s="45" t="s">
        <v>1972</v>
      </c>
      <c r="J57" s="351" t="s">
        <v>1929</v>
      </c>
      <c r="K57" s="352">
        <v>238</v>
      </c>
      <c r="L57" s="46">
        <v>801217</v>
      </c>
      <c r="M57" s="184" t="s">
        <v>1795</v>
      </c>
      <c r="N57" s="162">
        <v>20000000</v>
      </c>
      <c r="O57" s="348" t="s">
        <v>1930</v>
      </c>
      <c r="P57" s="32" t="s">
        <v>1487</v>
      </c>
      <c r="Q57" s="288" t="s">
        <v>1480</v>
      </c>
      <c r="R57" s="349" t="s">
        <v>1481</v>
      </c>
      <c r="S57" s="47"/>
      <c r="T57" s="48"/>
      <c r="U57" s="47"/>
      <c r="V57" s="192" t="s">
        <v>2004</v>
      </c>
      <c r="W57" s="346">
        <v>42457</v>
      </c>
      <c r="X57" s="350" t="s">
        <v>1484</v>
      </c>
      <c r="Y57" s="365" t="s">
        <v>1951</v>
      </c>
      <c r="Z57" s="118">
        <v>79905768</v>
      </c>
      <c r="AA57" s="50"/>
      <c r="AB57" s="347">
        <v>65016</v>
      </c>
      <c r="AC57" s="346">
        <v>42457</v>
      </c>
      <c r="AD57" s="368">
        <v>10000000</v>
      </c>
      <c r="AE57" s="157">
        <v>20000000</v>
      </c>
      <c r="AF57" s="49"/>
      <c r="AG57" s="49"/>
      <c r="AH57" s="367">
        <f t="shared" si="0"/>
        <v>20000000</v>
      </c>
      <c r="AI57" s="157" t="s">
        <v>22</v>
      </c>
      <c r="AJ57" s="157" t="s">
        <v>67</v>
      </c>
      <c r="AK57" s="157" t="s">
        <v>67</v>
      </c>
      <c r="AL57" s="157" t="s">
        <v>67</v>
      </c>
      <c r="AM57" s="346" t="s">
        <v>67</v>
      </c>
      <c r="AN57" s="346">
        <v>42459</v>
      </c>
      <c r="AO57" s="346"/>
      <c r="AP57" s="346">
        <v>42609</v>
      </c>
      <c r="AQ57" s="29">
        <f>AP57-AN57</f>
        <v>150</v>
      </c>
      <c r="AR57" s="29"/>
      <c r="AS57" s="184" t="s">
        <v>2318</v>
      </c>
      <c r="AT57" s="293"/>
      <c r="AU57" s="57"/>
      <c r="AV57" s="57"/>
      <c r="AW57" s="58"/>
      <c r="AX57" s="86"/>
      <c r="AY57" s="57"/>
      <c r="AZ57" s="58"/>
      <c r="BA57" s="59"/>
      <c r="BB57" s="60"/>
      <c r="BC57" s="61"/>
      <c r="BD57" s="61"/>
      <c r="BE57" s="62"/>
      <c r="BF57" s="61"/>
      <c r="BG57" s="63"/>
      <c r="BH57" s="63"/>
      <c r="BI57" s="64"/>
      <c r="BJ57" s="65"/>
      <c r="BK57" s="66"/>
      <c r="BL57" s="65"/>
      <c r="BM57" s="203"/>
      <c r="BN57" s="204"/>
      <c r="BO57" s="205"/>
      <c r="BP57" s="67"/>
      <c r="BQ57" s="67"/>
      <c r="BR57" s="115"/>
      <c r="BS57" s="67"/>
      <c r="BT57" s="58"/>
      <c r="BU57" s="61"/>
      <c r="BV57" s="60"/>
      <c r="BW57" s="60"/>
      <c r="BX57" s="60"/>
      <c r="BY57" s="61"/>
      <c r="BZ57" s="71"/>
      <c r="CA57" s="71"/>
      <c r="CB57" s="72"/>
      <c r="CC57" s="72"/>
      <c r="CD57" s="72"/>
      <c r="CE57" s="73"/>
      <c r="CF57" s="74"/>
      <c r="CG57" s="75"/>
      <c r="CH57" s="49"/>
      <c r="CI57" s="73"/>
      <c r="CJ57" s="76"/>
      <c r="CK57" s="77"/>
      <c r="CL57" s="78"/>
      <c r="CM57" s="79"/>
      <c r="CN57" s="80"/>
      <c r="CO57" s="81"/>
      <c r="CP57" s="82"/>
      <c r="CQ57" s="80"/>
      <c r="CR57" s="83"/>
      <c r="CS57" s="83"/>
      <c r="CT57" s="84"/>
      <c r="CU57" s="921"/>
      <c r="CV57" s="83"/>
      <c r="CW57" s="85"/>
      <c r="DV57" s="360"/>
    </row>
    <row r="58" spans="1:126" s="51" customFormat="1" ht="38.25" hidden="1" x14ac:dyDescent="0.25">
      <c r="A58" s="352" t="str">
        <f t="shared" si="8"/>
        <v>71</v>
      </c>
      <c r="B58" s="43" t="s">
        <v>1610</v>
      </c>
      <c r="C58" s="277" t="s">
        <v>2003</v>
      </c>
      <c r="D58" s="201" t="s">
        <v>2004</v>
      </c>
      <c r="E58" s="346">
        <v>42437</v>
      </c>
      <c r="F58" s="117" t="s">
        <v>1499</v>
      </c>
      <c r="G58" s="117" t="s">
        <v>1525</v>
      </c>
      <c r="H58" s="117"/>
      <c r="I58" s="350" t="s">
        <v>1972</v>
      </c>
      <c r="J58" s="351" t="s">
        <v>2005</v>
      </c>
      <c r="K58" s="352">
        <v>44</v>
      </c>
      <c r="L58" s="46">
        <v>861005</v>
      </c>
      <c r="M58" s="184" t="s">
        <v>2006</v>
      </c>
      <c r="N58" s="162" t="s">
        <v>2007</v>
      </c>
      <c r="O58" s="348">
        <v>21816</v>
      </c>
      <c r="P58" s="32" t="s">
        <v>1960</v>
      </c>
      <c r="Q58" s="288" t="s">
        <v>1480</v>
      </c>
      <c r="R58" s="349" t="s">
        <v>1481</v>
      </c>
      <c r="S58" s="47"/>
      <c r="T58" s="48"/>
      <c r="U58" s="47"/>
      <c r="V58" s="192" t="s">
        <v>2179</v>
      </c>
      <c r="W58" s="346">
        <v>42479</v>
      </c>
      <c r="X58" s="350" t="s">
        <v>1864</v>
      </c>
      <c r="Y58" s="45" t="s">
        <v>2169</v>
      </c>
      <c r="Z58" s="118">
        <v>860351894</v>
      </c>
      <c r="AA58" s="50" t="s">
        <v>1846</v>
      </c>
      <c r="AB58" s="347">
        <v>85916</v>
      </c>
      <c r="AC58" s="346"/>
      <c r="AD58" s="29"/>
      <c r="AE58" s="157">
        <v>147600000</v>
      </c>
      <c r="AF58" s="49"/>
      <c r="AG58" s="49"/>
      <c r="AH58" s="49">
        <f>AE58+AF58</f>
        <v>147600000</v>
      </c>
      <c r="AI58" s="157" t="s">
        <v>22</v>
      </c>
      <c r="AJ58" s="157" t="s">
        <v>67</v>
      </c>
      <c r="AK58" s="157" t="s">
        <v>67</v>
      </c>
      <c r="AL58" s="157" t="s">
        <v>67</v>
      </c>
      <c r="AM58" s="346" t="s">
        <v>67</v>
      </c>
      <c r="AN58" s="346">
        <v>42482</v>
      </c>
      <c r="AO58" s="346"/>
      <c r="AP58" s="346">
        <v>42704</v>
      </c>
      <c r="AQ58" s="29">
        <f t="shared" ref="AQ58:AQ71" si="66">AP58-AN58</f>
        <v>222</v>
      </c>
      <c r="AR58" s="29"/>
      <c r="AS58" s="184" t="s">
        <v>2674</v>
      </c>
      <c r="AT58" s="290">
        <v>52439750</v>
      </c>
      <c r="AU58" s="57"/>
      <c r="AV58" s="57"/>
      <c r="AW58" s="58"/>
      <c r="AX58" s="86"/>
      <c r="AY58" s="57"/>
      <c r="AZ58" s="58"/>
      <c r="BA58" s="59"/>
      <c r="BB58" s="60"/>
      <c r="BC58" s="61"/>
      <c r="BD58" s="61"/>
      <c r="BE58" s="62"/>
      <c r="BF58" s="61"/>
      <c r="BG58" s="63"/>
      <c r="BH58" s="63"/>
      <c r="BI58" s="64"/>
      <c r="BJ58" s="65"/>
      <c r="BK58" s="66"/>
      <c r="BL58" s="65"/>
      <c r="BM58" s="203"/>
      <c r="BN58" s="204"/>
      <c r="BO58" s="205"/>
      <c r="BP58" s="67"/>
      <c r="BQ58" s="67"/>
      <c r="BR58" s="115"/>
      <c r="BS58" s="67"/>
      <c r="BT58" s="58"/>
      <c r="BU58" s="61"/>
      <c r="BV58" s="60"/>
      <c r="BW58" s="60"/>
      <c r="BX58" s="60"/>
      <c r="BY58" s="61"/>
      <c r="BZ58" s="71"/>
      <c r="CA58" s="71"/>
      <c r="CB58" s="72"/>
      <c r="CC58" s="72"/>
      <c r="CD58" s="72"/>
      <c r="CE58" s="73"/>
      <c r="CF58" s="74"/>
      <c r="CG58" s="75"/>
      <c r="CH58" s="49"/>
      <c r="CI58" s="73"/>
      <c r="CJ58" s="76"/>
      <c r="CK58" s="77"/>
      <c r="CL58" s="78"/>
      <c r="CM58" s="79"/>
      <c r="CN58" s="80"/>
      <c r="CO58" s="81"/>
      <c r="CP58" s="82"/>
      <c r="CQ58" s="80"/>
      <c r="CR58" s="83"/>
      <c r="CS58" s="83"/>
      <c r="CT58" s="84"/>
      <c r="CU58" s="921"/>
      <c r="CV58" s="83"/>
      <c r="CW58" s="85"/>
    </row>
    <row r="59" spans="1:126" ht="63.75" hidden="1" x14ac:dyDescent="0.25">
      <c r="A59" s="352">
        <f t="shared" si="8"/>
        <v>59</v>
      </c>
      <c r="B59" s="277" t="s">
        <v>1609</v>
      </c>
      <c r="C59" s="277" t="s">
        <v>2026</v>
      </c>
      <c r="D59" s="216">
        <v>57</v>
      </c>
      <c r="E59" s="346">
        <v>42438</v>
      </c>
      <c r="F59" s="350" t="s">
        <v>1499</v>
      </c>
      <c r="G59" s="117" t="s">
        <v>1525</v>
      </c>
      <c r="H59" s="117"/>
      <c r="I59" s="120" t="s">
        <v>2250</v>
      </c>
      <c r="J59" s="28" t="s">
        <v>2025</v>
      </c>
      <c r="K59" s="347">
        <v>170</v>
      </c>
      <c r="L59" s="46">
        <v>432121</v>
      </c>
      <c r="M59" s="46" t="s">
        <v>2027</v>
      </c>
      <c r="N59" s="217">
        <v>10000000</v>
      </c>
      <c r="O59" s="75" t="s">
        <v>2028</v>
      </c>
      <c r="P59" s="183" t="s">
        <v>1647</v>
      </c>
      <c r="Q59" s="218" t="s">
        <v>1480</v>
      </c>
      <c r="R59" s="349" t="s">
        <v>1481</v>
      </c>
      <c r="S59" s="52"/>
      <c r="T59" s="75"/>
      <c r="U59" s="52"/>
      <c r="V59" s="192">
        <v>59</v>
      </c>
      <c r="W59" s="346">
        <v>42461</v>
      </c>
      <c r="X59" s="350" t="s">
        <v>1484</v>
      </c>
      <c r="Y59" s="45" t="s">
        <v>2029</v>
      </c>
      <c r="Z59" s="114">
        <v>8300141960</v>
      </c>
      <c r="AA59" s="50" t="s">
        <v>1578</v>
      </c>
      <c r="AB59" s="352">
        <v>76216</v>
      </c>
      <c r="AC59" s="91">
        <v>42461</v>
      </c>
      <c r="AD59" s="49"/>
      <c r="AE59" s="73">
        <v>10000000</v>
      </c>
      <c r="AF59" s="49"/>
      <c r="AG59" s="49"/>
      <c r="AH59" s="49">
        <f>AE59+AF59</f>
        <v>10000000</v>
      </c>
      <c r="AI59" s="350" t="s">
        <v>1987</v>
      </c>
      <c r="AJ59" s="88" t="s">
        <v>1898</v>
      </c>
      <c r="AK59" s="89"/>
      <c r="AL59" s="89"/>
      <c r="AM59" s="346"/>
      <c r="AN59" s="346">
        <v>42465</v>
      </c>
      <c r="AO59" s="346"/>
      <c r="AP59" s="346">
        <v>42735</v>
      </c>
      <c r="AQ59" s="29">
        <f t="shared" si="66"/>
        <v>270</v>
      </c>
      <c r="AR59" s="52"/>
      <c r="AS59" s="350" t="s">
        <v>64</v>
      </c>
      <c r="AT59" s="290">
        <v>79379510</v>
      </c>
      <c r="AU59" s="52"/>
      <c r="AV59" s="52"/>
      <c r="AW59" s="49"/>
      <c r="AX59" s="75"/>
      <c r="AY59" s="52"/>
      <c r="AZ59" s="49"/>
      <c r="BA59" s="90"/>
      <c r="BB59" s="52"/>
      <c r="BC59" s="49"/>
      <c r="BD59" s="49"/>
      <c r="BE59" s="52"/>
      <c r="BF59" s="49"/>
      <c r="BG59" s="90"/>
      <c r="BH59" s="90"/>
      <c r="BI59" s="49"/>
      <c r="BJ59" s="49"/>
      <c r="BK59" s="52"/>
      <c r="BL59" s="49"/>
      <c r="BM59" s="49"/>
      <c r="BN59" s="49"/>
      <c r="BO59" s="49"/>
      <c r="BP59" s="91"/>
      <c r="BQ59" s="91"/>
      <c r="BR59" s="50"/>
      <c r="BS59" s="91"/>
      <c r="BT59" s="49"/>
      <c r="BU59" s="91"/>
      <c r="BV59" s="91"/>
      <c r="BW59" s="50"/>
      <c r="BX59" s="91"/>
      <c r="BY59" s="49"/>
      <c r="BZ59" s="91"/>
      <c r="CA59" s="91"/>
      <c r="CB59" s="50"/>
      <c r="CC59" s="91"/>
      <c r="CD59" s="49"/>
      <c r="CE59" s="92"/>
      <c r="CF59" s="52"/>
      <c r="CG59" s="75"/>
      <c r="CH59" s="49"/>
      <c r="CI59" s="92"/>
      <c r="CJ59" s="93"/>
      <c r="CK59" s="94"/>
      <c r="CL59" s="94"/>
      <c r="CM59" s="94"/>
      <c r="CN59" s="218"/>
      <c r="CO59" s="218"/>
      <c r="CP59" s="218"/>
      <c r="CQ59" s="218"/>
      <c r="CR59" s="218"/>
      <c r="CS59" s="49"/>
      <c r="CT59" s="219"/>
      <c r="CU59" s="921"/>
      <c r="CV59" s="49"/>
      <c r="CW59" s="220"/>
      <c r="DV59" s="221"/>
    </row>
    <row r="60" spans="1:126" ht="63.75" hidden="1" x14ac:dyDescent="0.25">
      <c r="A60" s="352">
        <f t="shared" si="8"/>
        <v>55</v>
      </c>
      <c r="B60" s="277" t="s">
        <v>2051</v>
      </c>
      <c r="C60" s="277" t="s">
        <v>2612</v>
      </c>
      <c r="D60" s="216">
        <v>58</v>
      </c>
      <c r="E60" s="346">
        <v>42436</v>
      </c>
      <c r="F60" s="350" t="s">
        <v>1499</v>
      </c>
      <c r="G60" s="117" t="s">
        <v>1525</v>
      </c>
      <c r="H60" s="117"/>
      <c r="I60" s="350" t="s">
        <v>212</v>
      </c>
      <c r="J60" s="222" t="s">
        <v>2052</v>
      </c>
      <c r="K60" s="347">
        <v>173</v>
      </c>
      <c r="L60" s="46">
        <v>831217</v>
      </c>
      <c r="M60" s="46" t="s">
        <v>2053</v>
      </c>
      <c r="N60" s="217">
        <v>55000000</v>
      </c>
      <c r="O60" s="75" t="s">
        <v>2054</v>
      </c>
      <c r="P60" s="183" t="s">
        <v>1758</v>
      </c>
      <c r="Q60" s="218" t="s">
        <v>1480</v>
      </c>
      <c r="R60" s="349" t="s">
        <v>1481</v>
      </c>
      <c r="S60" s="52"/>
      <c r="T60" s="75"/>
      <c r="U60" s="52"/>
      <c r="V60" s="192">
        <v>55</v>
      </c>
      <c r="W60" s="346">
        <v>42457</v>
      </c>
      <c r="X60" s="350" t="s">
        <v>1484</v>
      </c>
      <c r="Y60" s="45" t="s">
        <v>2055</v>
      </c>
      <c r="Z60" s="114">
        <v>830072071</v>
      </c>
      <c r="AA60" s="50" t="s">
        <v>1570</v>
      </c>
      <c r="AB60" s="352">
        <v>64816</v>
      </c>
      <c r="AC60" s="91">
        <v>42457</v>
      </c>
      <c r="AD60" s="49"/>
      <c r="AE60" s="73">
        <v>55000000</v>
      </c>
      <c r="AF60" s="346"/>
      <c r="AG60" s="346"/>
      <c r="AH60" s="49">
        <f t="shared" ref="AH60:AH107" si="67">+AE60+AF60</f>
        <v>55000000</v>
      </c>
      <c r="AI60" s="157" t="s">
        <v>22</v>
      </c>
      <c r="AJ60" s="157" t="s">
        <v>67</v>
      </c>
      <c r="AK60" s="157" t="s">
        <v>67</v>
      </c>
      <c r="AL60" s="157" t="s">
        <v>67</v>
      </c>
      <c r="AM60" s="346" t="s">
        <v>67</v>
      </c>
      <c r="AN60" s="346">
        <v>42458</v>
      </c>
      <c r="AO60" s="346"/>
      <c r="AP60" s="346">
        <v>42735</v>
      </c>
      <c r="AQ60" s="29">
        <f t="shared" si="66"/>
        <v>277</v>
      </c>
      <c r="AR60" s="29"/>
      <c r="AS60" s="184" t="s">
        <v>96</v>
      </c>
      <c r="AT60" s="290">
        <v>94486941</v>
      </c>
      <c r="AU60" s="56"/>
      <c r="AV60" s="57"/>
      <c r="AW60" s="58"/>
      <c r="AX60" s="58"/>
      <c r="AY60" s="57"/>
      <c r="AZ60" s="58"/>
      <c r="BA60" s="59"/>
      <c r="BB60" s="60"/>
      <c r="BC60" s="61"/>
      <c r="BD60" s="61"/>
      <c r="BE60" s="62"/>
      <c r="BF60" s="61"/>
      <c r="BG60" s="63"/>
      <c r="BH60" s="63"/>
      <c r="BI60" s="64"/>
      <c r="BJ60" s="65"/>
      <c r="BK60" s="66"/>
      <c r="BL60" s="65"/>
      <c r="BM60" s="203">
        <f>+AF60</f>
        <v>0</v>
      </c>
      <c r="BN60" s="204">
        <f t="shared" ref="BN60:BN61" si="68">+AW60+BC60+BI60+BM60</f>
        <v>0</v>
      </c>
      <c r="BO60" s="205">
        <f>+AH60+BN60</f>
        <v>55000000</v>
      </c>
      <c r="BP60" s="67"/>
      <c r="BQ60" s="67"/>
      <c r="BR60" s="67"/>
      <c r="BS60" s="67"/>
      <c r="BT60" s="58"/>
      <c r="BU60" s="60"/>
      <c r="BV60" s="60"/>
      <c r="BW60" s="60"/>
      <c r="BX60" s="60"/>
      <c r="BY60" s="61"/>
      <c r="BZ60" s="71"/>
      <c r="CA60" s="71"/>
      <c r="CB60" s="72"/>
      <c r="CC60" s="72"/>
      <c r="CD60" s="72"/>
      <c r="CE60" s="73"/>
      <c r="CF60" s="74"/>
      <c r="CG60" s="75"/>
      <c r="CH60" s="49"/>
      <c r="CI60" s="73"/>
      <c r="CJ60" s="76"/>
      <c r="CK60" s="77"/>
      <c r="CL60" s="78"/>
      <c r="CM60" s="79"/>
      <c r="CN60" s="80"/>
      <c r="CO60" s="81"/>
      <c r="CP60" s="82"/>
      <c r="CQ60" s="80"/>
      <c r="CR60" s="83"/>
      <c r="CS60" s="83"/>
      <c r="CT60" s="84"/>
      <c r="CU60" s="921"/>
      <c r="CV60" s="49"/>
      <c r="CW60" s="218"/>
      <c r="DV60" s="221"/>
    </row>
    <row r="61" spans="1:126" ht="51" hidden="1" x14ac:dyDescent="0.25">
      <c r="A61" s="352">
        <f t="shared" si="8"/>
        <v>63</v>
      </c>
      <c r="B61" s="277" t="s">
        <v>1489</v>
      </c>
      <c r="C61" s="277" t="s">
        <v>2056</v>
      </c>
      <c r="D61" s="216">
        <v>59</v>
      </c>
      <c r="E61" s="346">
        <v>42446</v>
      </c>
      <c r="F61" s="350" t="s">
        <v>1499</v>
      </c>
      <c r="G61" s="350" t="s">
        <v>1526</v>
      </c>
      <c r="H61" s="350"/>
      <c r="I61" s="120" t="s">
        <v>2250</v>
      </c>
      <c r="J61" s="224" t="s">
        <v>2057</v>
      </c>
      <c r="K61" s="347">
        <v>28</v>
      </c>
      <c r="L61" s="46">
        <v>461517</v>
      </c>
      <c r="M61" s="46" t="s">
        <v>2058</v>
      </c>
      <c r="N61" s="217">
        <v>89922400</v>
      </c>
      <c r="O61" s="75" t="s">
        <v>2059</v>
      </c>
      <c r="P61" s="183" t="s">
        <v>2011</v>
      </c>
      <c r="Q61" s="218" t="s">
        <v>1480</v>
      </c>
      <c r="R61" s="349" t="s">
        <v>1481</v>
      </c>
      <c r="S61" s="52"/>
      <c r="T61" s="75"/>
      <c r="U61" s="52"/>
      <c r="V61" s="192">
        <v>63</v>
      </c>
      <c r="W61" s="346">
        <v>42472</v>
      </c>
      <c r="X61" s="350" t="s">
        <v>1866</v>
      </c>
      <c r="Y61" s="45" t="s">
        <v>2060</v>
      </c>
      <c r="Z61" s="54">
        <v>860000648</v>
      </c>
      <c r="AA61" s="50" t="s">
        <v>1578</v>
      </c>
      <c r="AB61" s="352">
        <v>81016</v>
      </c>
      <c r="AC61" s="91">
        <v>42472</v>
      </c>
      <c r="AD61" s="49"/>
      <c r="AE61" s="73">
        <v>89922400</v>
      </c>
      <c r="AF61" s="49"/>
      <c r="AG61" s="49"/>
      <c r="AH61" s="49">
        <f t="shared" si="67"/>
        <v>89922400</v>
      </c>
      <c r="AI61" s="157" t="s">
        <v>2061</v>
      </c>
      <c r="AJ61" s="88" t="s">
        <v>2062</v>
      </c>
      <c r="AK61" s="346" t="s">
        <v>2191</v>
      </c>
      <c r="AL61" s="346" t="s">
        <v>2192</v>
      </c>
      <c r="AM61" s="346">
        <v>42473</v>
      </c>
      <c r="AN61" s="346">
        <v>42473</v>
      </c>
      <c r="AO61" s="346"/>
      <c r="AP61" s="346">
        <v>42735</v>
      </c>
      <c r="AQ61" s="29">
        <f t="shared" si="66"/>
        <v>262</v>
      </c>
      <c r="AR61" s="29"/>
      <c r="AS61" s="350" t="s">
        <v>937</v>
      </c>
      <c r="AT61" s="290">
        <v>79050892</v>
      </c>
      <c r="AU61" s="57"/>
      <c r="AV61" s="57"/>
      <c r="AW61" s="58"/>
      <c r="AX61" s="86"/>
      <c r="AY61" s="57"/>
      <c r="AZ61" s="58"/>
      <c r="BA61" s="59"/>
      <c r="BB61" s="60"/>
      <c r="BC61" s="61"/>
      <c r="BD61" s="61"/>
      <c r="BE61" s="62"/>
      <c r="BF61" s="61"/>
      <c r="BG61" s="63"/>
      <c r="BH61" s="63"/>
      <c r="BI61" s="64"/>
      <c r="BJ61" s="65"/>
      <c r="BK61" s="66"/>
      <c r="BL61" s="65"/>
      <c r="BM61" s="203">
        <f>+AF61</f>
        <v>0</v>
      </c>
      <c r="BN61" s="204">
        <f t="shared" si="68"/>
        <v>0</v>
      </c>
      <c r="BO61" s="205">
        <f>+AH61+BN61</f>
        <v>89922400</v>
      </c>
      <c r="BP61" s="67"/>
      <c r="BQ61" s="67"/>
      <c r="BR61" s="115"/>
      <c r="BS61" s="67"/>
      <c r="BT61" s="58"/>
      <c r="BU61" s="61"/>
      <c r="BV61" s="60"/>
      <c r="BW61" s="60"/>
      <c r="BX61" s="60"/>
      <c r="BY61" s="61"/>
      <c r="BZ61" s="71"/>
      <c r="CA61" s="71"/>
      <c r="CB61" s="72"/>
      <c r="CC61" s="72"/>
      <c r="CD61" s="72"/>
      <c r="CE61" s="73"/>
      <c r="CF61" s="74">
        <f>+IF(BQ61&gt;AP61,IF(BV61&gt;BQ61,IF(CA61&gt;BV61,CA61,BV61),BQ61),AP61)</f>
        <v>42735</v>
      </c>
      <c r="CG61" s="75"/>
      <c r="CH61" s="49"/>
      <c r="CI61" s="73"/>
      <c r="CJ61" s="76" t="e">
        <f>+SUMIFS(#REF!,#REF!,AB61)</f>
        <v>#REF!</v>
      </c>
      <c r="CK61" s="77" t="e">
        <f>+SUMIFS(#REF!,#REF!,AU61)+SUMIFS(#REF!,#REF!,BA61)+SUMIFS(#REF!,#REF!,BG61)</f>
        <v>#REF!</v>
      </c>
      <c r="CL61" s="78" t="e">
        <f t="shared" ref="CL61" si="69">+(CJ61+CK61)/BO61</f>
        <v>#REF!</v>
      </c>
      <c r="CM61" s="79"/>
      <c r="CN61" s="80" t="str">
        <f>+R61</f>
        <v>EJECUCIÓN</v>
      </c>
      <c r="CO61" s="81"/>
      <c r="CP61" s="82">
        <f>+AN61</f>
        <v>42473</v>
      </c>
      <c r="CQ61" s="80">
        <f t="shared" ref="CQ61" si="70">+CF61</f>
        <v>42735</v>
      </c>
      <c r="CR61" s="83">
        <f t="shared" ref="CR61" si="71">+CQ61-CP61</f>
        <v>262</v>
      </c>
      <c r="CS61" s="83">
        <f t="shared" ref="CS61" si="72">+$CU$1-CP61</f>
        <v>-196</v>
      </c>
      <c r="CT61" s="84">
        <f t="shared" ref="CT61" si="73">+IF(CS61&gt;=CR61,100,(CS61/CR61)*100)</f>
        <v>-74.809160305343511</v>
      </c>
      <c r="CU61" s="921"/>
      <c r="CV61" s="83">
        <f t="shared" ref="CV61" si="74">+CT61</f>
        <v>-74.809160305343511</v>
      </c>
      <c r="CW61" s="85" t="e">
        <f t="shared" ref="CW61" si="75">+CL61</f>
        <v>#REF!</v>
      </c>
      <c r="DV61" s="221"/>
    </row>
    <row r="62" spans="1:126" s="233" customFormat="1" ht="89.25" hidden="1" x14ac:dyDescent="0.25">
      <c r="A62" s="137" t="str">
        <f t="shared" si="8"/>
        <v>DESIERTO</v>
      </c>
      <c r="B62" s="279" t="s">
        <v>1609</v>
      </c>
      <c r="C62" s="279" t="s">
        <v>2033</v>
      </c>
      <c r="D62" s="256">
        <v>60</v>
      </c>
      <c r="E62" s="346">
        <v>42447</v>
      </c>
      <c r="F62" s="208" t="s">
        <v>1499</v>
      </c>
      <c r="G62" s="208" t="s">
        <v>1546</v>
      </c>
      <c r="H62" s="208"/>
      <c r="I62" s="208" t="s">
        <v>2257</v>
      </c>
      <c r="J62" s="227" t="s">
        <v>2030</v>
      </c>
      <c r="K62" s="152">
        <v>65</v>
      </c>
      <c r="L62" s="141">
        <v>801315</v>
      </c>
      <c r="M62" s="141" t="s">
        <v>2031</v>
      </c>
      <c r="N62" s="228">
        <v>3000000</v>
      </c>
      <c r="O62" s="128" t="s">
        <v>1741</v>
      </c>
      <c r="P62" s="186" t="s">
        <v>2032</v>
      </c>
      <c r="Q62" s="193" t="s">
        <v>1985</v>
      </c>
      <c r="R62" s="144" t="s">
        <v>1985</v>
      </c>
      <c r="S62" s="126"/>
      <c r="T62" s="128"/>
      <c r="U62" s="126"/>
      <c r="V62" s="192" t="s">
        <v>1985</v>
      </c>
      <c r="W62" s="138"/>
      <c r="X62" s="208"/>
      <c r="Y62" s="45"/>
      <c r="Z62" s="151"/>
      <c r="AA62" s="131"/>
      <c r="AB62" s="137"/>
      <c r="AC62" s="130"/>
      <c r="AD62" s="127"/>
      <c r="AE62" s="127"/>
      <c r="AF62" s="127"/>
      <c r="AG62" s="127"/>
      <c r="AH62" s="127">
        <f t="shared" si="67"/>
        <v>0</v>
      </c>
      <c r="AI62" s="158" t="s">
        <v>22</v>
      </c>
      <c r="AJ62" s="158" t="s">
        <v>67</v>
      </c>
      <c r="AK62" s="158" t="s">
        <v>67</v>
      </c>
      <c r="AL62" s="158" t="s">
        <v>67</v>
      </c>
      <c r="AM62" s="138" t="s">
        <v>67</v>
      </c>
      <c r="AN62" s="138"/>
      <c r="AO62" s="138"/>
      <c r="AP62" s="138"/>
      <c r="AQ62" s="146">
        <f t="shared" si="66"/>
        <v>0</v>
      </c>
      <c r="AR62" s="126"/>
      <c r="AS62" s="208"/>
      <c r="AT62" s="294"/>
      <c r="AU62" s="126"/>
      <c r="AV62" s="126"/>
      <c r="AW62" s="127"/>
      <c r="AX62" s="128"/>
      <c r="AY62" s="126"/>
      <c r="AZ62" s="127"/>
      <c r="BA62" s="129"/>
      <c r="BB62" s="126"/>
      <c r="BC62" s="127"/>
      <c r="BD62" s="127"/>
      <c r="BE62" s="126"/>
      <c r="BF62" s="127"/>
      <c r="BG62" s="129"/>
      <c r="BH62" s="129"/>
      <c r="BI62" s="127"/>
      <c r="BJ62" s="127"/>
      <c r="BK62" s="126"/>
      <c r="BL62" s="127"/>
      <c r="BM62" s="127"/>
      <c r="BN62" s="127"/>
      <c r="BO62" s="127"/>
      <c r="BP62" s="130"/>
      <c r="BQ62" s="130"/>
      <c r="BR62" s="131"/>
      <c r="BS62" s="130"/>
      <c r="BT62" s="127"/>
      <c r="BU62" s="130"/>
      <c r="BV62" s="130"/>
      <c r="BW62" s="131"/>
      <c r="BX62" s="130"/>
      <c r="BY62" s="127"/>
      <c r="BZ62" s="130"/>
      <c r="CA62" s="130"/>
      <c r="CB62" s="131"/>
      <c r="CC62" s="130"/>
      <c r="CD62" s="127"/>
      <c r="CE62" s="132"/>
      <c r="CF62" s="126"/>
      <c r="CG62" s="128"/>
      <c r="CH62" s="127"/>
      <c r="CI62" s="132"/>
      <c r="CJ62" s="133"/>
      <c r="CK62" s="134"/>
      <c r="CL62" s="134"/>
      <c r="CM62" s="134"/>
      <c r="CN62" s="230"/>
      <c r="CO62" s="230"/>
      <c r="CP62" s="230"/>
      <c r="CQ62" s="230"/>
      <c r="CR62" s="230"/>
      <c r="CS62" s="127"/>
      <c r="CT62" s="231"/>
      <c r="CU62" s="921"/>
      <c r="CV62" s="127"/>
      <c r="CW62" s="232"/>
    </row>
    <row r="63" spans="1:126" s="51" customFormat="1" ht="63.75" hidden="1" x14ac:dyDescent="0.25">
      <c r="A63" s="352" t="str">
        <f t="shared" si="8"/>
        <v>74</v>
      </c>
      <c r="B63" s="43" t="s">
        <v>1610</v>
      </c>
      <c r="C63" s="277" t="s">
        <v>2114</v>
      </c>
      <c r="D63" s="201" t="s">
        <v>2008</v>
      </c>
      <c r="E63" s="346">
        <v>42447</v>
      </c>
      <c r="F63" s="117" t="s">
        <v>1499</v>
      </c>
      <c r="G63" s="117" t="s">
        <v>1526</v>
      </c>
      <c r="H63" s="117"/>
      <c r="I63" s="120" t="s">
        <v>2250</v>
      </c>
      <c r="J63" s="351" t="s">
        <v>2009</v>
      </c>
      <c r="K63" s="352">
        <v>25</v>
      </c>
      <c r="L63" s="46">
        <v>721033</v>
      </c>
      <c r="M63" s="184" t="s">
        <v>2010</v>
      </c>
      <c r="N63" s="162">
        <v>87433666</v>
      </c>
      <c r="O63" s="348">
        <v>22816</v>
      </c>
      <c r="P63" s="32" t="s">
        <v>2011</v>
      </c>
      <c r="Q63" s="288" t="s">
        <v>1480</v>
      </c>
      <c r="R63" s="349" t="s">
        <v>1481</v>
      </c>
      <c r="S63" s="47"/>
      <c r="T63" s="48"/>
      <c r="U63" s="47"/>
      <c r="V63" s="192" t="s">
        <v>2150</v>
      </c>
      <c r="W63" s="346">
        <v>42486</v>
      </c>
      <c r="X63" s="350" t="s">
        <v>2151</v>
      </c>
      <c r="Y63" s="45" t="s">
        <v>2152</v>
      </c>
      <c r="Z63" s="118">
        <v>830073329</v>
      </c>
      <c r="AA63" s="50" t="s">
        <v>1578</v>
      </c>
      <c r="AB63" s="347">
        <v>92016</v>
      </c>
      <c r="AC63" s="346"/>
      <c r="AD63" s="29"/>
      <c r="AE63" s="73">
        <v>99699912</v>
      </c>
      <c r="AF63" s="49"/>
      <c r="AG63" s="49"/>
      <c r="AH63" s="49">
        <f t="shared" si="67"/>
        <v>99699912</v>
      </c>
      <c r="AI63" s="157" t="s">
        <v>2061</v>
      </c>
      <c r="AJ63" s="88"/>
      <c r="AK63" s="88"/>
      <c r="AL63" s="88"/>
      <c r="AM63" s="346"/>
      <c r="AN63" s="346">
        <v>42486</v>
      </c>
      <c r="AO63" s="346"/>
      <c r="AP63" s="346">
        <v>42666</v>
      </c>
      <c r="AQ63" s="29">
        <f t="shared" si="66"/>
        <v>180</v>
      </c>
      <c r="AR63" s="29"/>
      <c r="AS63" s="184" t="s">
        <v>2673</v>
      </c>
      <c r="AT63" s="290">
        <v>19477329</v>
      </c>
      <c r="AU63" s="57"/>
      <c r="AV63" s="57"/>
      <c r="AW63" s="58"/>
      <c r="AX63" s="86"/>
      <c r="AY63" s="57"/>
      <c r="AZ63" s="58"/>
      <c r="BA63" s="59"/>
      <c r="BB63" s="60"/>
      <c r="BC63" s="61"/>
      <c r="BD63" s="61"/>
      <c r="BE63" s="62"/>
      <c r="BF63" s="61"/>
      <c r="BG63" s="63"/>
      <c r="BH63" s="63"/>
      <c r="BI63" s="64"/>
      <c r="BJ63" s="65"/>
      <c r="BK63" s="66"/>
      <c r="BL63" s="65"/>
      <c r="BM63" s="203"/>
      <c r="BN63" s="204"/>
      <c r="BO63" s="205"/>
      <c r="BP63" s="67"/>
      <c r="BQ63" s="67"/>
      <c r="BR63" s="115"/>
      <c r="BS63" s="67"/>
      <c r="BT63" s="58"/>
      <c r="BU63" s="61"/>
      <c r="BV63" s="60"/>
      <c r="BW63" s="60"/>
      <c r="BX63" s="60"/>
      <c r="BY63" s="61"/>
      <c r="BZ63" s="71"/>
      <c r="CA63" s="71"/>
      <c r="CB63" s="72"/>
      <c r="CC63" s="72"/>
      <c r="CD63" s="72"/>
      <c r="CE63" s="73"/>
      <c r="CF63" s="74"/>
      <c r="CG63" s="75"/>
      <c r="CH63" s="49"/>
      <c r="CI63" s="73"/>
      <c r="CJ63" s="76"/>
      <c r="CK63" s="77"/>
      <c r="CL63" s="78"/>
      <c r="CM63" s="79"/>
      <c r="CN63" s="80"/>
      <c r="CO63" s="81"/>
      <c r="CP63" s="82"/>
      <c r="CQ63" s="80"/>
      <c r="CR63" s="83"/>
      <c r="CS63" s="83"/>
      <c r="CT63" s="84"/>
      <c r="CU63" s="921"/>
      <c r="CV63" s="83"/>
      <c r="CW63" s="85"/>
    </row>
    <row r="64" spans="1:126" s="51" customFormat="1" ht="78.75" hidden="1" customHeight="1" x14ac:dyDescent="0.25">
      <c r="A64" s="352" t="str">
        <f t="shared" si="8"/>
        <v>68</v>
      </c>
      <c r="B64" s="43" t="s">
        <v>1610</v>
      </c>
      <c r="C64" s="277" t="s">
        <v>2115</v>
      </c>
      <c r="D64" s="201" t="s">
        <v>2012</v>
      </c>
      <c r="E64" s="346">
        <v>42447</v>
      </c>
      <c r="F64" s="117" t="s">
        <v>1499</v>
      </c>
      <c r="G64" s="117" t="s">
        <v>1526</v>
      </c>
      <c r="H64" s="117"/>
      <c r="I64" s="120" t="s">
        <v>2250</v>
      </c>
      <c r="J64" s="206" t="s">
        <v>2013</v>
      </c>
      <c r="K64" s="352">
        <v>24</v>
      </c>
      <c r="L64" s="46">
        <v>721033</v>
      </c>
      <c r="M64" s="184" t="s">
        <v>2010</v>
      </c>
      <c r="N64" s="162">
        <v>81000480</v>
      </c>
      <c r="O64" s="348">
        <v>22716</v>
      </c>
      <c r="P64" s="32" t="s">
        <v>2011</v>
      </c>
      <c r="Q64" s="288" t="s">
        <v>1480</v>
      </c>
      <c r="R64" s="349" t="s">
        <v>1481</v>
      </c>
      <c r="S64" s="47"/>
      <c r="T64" s="48"/>
      <c r="U64" s="47"/>
      <c r="V64" s="192" t="s">
        <v>1954</v>
      </c>
      <c r="W64" s="346">
        <v>42478</v>
      </c>
      <c r="X64" s="350" t="s">
        <v>1484</v>
      </c>
      <c r="Y64" s="45" t="s">
        <v>2181</v>
      </c>
      <c r="Z64" s="118">
        <v>860353110</v>
      </c>
      <c r="AA64" s="50" t="s">
        <v>1565</v>
      </c>
      <c r="AB64" s="347">
        <v>84216</v>
      </c>
      <c r="AC64" s="346"/>
      <c r="AD64" s="29"/>
      <c r="AE64" s="73">
        <v>81000480</v>
      </c>
      <c r="AF64" s="49"/>
      <c r="AG64" s="49"/>
      <c r="AH64" s="49">
        <f t="shared" si="67"/>
        <v>81000480</v>
      </c>
      <c r="AI64" s="157" t="s">
        <v>22</v>
      </c>
      <c r="AJ64" s="157" t="s">
        <v>67</v>
      </c>
      <c r="AK64" s="157" t="s">
        <v>67</v>
      </c>
      <c r="AL64" s="157" t="s">
        <v>67</v>
      </c>
      <c r="AM64" s="346" t="s">
        <v>67</v>
      </c>
      <c r="AN64" s="346">
        <v>42478</v>
      </c>
      <c r="AO64" s="346"/>
      <c r="AP64" s="346">
        <v>42660</v>
      </c>
      <c r="AQ64" s="29">
        <f t="shared" si="66"/>
        <v>182</v>
      </c>
      <c r="AR64" s="29"/>
      <c r="AS64" s="184" t="s">
        <v>2673</v>
      </c>
      <c r="AT64" s="290">
        <v>19477329</v>
      </c>
      <c r="AU64" s="57"/>
      <c r="AV64" s="57"/>
      <c r="AW64" s="58"/>
      <c r="AX64" s="86"/>
      <c r="AY64" s="57"/>
      <c r="AZ64" s="58"/>
      <c r="BA64" s="59"/>
      <c r="BB64" s="60"/>
      <c r="BC64" s="61"/>
      <c r="BD64" s="61"/>
      <c r="BE64" s="62"/>
      <c r="BF64" s="61"/>
      <c r="BG64" s="63"/>
      <c r="BH64" s="63"/>
      <c r="BI64" s="64"/>
      <c r="BJ64" s="65"/>
      <c r="BK64" s="66"/>
      <c r="BL64" s="65"/>
      <c r="BM64" s="203"/>
      <c r="BN64" s="204"/>
      <c r="BO64" s="205"/>
      <c r="BP64" s="67"/>
      <c r="BQ64" s="67"/>
      <c r="BR64" s="115"/>
      <c r="BS64" s="67"/>
      <c r="BT64" s="58"/>
      <c r="BU64" s="61"/>
      <c r="BV64" s="60"/>
      <c r="BW64" s="60"/>
      <c r="BX64" s="60"/>
      <c r="BY64" s="61"/>
      <c r="BZ64" s="71"/>
      <c r="CA64" s="71"/>
      <c r="CB64" s="72"/>
      <c r="CC64" s="72"/>
      <c r="CD64" s="72"/>
      <c r="CE64" s="73"/>
      <c r="CF64" s="74"/>
      <c r="CG64" s="75"/>
      <c r="CH64" s="49"/>
      <c r="CI64" s="73"/>
      <c r="CJ64" s="76"/>
      <c r="CK64" s="77"/>
      <c r="CL64" s="78"/>
      <c r="CM64" s="79"/>
      <c r="CN64" s="80"/>
      <c r="CO64" s="81"/>
      <c r="CP64" s="82"/>
      <c r="CQ64" s="80"/>
      <c r="CR64" s="83"/>
      <c r="CS64" s="83"/>
      <c r="CT64" s="84"/>
      <c r="CU64" s="921"/>
      <c r="CV64" s="83"/>
      <c r="CW64" s="85"/>
    </row>
    <row r="65" spans="1:126" s="179" customFormat="1" ht="51" hidden="1" x14ac:dyDescent="0.25">
      <c r="A65" s="137" t="str">
        <f t="shared" si="8"/>
        <v>DESIERTO</v>
      </c>
      <c r="B65" s="275" t="s">
        <v>1610</v>
      </c>
      <c r="C65" s="279" t="s">
        <v>2017</v>
      </c>
      <c r="D65" s="207" t="s">
        <v>2014</v>
      </c>
      <c r="E65" s="346">
        <v>42447</v>
      </c>
      <c r="F65" s="283" t="s">
        <v>1499</v>
      </c>
      <c r="G65" s="283" t="s">
        <v>1526</v>
      </c>
      <c r="H65" s="283"/>
      <c r="I65" s="208" t="s">
        <v>161</v>
      </c>
      <c r="J65" s="257" t="s">
        <v>2015</v>
      </c>
      <c r="K65" s="137">
        <v>182</v>
      </c>
      <c r="L65" s="141">
        <v>811115</v>
      </c>
      <c r="M65" s="208" t="s">
        <v>2016</v>
      </c>
      <c r="N65" s="163">
        <v>3520000</v>
      </c>
      <c r="O65" s="142">
        <v>18916</v>
      </c>
      <c r="P65" s="143" t="s">
        <v>1917</v>
      </c>
      <c r="Q65" s="289" t="s">
        <v>1985</v>
      </c>
      <c r="R65" s="289" t="s">
        <v>1985</v>
      </c>
      <c r="S65" s="147"/>
      <c r="T65" s="150"/>
      <c r="U65" s="147"/>
      <c r="V65" s="192" t="s">
        <v>1985</v>
      </c>
      <c r="W65" s="138"/>
      <c r="X65" s="208"/>
      <c r="Y65" s="45"/>
      <c r="Z65" s="172"/>
      <c r="AA65" s="131"/>
      <c r="AB65" s="152"/>
      <c r="AC65" s="138"/>
      <c r="AD65" s="146"/>
      <c r="AE65" s="127"/>
      <c r="AF65" s="127"/>
      <c r="AG65" s="127"/>
      <c r="AH65" s="127">
        <f t="shared" si="67"/>
        <v>0</v>
      </c>
      <c r="AI65" s="158" t="s">
        <v>22</v>
      </c>
      <c r="AJ65" s="158" t="s">
        <v>67</v>
      </c>
      <c r="AK65" s="158" t="s">
        <v>67</v>
      </c>
      <c r="AL65" s="158" t="s">
        <v>67</v>
      </c>
      <c r="AM65" s="138" t="s">
        <v>67</v>
      </c>
      <c r="AN65" s="138"/>
      <c r="AO65" s="138"/>
      <c r="AP65" s="138"/>
      <c r="AQ65" s="146">
        <f t="shared" si="66"/>
        <v>0</v>
      </c>
      <c r="AR65" s="146"/>
      <c r="AS65" s="208"/>
      <c r="AT65" s="291"/>
      <c r="AU65" s="147"/>
      <c r="AV65" s="147"/>
      <c r="AW65" s="146"/>
      <c r="AX65" s="148"/>
      <c r="AY65" s="147"/>
      <c r="AZ65" s="146"/>
      <c r="BA65" s="141"/>
      <c r="BB65" s="144"/>
      <c r="BC65" s="146"/>
      <c r="BD65" s="146"/>
      <c r="BE65" s="147"/>
      <c r="BF65" s="146"/>
      <c r="BG65" s="149"/>
      <c r="BH65" s="149"/>
      <c r="BI65" s="127"/>
      <c r="BJ65" s="146"/>
      <c r="BK65" s="147"/>
      <c r="BL65" s="146"/>
      <c r="BM65" s="127"/>
      <c r="BN65" s="127"/>
      <c r="BO65" s="127"/>
      <c r="BP65" s="144"/>
      <c r="BQ65" s="144"/>
      <c r="BR65" s="142"/>
      <c r="BS65" s="144"/>
      <c r="BT65" s="146"/>
      <c r="BU65" s="146"/>
      <c r="BV65" s="144"/>
      <c r="BW65" s="144"/>
      <c r="BX65" s="144"/>
      <c r="BY65" s="146"/>
      <c r="BZ65" s="130"/>
      <c r="CA65" s="130"/>
      <c r="CB65" s="144"/>
      <c r="CC65" s="144"/>
      <c r="CD65" s="144"/>
      <c r="CE65" s="154"/>
      <c r="CF65" s="126"/>
      <c r="CG65" s="128"/>
      <c r="CH65" s="127"/>
      <c r="CI65" s="154"/>
      <c r="CJ65" s="154"/>
      <c r="CK65" s="127"/>
      <c r="CL65" s="173"/>
      <c r="CM65" s="173"/>
      <c r="CN65" s="174"/>
      <c r="CO65" s="174"/>
      <c r="CP65" s="175"/>
      <c r="CQ65" s="174"/>
      <c r="CR65" s="176"/>
      <c r="CS65" s="176"/>
      <c r="CT65" s="177"/>
      <c r="CU65" s="921"/>
      <c r="CV65" s="176"/>
      <c r="CW65" s="178"/>
    </row>
    <row r="66" spans="1:126" ht="51" hidden="1" x14ac:dyDescent="0.25">
      <c r="A66" s="352">
        <f t="shared" si="8"/>
        <v>78</v>
      </c>
      <c r="B66" s="277" t="s">
        <v>1609</v>
      </c>
      <c r="C66" s="277" t="s">
        <v>2039</v>
      </c>
      <c r="D66" s="216">
        <v>64</v>
      </c>
      <c r="E66" s="346">
        <v>42460</v>
      </c>
      <c r="F66" s="350" t="s">
        <v>1499</v>
      </c>
      <c r="G66" s="117" t="s">
        <v>1525</v>
      </c>
      <c r="H66" s="117"/>
      <c r="I66" s="350" t="s">
        <v>2034</v>
      </c>
      <c r="J66" s="28" t="s">
        <v>2035</v>
      </c>
      <c r="K66" s="347">
        <v>244</v>
      </c>
      <c r="L66" s="46">
        <v>861017</v>
      </c>
      <c r="M66" s="46" t="s">
        <v>2036</v>
      </c>
      <c r="N66" s="217">
        <v>55000000</v>
      </c>
      <c r="O66" s="75" t="s">
        <v>2037</v>
      </c>
      <c r="P66" s="183" t="s">
        <v>2038</v>
      </c>
      <c r="Q66" s="218" t="s">
        <v>1480</v>
      </c>
      <c r="R66" s="349" t="s">
        <v>1481</v>
      </c>
      <c r="S66" s="52"/>
      <c r="T66" s="75"/>
      <c r="U66" s="52"/>
      <c r="V66" s="192">
        <v>78</v>
      </c>
      <c r="W66" s="346">
        <v>42496</v>
      </c>
      <c r="X66" s="350" t="s">
        <v>1585</v>
      </c>
      <c r="Y66" s="45" t="s">
        <v>2174</v>
      </c>
      <c r="Z66" s="114">
        <v>860013720</v>
      </c>
      <c r="AA66" s="50" t="s">
        <v>1578</v>
      </c>
      <c r="AB66" s="352">
        <v>94916</v>
      </c>
      <c r="AC66" s="91"/>
      <c r="AD66" s="49"/>
      <c r="AE66" s="73">
        <v>55000000</v>
      </c>
      <c r="AF66" s="49"/>
      <c r="AG66" s="49"/>
      <c r="AH66" s="49">
        <f t="shared" si="67"/>
        <v>55000000</v>
      </c>
      <c r="AI66" s="157" t="s">
        <v>22</v>
      </c>
      <c r="AJ66" s="157" t="s">
        <v>67</v>
      </c>
      <c r="AK66" s="157" t="s">
        <v>67</v>
      </c>
      <c r="AL66" s="157" t="s">
        <v>67</v>
      </c>
      <c r="AM66" s="346" t="s">
        <v>67</v>
      </c>
      <c r="AN66" s="346">
        <v>42500</v>
      </c>
      <c r="AO66" s="346"/>
      <c r="AP66" s="346">
        <v>42704</v>
      </c>
      <c r="AQ66" s="29">
        <f t="shared" si="66"/>
        <v>204</v>
      </c>
      <c r="AR66" s="52"/>
      <c r="AS66" s="350" t="s">
        <v>2674</v>
      </c>
      <c r="AT66" s="295">
        <v>66924629</v>
      </c>
      <c r="AU66" s="52"/>
      <c r="AV66" s="52"/>
      <c r="AW66" s="49"/>
      <c r="AX66" s="75"/>
      <c r="AY66" s="52"/>
      <c r="AZ66" s="49"/>
      <c r="BA66" s="90"/>
      <c r="BB66" s="52"/>
      <c r="BC66" s="49"/>
      <c r="BD66" s="49"/>
      <c r="BE66" s="52"/>
      <c r="BF66" s="49"/>
      <c r="BG66" s="90"/>
      <c r="BH66" s="90"/>
      <c r="BI66" s="49"/>
      <c r="BJ66" s="49"/>
      <c r="BK66" s="52"/>
      <c r="BL66" s="49"/>
      <c r="BM66" s="49"/>
      <c r="BN66" s="49"/>
      <c r="BO66" s="49"/>
      <c r="BP66" s="91"/>
      <c r="BQ66" s="91"/>
      <c r="BR66" s="50"/>
      <c r="BS66" s="91"/>
      <c r="BT66" s="49"/>
      <c r="BU66" s="91"/>
      <c r="BV66" s="91"/>
      <c r="BW66" s="50"/>
      <c r="BX66" s="91"/>
      <c r="BY66" s="49"/>
      <c r="BZ66" s="91"/>
      <c r="CA66" s="91"/>
      <c r="CB66" s="50"/>
      <c r="CC66" s="91"/>
      <c r="CD66" s="49"/>
      <c r="CE66" s="92"/>
      <c r="CF66" s="52"/>
      <c r="CG66" s="75"/>
      <c r="CH66" s="49"/>
      <c r="CI66" s="92"/>
      <c r="CJ66" s="93"/>
      <c r="CK66" s="94"/>
      <c r="CL66" s="94"/>
      <c r="CM66" s="94"/>
      <c r="CN66" s="218"/>
      <c r="CO66" s="218"/>
      <c r="CP66" s="218"/>
      <c r="CQ66" s="218"/>
      <c r="CR66" s="218"/>
      <c r="CS66" s="49"/>
      <c r="CT66" s="219"/>
      <c r="CU66" s="921"/>
      <c r="CV66" s="49"/>
      <c r="CW66" s="220"/>
      <c r="DV66" s="221"/>
    </row>
    <row r="67" spans="1:126" s="51" customFormat="1" ht="38.25" hidden="1" x14ac:dyDescent="0.25">
      <c r="A67" s="352" t="str">
        <f t="shared" ref="A67:A132" si="76">(V67)</f>
        <v>65</v>
      </c>
      <c r="B67" s="43" t="s">
        <v>1610</v>
      </c>
      <c r="C67" s="277" t="s">
        <v>2018</v>
      </c>
      <c r="D67" s="201" t="s">
        <v>2019</v>
      </c>
      <c r="E67" s="346">
        <v>42460</v>
      </c>
      <c r="F67" s="117" t="s">
        <v>1499</v>
      </c>
      <c r="G67" s="117" t="s">
        <v>1526</v>
      </c>
      <c r="H67" s="117"/>
      <c r="I67" s="30" t="s">
        <v>2257</v>
      </c>
      <c r="J67" s="206" t="s">
        <v>2020</v>
      </c>
      <c r="K67" s="352">
        <v>167</v>
      </c>
      <c r="L67" s="46">
        <v>821119</v>
      </c>
      <c r="M67" s="184" t="s">
        <v>1653</v>
      </c>
      <c r="N67" s="162">
        <v>808000</v>
      </c>
      <c r="O67" s="348">
        <v>26216</v>
      </c>
      <c r="P67" s="32" t="s">
        <v>2021</v>
      </c>
      <c r="Q67" s="218" t="s">
        <v>1480</v>
      </c>
      <c r="R67" s="349" t="s">
        <v>1481</v>
      </c>
      <c r="S67" s="47"/>
      <c r="T67" s="48"/>
      <c r="U67" s="47"/>
      <c r="V67" s="192" t="s">
        <v>2019</v>
      </c>
      <c r="W67" s="346">
        <v>42475</v>
      </c>
      <c r="X67" s="350" t="s">
        <v>1484</v>
      </c>
      <c r="Y67" s="45" t="s">
        <v>1564</v>
      </c>
      <c r="Z67" s="118">
        <v>860001022</v>
      </c>
      <c r="AA67" s="50" t="s">
        <v>1565</v>
      </c>
      <c r="AB67" s="347">
        <v>82416</v>
      </c>
      <c r="AC67" s="346"/>
      <c r="AD67" s="29"/>
      <c r="AE67" s="73">
        <v>808000</v>
      </c>
      <c r="AF67" s="49"/>
      <c r="AG67" s="49"/>
      <c r="AH67" s="49">
        <f t="shared" si="67"/>
        <v>808000</v>
      </c>
      <c r="AI67" s="157" t="s">
        <v>22</v>
      </c>
      <c r="AJ67" s="157" t="s">
        <v>67</v>
      </c>
      <c r="AK67" s="157" t="s">
        <v>67</v>
      </c>
      <c r="AL67" s="157" t="s">
        <v>67</v>
      </c>
      <c r="AM67" s="346" t="s">
        <v>67</v>
      </c>
      <c r="AN67" s="346">
        <v>42475</v>
      </c>
      <c r="AO67" s="346"/>
      <c r="AP67" s="346">
        <v>42839</v>
      </c>
      <c r="AQ67" s="29">
        <f t="shared" si="66"/>
        <v>364</v>
      </c>
      <c r="AR67" s="29"/>
      <c r="AS67" s="184" t="s">
        <v>96</v>
      </c>
      <c r="AT67" s="290">
        <v>94486941</v>
      </c>
      <c r="AU67" s="57"/>
      <c r="AV67" s="57"/>
      <c r="AW67" s="58"/>
      <c r="AX67" s="86"/>
      <c r="AY67" s="57"/>
      <c r="AZ67" s="58"/>
      <c r="BA67" s="59"/>
      <c r="BB67" s="60"/>
      <c r="BC67" s="61"/>
      <c r="BD67" s="61"/>
      <c r="BE67" s="62"/>
      <c r="BF67" s="61"/>
      <c r="BG67" s="63"/>
      <c r="BH67" s="63"/>
      <c r="BI67" s="64"/>
      <c r="BJ67" s="65"/>
      <c r="BK67" s="66"/>
      <c r="BL67" s="65"/>
      <c r="BM67" s="203"/>
      <c r="BN67" s="204"/>
      <c r="BO67" s="205"/>
      <c r="BP67" s="67"/>
      <c r="BQ67" s="67"/>
      <c r="BR67" s="115"/>
      <c r="BS67" s="67"/>
      <c r="BT67" s="58"/>
      <c r="BU67" s="61"/>
      <c r="BV67" s="60"/>
      <c r="BW67" s="60"/>
      <c r="BX67" s="60"/>
      <c r="BY67" s="61"/>
      <c r="BZ67" s="71"/>
      <c r="CA67" s="71"/>
      <c r="CB67" s="72"/>
      <c r="CC67" s="72"/>
      <c r="CD67" s="72"/>
      <c r="CE67" s="73"/>
      <c r="CF67" s="74"/>
      <c r="CG67" s="75"/>
      <c r="CH67" s="49"/>
      <c r="CI67" s="73"/>
      <c r="CJ67" s="76"/>
      <c r="CK67" s="77"/>
      <c r="CL67" s="78"/>
      <c r="CM67" s="79"/>
      <c r="CN67" s="80"/>
      <c r="CO67" s="81"/>
      <c r="CP67" s="82"/>
      <c r="CQ67" s="80"/>
      <c r="CR67" s="83"/>
      <c r="CS67" s="83"/>
      <c r="CT67" s="84"/>
      <c r="CU67" s="921"/>
      <c r="CV67" s="83"/>
      <c r="CW67" s="85"/>
    </row>
    <row r="68" spans="1:126" s="51" customFormat="1" ht="63.75" hidden="1" x14ac:dyDescent="0.25">
      <c r="A68" s="352">
        <f t="shared" si="76"/>
        <v>82</v>
      </c>
      <c r="B68" s="43" t="s">
        <v>2792</v>
      </c>
      <c r="C68" s="277" t="s">
        <v>1962</v>
      </c>
      <c r="D68" s="201" t="s">
        <v>1952</v>
      </c>
      <c r="E68" s="346">
        <v>42460</v>
      </c>
      <c r="F68" s="117" t="s">
        <v>1499</v>
      </c>
      <c r="G68" s="117" t="s">
        <v>1525</v>
      </c>
      <c r="H68" s="117"/>
      <c r="I68" s="350" t="s">
        <v>1972</v>
      </c>
      <c r="J68" s="351" t="s">
        <v>2644</v>
      </c>
      <c r="K68" s="352">
        <v>245</v>
      </c>
      <c r="L68" s="46">
        <v>86101714</v>
      </c>
      <c r="M68" s="206" t="s">
        <v>1963</v>
      </c>
      <c r="N68" s="162">
        <v>23000000</v>
      </c>
      <c r="O68" s="348" t="s">
        <v>1964</v>
      </c>
      <c r="P68" s="32" t="s">
        <v>1960</v>
      </c>
      <c r="Q68" s="218" t="s">
        <v>1480</v>
      </c>
      <c r="R68" s="349" t="s">
        <v>1481</v>
      </c>
      <c r="S68" s="47"/>
      <c r="T68" s="48"/>
      <c r="U68" s="47"/>
      <c r="V68" s="192">
        <v>82</v>
      </c>
      <c r="W68" s="346">
        <v>42501</v>
      </c>
      <c r="X68" s="350" t="s">
        <v>2334</v>
      </c>
      <c r="Y68" s="45" t="s">
        <v>2293</v>
      </c>
      <c r="Z68" s="118">
        <v>830015728</v>
      </c>
      <c r="AA68" s="50" t="s">
        <v>1578</v>
      </c>
      <c r="AB68" s="347">
        <v>98116</v>
      </c>
      <c r="AC68" s="346"/>
      <c r="AD68" s="29"/>
      <c r="AE68" s="73">
        <v>23000000</v>
      </c>
      <c r="AF68" s="49"/>
      <c r="AG68" s="49"/>
      <c r="AH68" s="49">
        <f t="shared" si="67"/>
        <v>23000000</v>
      </c>
      <c r="AI68" s="157" t="s">
        <v>22</v>
      </c>
      <c r="AJ68" s="157" t="s">
        <v>67</v>
      </c>
      <c r="AK68" s="157" t="s">
        <v>67</v>
      </c>
      <c r="AL68" s="157" t="s">
        <v>67</v>
      </c>
      <c r="AM68" s="346" t="s">
        <v>67</v>
      </c>
      <c r="AN68" s="346">
        <v>42502</v>
      </c>
      <c r="AO68" s="346"/>
      <c r="AP68" s="346">
        <v>42704</v>
      </c>
      <c r="AQ68" s="29">
        <f t="shared" si="66"/>
        <v>202</v>
      </c>
      <c r="AR68" s="29"/>
      <c r="AS68" s="184" t="s">
        <v>101</v>
      </c>
      <c r="AT68" s="290">
        <v>52206863</v>
      </c>
      <c r="AU68" s="57"/>
      <c r="AV68" s="57"/>
      <c r="AW68" s="58"/>
      <c r="AX68" s="86"/>
      <c r="AY68" s="57"/>
      <c r="AZ68" s="58"/>
      <c r="BA68" s="59"/>
      <c r="BB68" s="60"/>
      <c r="BC68" s="61"/>
      <c r="BD68" s="61"/>
      <c r="BE68" s="62"/>
      <c r="BF68" s="61"/>
      <c r="BG68" s="63"/>
      <c r="BH68" s="63"/>
      <c r="BI68" s="64"/>
      <c r="BJ68" s="65"/>
      <c r="BK68" s="66"/>
      <c r="BL68" s="65"/>
      <c r="BM68" s="203"/>
      <c r="BN68" s="204"/>
      <c r="BO68" s="205"/>
      <c r="BP68" s="67"/>
      <c r="BQ68" s="67"/>
      <c r="BR68" s="115"/>
      <c r="BS68" s="67"/>
      <c r="BT68" s="58"/>
      <c r="BU68" s="61"/>
      <c r="BV68" s="60"/>
      <c r="BW68" s="60"/>
      <c r="BX68" s="60"/>
      <c r="BY68" s="61"/>
      <c r="BZ68" s="71"/>
      <c r="CA68" s="71"/>
      <c r="CB68" s="72"/>
      <c r="CC68" s="72"/>
      <c r="CD68" s="72"/>
      <c r="CE68" s="73"/>
      <c r="CF68" s="74"/>
      <c r="CG68" s="75"/>
      <c r="CH68" s="49"/>
      <c r="CI68" s="73"/>
      <c r="CJ68" s="76"/>
      <c r="CK68" s="77"/>
      <c r="CL68" s="78"/>
      <c r="CM68" s="79"/>
      <c r="CN68" s="80"/>
      <c r="CO68" s="81"/>
      <c r="CP68" s="82"/>
      <c r="CQ68" s="80"/>
      <c r="CR68" s="83"/>
      <c r="CS68" s="83"/>
      <c r="CT68" s="84"/>
      <c r="CU68" s="921"/>
      <c r="CV68" s="83"/>
      <c r="CW68" s="85"/>
    </row>
    <row r="69" spans="1:126" s="179" customFormat="1" ht="78.75" hidden="1" customHeight="1" x14ac:dyDescent="0.25">
      <c r="A69" s="268" t="str">
        <f t="shared" si="76"/>
        <v>DESIERTO</v>
      </c>
      <c r="B69" s="43" t="s">
        <v>2792</v>
      </c>
      <c r="C69" s="279" t="s">
        <v>1955</v>
      </c>
      <c r="D69" s="207" t="s">
        <v>1953</v>
      </c>
      <c r="E69" s="346">
        <v>42460</v>
      </c>
      <c r="F69" s="283" t="s">
        <v>1499</v>
      </c>
      <c r="G69" s="283" t="s">
        <v>1525</v>
      </c>
      <c r="H69" s="283"/>
      <c r="I69" s="208" t="s">
        <v>1972</v>
      </c>
      <c r="J69" s="139" t="s">
        <v>2645</v>
      </c>
      <c r="K69" s="137">
        <v>49</v>
      </c>
      <c r="L69" s="141">
        <v>801017</v>
      </c>
      <c r="M69" s="257" t="s">
        <v>1956</v>
      </c>
      <c r="N69" s="163">
        <v>10500</v>
      </c>
      <c r="O69" s="142" t="s">
        <v>1961</v>
      </c>
      <c r="P69" s="143" t="s">
        <v>1863</v>
      </c>
      <c r="Q69" s="289" t="s">
        <v>1985</v>
      </c>
      <c r="R69" s="289" t="s">
        <v>1985</v>
      </c>
      <c r="S69" s="147"/>
      <c r="T69" s="150"/>
      <c r="U69" s="147"/>
      <c r="V69" s="192" t="s">
        <v>1985</v>
      </c>
      <c r="W69" s="138"/>
      <c r="X69" s="208"/>
      <c r="Y69" s="45"/>
      <c r="Z69" s="172"/>
      <c r="AA69" s="131"/>
      <c r="AB69" s="152"/>
      <c r="AC69" s="138"/>
      <c r="AD69" s="146"/>
      <c r="AE69" s="127"/>
      <c r="AF69" s="127"/>
      <c r="AG69" s="127"/>
      <c r="AH69" s="127">
        <f t="shared" si="67"/>
        <v>0</v>
      </c>
      <c r="AI69" s="158" t="s">
        <v>22</v>
      </c>
      <c r="AJ69" s="158" t="s">
        <v>67</v>
      </c>
      <c r="AK69" s="158" t="s">
        <v>67</v>
      </c>
      <c r="AL69" s="158" t="s">
        <v>67</v>
      </c>
      <c r="AM69" s="138" t="s">
        <v>67</v>
      </c>
      <c r="AN69" s="138"/>
      <c r="AO69" s="138"/>
      <c r="AP69" s="138"/>
      <c r="AQ69" s="146">
        <f t="shared" si="66"/>
        <v>0</v>
      </c>
      <c r="AR69" s="146"/>
      <c r="AS69" s="208"/>
      <c r="AT69" s="291"/>
      <c r="AU69" s="147"/>
      <c r="AV69" s="147"/>
      <c r="AW69" s="146"/>
      <c r="AX69" s="148"/>
      <c r="AY69" s="147"/>
      <c r="AZ69" s="146"/>
      <c r="BA69" s="141"/>
      <c r="BB69" s="144"/>
      <c r="BC69" s="146"/>
      <c r="BD69" s="146"/>
      <c r="BE69" s="147"/>
      <c r="BF69" s="146"/>
      <c r="BG69" s="149"/>
      <c r="BH69" s="149"/>
      <c r="BI69" s="127"/>
      <c r="BJ69" s="146"/>
      <c r="BK69" s="147"/>
      <c r="BL69" s="146"/>
      <c r="BM69" s="127"/>
      <c r="BN69" s="127"/>
      <c r="BO69" s="127"/>
      <c r="BP69" s="144"/>
      <c r="BQ69" s="144"/>
      <c r="BR69" s="142"/>
      <c r="BS69" s="144"/>
      <c r="BT69" s="146"/>
      <c r="BU69" s="146"/>
      <c r="BV69" s="144"/>
      <c r="BW69" s="144"/>
      <c r="BX69" s="144"/>
      <c r="BY69" s="146"/>
      <c r="BZ69" s="130"/>
      <c r="CA69" s="130"/>
      <c r="CB69" s="144"/>
      <c r="CC69" s="144"/>
      <c r="CD69" s="144"/>
      <c r="CE69" s="154"/>
      <c r="CF69" s="126"/>
      <c r="CG69" s="128"/>
      <c r="CH69" s="127"/>
      <c r="CI69" s="154"/>
      <c r="CJ69" s="154"/>
      <c r="CK69" s="127"/>
      <c r="CL69" s="173"/>
      <c r="CM69" s="173"/>
      <c r="CN69" s="174"/>
      <c r="CO69" s="174"/>
      <c r="CP69" s="175"/>
      <c r="CQ69" s="174"/>
      <c r="CR69" s="176"/>
      <c r="CS69" s="176"/>
      <c r="CT69" s="177"/>
      <c r="CU69" s="921"/>
      <c r="CV69" s="176"/>
      <c r="CW69" s="178"/>
    </row>
    <row r="70" spans="1:126" s="51" customFormat="1" ht="51" hidden="1" x14ac:dyDescent="0.25">
      <c r="A70" s="352" t="str">
        <f t="shared" si="76"/>
        <v>76</v>
      </c>
      <c r="B70" s="43" t="s">
        <v>2792</v>
      </c>
      <c r="C70" s="277" t="s">
        <v>1957</v>
      </c>
      <c r="D70" s="201" t="s">
        <v>1954</v>
      </c>
      <c r="E70" s="346">
        <v>42460</v>
      </c>
      <c r="F70" s="117" t="s">
        <v>1499</v>
      </c>
      <c r="G70" s="117" t="s">
        <v>1525</v>
      </c>
      <c r="H70" s="117"/>
      <c r="I70" s="350" t="s">
        <v>1972</v>
      </c>
      <c r="J70" s="351" t="s">
        <v>1958</v>
      </c>
      <c r="K70" s="352">
        <v>253</v>
      </c>
      <c r="L70" s="46">
        <v>861117</v>
      </c>
      <c r="M70" s="184" t="s">
        <v>1959</v>
      </c>
      <c r="N70" s="162">
        <v>88800000</v>
      </c>
      <c r="O70" s="184">
        <v>27216</v>
      </c>
      <c r="P70" s="354" t="s">
        <v>1960</v>
      </c>
      <c r="Q70" s="288" t="s">
        <v>1480</v>
      </c>
      <c r="R70" s="349" t="s">
        <v>1481</v>
      </c>
      <c r="S70" s="47"/>
      <c r="T70" s="48"/>
      <c r="U70" s="47"/>
      <c r="V70" s="192" t="s">
        <v>2147</v>
      </c>
      <c r="W70" s="346">
        <v>42492</v>
      </c>
      <c r="X70" s="350" t="s">
        <v>2148</v>
      </c>
      <c r="Y70" s="45" t="s">
        <v>2149</v>
      </c>
      <c r="Z70" s="118">
        <v>860010554</v>
      </c>
      <c r="AA70" s="50" t="s">
        <v>1578</v>
      </c>
      <c r="AB70" s="347">
        <v>93416</v>
      </c>
      <c r="AC70" s="346">
        <v>42492</v>
      </c>
      <c r="AD70" s="29"/>
      <c r="AE70" s="73">
        <v>88800000</v>
      </c>
      <c r="AF70" s="49"/>
      <c r="AG70" s="49"/>
      <c r="AH70" s="49">
        <f t="shared" si="67"/>
        <v>88800000</v>
      </c>
      <c r="AI70" s="157" t="s">
        <v>22</v>
      </c>
      <c r="AJ70" s="157" t="s">
        <v>67</v>
      </c>
      <c r="AK70" s="157" t="s">
        <v>67</v>
      </c>
      <c r="AL70" s="157" t="s">
        <v>67</v>
      </c>
      <c r="AM70" s="346" t="s">
        <v>67</v>
      </c>
      <c r="AN70" s="346">
        <v>42492</v>
      </c>
      <c r="AO70" s="346"/>
      <c r="AP70" s="346">
        <v>42713</v>
      </c>
      <c r="AQ70" s="29">
        <f t="shared" si="66"/>
        <v>221</v>
      </c>
      <c r="AR70" s="29"/>
      <c r="AS70" s="350" t="s">
        <v>113</v>
      </c>
      <c r="AT70" s="290">
        <v>33155651</v>
      </c>
      <c r="AU70" s="57"/>
      <c r="AV70" s="57"/>
      <c r="AW70" s="58"/>
      <c r="AX70" s="86"/>
      <c r="AY70" s="57"/>
      <c r="AZ70" s="58"/>
      <c r="BA70" s="59"/>
      <c r="BB70" s="60"/>
      <c r="BC70" s="61"/>
      <c r="BD70" s="61"/>
      <c r="BE70" s="62"/>
      <c r="BF70" s="61"/>
      <c r="BG70" s="63"/>
      <c r="BH70" s="63"/>
      <c r="BI70" s="64"/>
      <c r="BJ70" s="65"/>
      <c r="BK70" s="66"/>
      <c r="BL70" s="65"/>
      <c r="BM70" s="203"/>
      <c r="BN70" s="204"/>
      <c r="BO70" s="205"/>
      <c r="BP70" s="67"/>
      <c r="BQ70" s="67"/>
      <c r="BR70" s="115"/>
      <c r="BS70" s="67"/>
      <c r="BT70" s="58"/>
      <c r="BU70" s="61"/>
      <c r="BV70" s="60"/>
      <c r="BW70" s="60"/>
      <c r="BX70" s="60"/>
      <c r="BY70" s="61"/>
      <c r="BZ70" s="71"/>
      <c r="CA70" s="71"/>
      <c r="CB70" s="72"/>
      <c r="CC70" s="72"/>
      <c r="CD70" s="72"/>
      <c r="CE70" s="73"/>
      <c r="CF70" s="74"/>
      <c r="CG70" s="75"/>
      <c r="CH70" s="49"/>
      <c r="CI70" s="73"/>
      <c r="CJ70" s="76"/>
      <c r="CK70" s="77"/>
      <c r="CL70" s="78"/>
      <c r="CM70" s="79"/>
      <c r="CN70" s="80"/>
      <c r="CO70" s="81"/>
      <c r="CP70" s="82"/>
      <c r="CQ70" s="80"/>
      <c r="CR70" s="83"/>
      <c r="CS70" s="83"/>
      <c r="CT70" s="84"/>
      <c r="CU70" s="921"/>
      <c r="CV70" s="83"/>
      <c r="CW70" s="85"/>
    </row>
    <row r="71" spans="1:126" s="51" customFormat="1" ht="52.5" customHeight="1" x14ac:dyDescent="0.25">
      <c r="A71" s="352" t="str">
        <f t="shared" si="76"/>
        <v>66</v>
      </c>
      <c r="B71" s="43" t="s">
        <v>2792</v>
      </c>
      <c r="C71" s="277" t="s">
        <v>2093</v>
      </c>
      <c r="D71" s="201" t="s">
        <v>2092</v>
      </c>
      <c r="E71" s="346">
        <v>42466</v>
      </c>
      <c r="F71" s="117" t="s">
        <v>1499</v>
      </c>
      <c r="G71" s="44" t="s">
        <v>1525</v>
      </c>
      <c r="H71" s="44"/>
      <c r="I71" s="45" t="s">
        <v>1794</v>
      </c>
      <c r="J71" s="351" t="s">
        <v>1931</v>
      </c>
      <c r="K71" s="352">
        <v>215</v>
      </c>
      <c r="L71" s="46">
        <v>801217</v>
      </c>
      <c r="M71" s="184" t="s">
        <v>1795</v>
      </c>
      <c r="N71" s="162">
        <v>25000000</v>
      </c>
      <c r="O71" s="348" t="s">
        <v>1796</v>
      </c>
      <c r="P71" s="32" t="s">
        <v>1487</v>
      </c>
      <c r="Q71" s="288" t="s">
        <v>1480</v>
      </c>
      <c r="R71" s="349" t="s">
        <v>1481</v>
      </c>
      <c r="S71" s="47"/>
      <c r="T71" s="48"/>
      <c r="U71" s="47"/>
      <c r="V71" s="192" t="s">
        <v>1952</v>
      </c>
      <c r="W71" s="346">
        <v>42475</v>
      </c>
      <c r="X71" s="350" t="s">
        <v>1484</v>
      </c>
      <c r="Y71" s="365" t="s">
        <v>2193</v>
      </c>
      <c r="Z71" s="33">
        <v>79788339</v>
      </c>
      <c r="AA71" s="50"/>
      <c r="AB71" s="347">
        <v>82316</v>
      </c>
      <c r="AC71" s="346">
        <v>42475</v>
      </c>
      <c r="AD71" s="368">
        <v>5000000</v>
      </c>
      <c r="AE71" s="157">
        <v>25000000</v>
      </c>
      <c r="AF71" s="49"/>
      <c r="AG71" s="49"/>
      <c r="AH71" s="367">
        <f t="shared" si="67"/>
        <v>25000000</v>
      </c>
      <c r="AI71" s="157" t="s">
        <v>22</v>
      </c>
      <c r="AJ71" s="157" t="s">
        <v>67</v>
      </c>
      <c r="AK71" s="157" t="s">
        <v>67</v>
      </c>
      <c r="AL71" s="157" t="s">
        <v>67</v>
      </c>
      <c r="AM71" s="346" t="s">
        <v>67</v>
      </c>
      <c r="AN71" s="346">
        <v>42478</v>
      </c>
      <c r="AO71" s="346"/>
      <c r="AP71" s="346">
        <v>42630</v>
      </c>
      <c r="AQ71" s="29">
        <f t="shared" si="66"/>
        <v>152</v>
      </c>
      <c r="AR71" s="29"/>
      <c r="AS71" s="184" t="s">
        <v>1463</v>
      </c>
      <c r="AT71" s="290">
        <v>36551065</v>
      </c>
      <c r="AU71" s="57"/>
      <c r="AV71" s="57"/>
      <c r="AW71" s="58"/>
      <c r="AX71" s="86"/>
      <c r="AY71" s="57"/>
      <c r="AZ71" s="58"/>
      <c r="BA71" s="59"/>
      <c r="BB71" s="60"/>
      <c r="BC71" s="61"/>
      <c r="BD71" s="61"/>
      <c r="BE71" s="62"/>
      <c r="BF71" s="61"/>
      <c r="BG71" s="63"/>
      <c r="BH71" s="63"/>
      <c r="BI71" s="64"/>
      <c r="BJ71" s="65"/>
      <c r="BK71" s="66"/>
      <c r="BL71" s="65"/>
      <c r="BM71" s="203"/>
      <c r="BN71" s="204"/>
      <c r="BO71" s="205"/>
      <c r="BP71" s="67"/>
      <c r="BQ71" s="67"/>
      <c r="BR71" s="115"/>
      <c r="BS71" s="67"/>
      <c r="BT71" s="58"/>
      <c r="BU71" s="61"/>
      <c r="BV71" s="60"/>
      <c r="BW71" s="60"/>
      <c r="BX71" s="60"/>
      <c r="BY71" s="61"/>
      <c r="BZ71" s="71"/>
      <c r="CA71" s="71"/>
      <c r="CB71" s="72"/>
      <c r="CC71" s="72"/>
      <c r="CD71" s="72"/>
      <c r="CE71" s="73"/>
      <c r="CF71" s="74"/>
      <c r="CG71" s="75"/>
      <c r="CH71" s="49"/>
      <c r="CI71" s="73"/>
      <c r="CJ71" s="76"/>
      <c r="CK71" s="77"/>
      <c r="CL71" s="78"/>
      <c r="CM71" s="79"/>
      <c r="CN71" s="80"/>
      <c r="CO71" s="81"/>
      <c r="CP71" s="82"/>
      <c r="CQ71" s="80"/>
      <c r="CR71" s="83"/>
      <c r="CS71" s="83"/>
      <c r="CT71" s="84"/>
      <c r="CU71" s="921"/>
      <c r="CV71" s="83"/>
      <c r="CW71" s="85"/>
      <c r="DV71" s="360"/>
    </row>
    <row r="72" spans="1:126" s="68" customFormat="1" ht="63.75" hidden="1" x14ac:dyDescent="0.25">
      <c r="A72" s="352">
        <f t="shared" si="76"/>
        <v>1</v>
      </c>
      <c r="B72" s="345" t="s">
        <v>1489</v>
      </c>
      <c r="C72" s="350" t="s">
        <v>1577</v>
      </c>
      <c r="D72" s="201" t="s">
        <v>1578</v>
      </c>
      <c r="E72" s="346">
        <v>42389</v>
      </c>
      <c r="F72" s="117" t="s">
        <v>2248</v>
      </c>
      <c r="G72" s="117" t="s">
        <v>2248</v>
      </c>
      <c r="H72" s="117"/>
      <c r="I72" s="350" t="s">
        <v>2257</v>
      </c>
      <c r="J72" s="351" t="s">
        <v>1580</v>
      </c>
      <c r="K72" s="352">
        <v>53</v>
      </c>
      <c r="L72" s="46">
        <v>801315</v>
      </c>
      <c r="M72" s="354" t="s">
        <v>1581</v>
      </c>
      <c r="N72" s="162">
        <v>2528500</v>
      </c>
      <c r="O72" s="348" t="s">
        <v>1582</v>
      </c>
      <c r="P72" s="349" t="s">
        <v>1583</v>
      </c>
      <c r="Q72" s="288" t="s">
        <v>1480</v>
      </c>
      <c r="R72" s="349" t="s">
        <v>1481</v>
      </c>
      <c r="S72" s="47"/>
      <c r="T72" s="48"/>
      <c r="U72" s="47"/>
      <c r="V72" s="192">
        <v>1</v>
      </c>
      <c r="W72" s="346">
        <v>42404</v>
      </c>
      <c r="X72" s="350" t="s">
        <v>1579</v>
      </c>
      <c r="Y72" s="45" t="s">
        <v>1790</v>
      </c>
      <c r="Z72" s="34">
        <v>7546762</v>
      </c>
      <c r="AA72" s="50"/>
      <c r="AB72" s="347">
        <v>35516</v>
      </c>
      <c r="AC72" s="346">
        <v>42404</v>
      </c>
      <c r="AD72" s="29">
        <v>499900</v>
      </c>
      <c r="AE72" s="157">
        <v>2499500</v>
      </c>
      <c r="AF72" s="49"/>
      <c r="AG72" s="49"/>
      <c r="AH72" s="49">
        <f t="shared" si="67"/>
        <v>2499500</v>
      </c>
      <c r="AI72" s="157" t="s">
        <v>22</v>
      </c>
      <c r="AJ72" s="157" t="s">
        <v>67</v>
      </c>
      <c r="AK72" s="157" t="s">
        <v>67</v>
      </c>
      <c r="AL72" s="157" t="s">
        <v>67</v>
      </c>
      <c r="AM72" s="346" t="s">
        <v>67</v>
      </c>
      <c r="AN72" s="346">
        <v>42404</v>
      </c>
      <c r="AO72" s="346"/>
      <c r="AP72" s="346">
        <v>42554</v>
      </c>
      <c r="AQ72" s="29">
        <f t="shared" si="9"/>
        <v>150</v>
      </c>
      <c r="AR72" s="29"/>
      <c r="AS72" s="350" t="s">
        <v>106</v>
      </c>
      <c r="AT72" s="290">
        <v>40179426</v>
      </c>
      <c r="AU72" s="56"/>
      <c r="AV72" s="57"/>
      <c r="AW72" s="58"/>
      <c r="AX72" s="58"/>
      <c r="AY72" s="57"/>
      <c r="AZ72" s="58"/>
      <c r="BA72" s="59"/>
      <c r="BB72" s="60"/>
      <c r="BC72" s="61"/>
      <c r="BD72" s="61"/>
      <c r="BE72" s="62"/>
      <c r="BF72" s="61"/>
      <c r="BG72" s="63"/>
      <c r="BH72" s="63"/>
      <c r="BI72" s="64"/>
      <c r="BJ72" s="65"/>
      <c r="BK72" s="66"/>
      <c r="BL72" s="65"/>
      <c r="BM72" s="203">
        <f t="shared" ref="BM72:BM81" si="77">+AF72</f>
        <v>0</v>
      </c>
      <c r="BN72" s="204">
        <f t="shared" si="10"/>
        <v>0</v>
      </c>
      <c r="BO72" s="205">
        <f>+AH72+BN72</f>
        <v>2499500</v>
      </c>
      <c r="BP72" s="67"/>
      <c r="BQ72" s="67"/>
      <c r="BR72" s="67"/>
      <c r="BS72" s="67"/>
      <c r="BT72" s="58"/>
      <c r="BU72" s="60"/>
      <c r="BV72" s="60"/>
      <c r="BW72" s="60"/>
      <c r="BX72" s="60"/>
      <c r="BY72" s="61"/>
      <c r="BZ72" s="71"/>
      <c r="CA72" s="71"/>
      <c r="CB72" s="72"/>
      <c r="CC72" s="72"/>
      <c r="CD72" s="72"/>
      <c r="CE72" s="73"/>
      <c r="CF72" s="74"/>
      <c r="CG72" s="75"/>
      <c r="CH72" s="49"/>
      <c r="CI72" s="73"/>
      <c r="CJ72" s="76"/>
      <c r="CK72" s="77"/>
      <c r="CL72" s="78"/>
      <c r="CM72" s="79"/>
      <c r="CN72" s="80"/>
      <c r="CO72" s="81"/>
      <c r="CP72" s="82"/>
      <c r="CQ72" s="80"/>
      <c r="CR72" s="83"/>
      <c r="CS72" s="83"/>
      <c r="CT72" s="84"/>
      <c r="CU72" s="921"/>
      <c r="CV72" s="83">
        <f t="shared" si="14"/>
        <v>0</v>
      </c>
      <c r="CW72" s="85">
        <f t="shared" si="15"/>
        <v>0</v>
      </c>
    </row>
    <row r="73" spans="1:126" s="68" customFormat="1" ht="51" hidden="1" x14ac:dyDescent="0.25">
      <c r="A73" s="352">
        <f t="shared" si="76"/>
        <v>2</v>
      </c>
      <c r="B73" s="345" t="s">
        <v>1609</v>
      </c>
      <c r="C73" s="350" t="s">
        <v>1754</v>
      </c>
      <c r="D73" s="201" t="s">
        <v>1806</v>
      </c>
      <c r="E73" s="346">
        <v>42390</v>
      </c>
      <c r="F73" s="117" t="s">
        <v>2248</v>
      </c>
      <c r="G73" s="117" t="s">
        <v>2248</v>
      </c>
      <c r="H73" s="117"/>
      <c r="I73" s="350" t="s">
        <v>1972</v>
      </c>
      <c r="J73" s="351" t="s">
        <v>1755</v>
      </c>
      <c r="K73" s="347">
        <v>180</v>
      </c>
      <c r="L73" s="46">
        <v>421823</v>
      </c>
      <c r="M73" s="264" t="s">
        <v>1756</v>
      </c>
      <c r="N73" s="162">
        <v>951200</v>
      </c>
      <c r="O73" s="348" t="s">
        <v>1757</v>
      </c>
      <c r="P73" s="349" t="s">
        <v>1758</v>
      </c>
      <c r="Q73" s="288" t="s">
        <v>1480</v>
      </c>
      <c r="R73" s="349" t="s">
        <v>1481</v>
      </c>
      <c r="S73" s="47"/>
      <c r="T73" s="48"/>
      <c r="U73" s="47"/>
      <c r="V73" s="192">
        <v>2</v>
      </c>
      <c r="W73" s="346">
        <v>42410</v>
      </c>
      <c r="X73" s="350" t="s">
        <v>1484</v>
      </c>
      <c r="Y73" s="45" t="s">
        <v>1981</v>
      </c>
      <c r="Z73" s="34">
        <v>830094021</v>
      </c>
      <c r="AA73" s="50" t="s">
        <v>1839</v>
      </c>
      <c r="AB73" s="347">
        <v>40216</v>
      </c>
      <c r="AC73" s="346">
        <v>42410</v>
      </c>
      <c r="AD73" s="29"/>
      <c r="AE73" s="157">
        <v>951200</v>
      </c>
      <c r="AF73" s="49"/>
      <c r="AG73" s="49"/>
      <c r="AH73" s="49">
        <f t="shared" si="67"/>
        <v>951200</v>
      </c>
      <c r="AI73" s="157" t="s">
        <v>22</v>
      </c>
      <c r="AJ73" s="157" t="s">
        <v>67</v>
      </c>
      <c r="AK73" s="157" t="s">
        <v>67</v>
      </c>
      <c r="AL73" s="157" t="s">
        <v>67</v>
      </c>
      <c r="AM73" s="346" t="s">
        <v>67</v>
      </c>
      <c r="AN73" s="346">
        <v>42410</v>
      </c>
      <c r="AO73" s="346"/>
      <c r="AP73" s="346">
        <v>42429</v>
      </c>
      <c r="AQ73" s="29">
        <f t="shared" si="9"/>
        <v>19</v>
      </c>
      <c r="AR73" s="29"/>
      <c r="AS73" s="350" t="s">
        <v>1982</v>
      </c>
      <c r="AT73" s="269">
        <v>52260482</v>
      </c>
      <c r="AU73" s="57"/>
      <c r="AV73" s="57"/>
      <c r="AW73" s="58"/>
      <c r="AX73" s="69"/>
      <c r="AY73" s="57"/>
      <c r="AZ73" s="58"/>
      <c r="BA73" s="59"/>
      <c r="BB73" s="60"/>
      <c r="BC73" s="61"/>
      <c r="BD73" s="61"/>
      <c r="BE73" s="62"/>
      <c r="BF73" s="61"/>
      <c r="BG73" s="63"/>
      <c r="BH73" s="63"/>
      <c r="BI73" s="64"/>
      <c r="BJ73" s="65"/>
      <c r="BK73" s="66"/>
      <c r="BL73" s="65"/>
      <c r="BM73" s="203">
        <f t="shared" si="77"/>
        <v>0</v>
      </c>
      <c r="BN73" s="204">
        <f t="shared" si="10"/>
        <v>0</v>
      </c>
      <c r="BO73" s="205">
        <f>+AH73+BN73</f>
        <v>951200</v>
      </c>
      <c r="BP73" s="67"/>
      <c r="BQ73" s="67"/>
      <c r="BR73" s="115"/>
      <c r="BS73" s="67"/>
      <c r="BT73" s="58"/>
      <c r="BU73" s="60"/>
      <c r="BV73" s="60"/>
      <c r="BW73" s="70"/>
      <c r="BX73" s="60"/>
      <c r="BY73" s="61"/>
      <c r="BZ73" s="71"/>
      <c r="CA73" s="71"/>
      <c r="CB73" s="72"/>
      <c r="CC73" s="72"/>
      <c r="CD73" s="72"/>
      <c r="CE73" s="73"/>
      <c r="CF73" s="74"/>
      <c r="CG73" s="75"/>
      <c r="CH73" s="49"/>
      <c r="CI73" s="73"/>
      <c r="CJ73" s="76"/>
      <c r="CK73" s="77"/>
      <c r="CL73" s="78"/>
      <c r="CM73" s="79"/>
      <c r="CN73" s="80"/>
      <c r="CO73" s="81"/>
      <c r="CP73" s="82"/>
      <c r="CQ73" s="80"/>
      <c r="CR73" s="83"/>
      <c r="CS73" s="83"/>
      <c r="CT73" s="84"/>
      <c r="CU73" s="921"/>
      <c r="CV73" s="83">
        <f t="shared" si="14"/>
        <v>0</v>
      </c>
      <c r="CW73" s="85">
        <f t="shared" si="15"/>
        <v>0</v>
      </c>
    </row>
    <row r="74" spans="1:126" s="51" customFormat="1" ht="44.25" hidden="1" customHeight="1" x14ac:dyDescent="0.25">
      <c r="A74" s="352">
        <f t="shared" si="76"/>
        <v>3</v>
      </c>
      <c r="B74" s="935" t="s">
        <v>1609</v>
      </c>
      <c r="C74" s="350" t="s">
        <v>1759</v>
      </c>
      <c r="D74" s="201" t="s">
        <v>1846</v>
      </c>
      <c r="E74" s="936">
        <v>42395</v>
      </c>
      <c r="F74" s="117" t="s">
        <v>2248</v>
      </c>
      <c r="G74" s="117" t="s">
        <v>2248</v>
      </c>
      <c r="H74" s="117"/>
      <c r="I74" s="937" t="s">
        <v>2257</v>
      </c>
      <c r="J74" s="938" t="s">
        <v>1761</v>
      </c>
      <c r="K74" s="939">
        <v>192</v>
      </c>
      <c r="L74" s="940">
        <v>781815</v>
      </c>
      <c r="M74" s="941" t="s">
        <v>1762</v>
      </c>
      <c r="N74" s="942">
        <v>12500000</v>
      </c>
      <c r="O74" s="943" t="s">
        <v>1763</v>
      </c>
      <c r="P74" s="944" t="s">
        <v>1598</v>
      </c>
      <c r="Q74" s="288" t="s">
        <v>1480</v>
      </c>
      <c r="R74" s="349" t="s">
        <v>1481</v>
      </c>
      <c r="S74" s="47"/>
      <c r="T74" s="48"/>
      <c r="U74" s="47"/>
      <c r="V74" s="192">
        <v>3</v>
      </c>
      <c r="W74" s="346">
        <v>42416</v>
      </c>
      <c r="X74" s="350" t="s">
        <v>2513</v>
      </c>
      <c r="Y74" s="45" t="s">
        <v>2514</v>
      </c>
      <c r="Z74" s="34">
        <v>88157156</v>
      </c>
      <c r="AA74" s="50"/>
      <c r="AB74" s="945">
        <v>43416</v>
      </c>
      <c r="AC74" s="346"/>
      <c r="AD74" s="29"/>
      <c r="AE74" s="157">
        <v>10000000</v>
      </c>
      <c r="AF74" s="49"/>
      <c r="AG74" s="49"/>
      <c r="AH74" s="49">
        <f t="shared" si="67"/>
        <v>10000000</v>
      </c>
      <c r="AI74" s="157" t="s">
        <v>22</v>
      </c>
      <c r="AJ74" s="157" t="s">
        <v>67</v>
      </c>
      <c r="AK74" s="157" t="s">
        <v>67</v>
      </c>
      <c r="AL74" s="157" t="s">
        <v>67</v>
      </c>
      <c r="AM74" s="346" t="s">
        <v>67</v>
      </c>
      <c r="AN74" s="346">
        <v>42416</v>
      </c>
      <c r="AO74" s="346"/>
      <c r="AP74" s="346">
        <v>42735</v>
      </c>
      <c r="AQ74" s="29">
        <f t="shared" si="9"/>
        <v>319</v>
      </c>
      <c r="AR74" s="29"/>
      <c r="AS74" s="184" t="s">
        <v>88</v>
      </c>
      <c r="AT74" s="290">
        <v>88264550</v>
      </c>
      <c r="AU74" s="57"/>
      <c r="AV74" s="57"/>
      <c r="AW74" s="58"/>
      <c r="AX74" s="86"/>
      <c r="AY74" s="57"/>
      <c r="AZ74" s="58"/>
      <c r="BA74" s="59"/>
      <c r="BB74" s="60"/>
      <c r="BC74" s="61"/>
      <c r="BD74" s="61"/>
      <c r="BE74" s="62"/>
      <c r="BF74" s="61"/>
      <c r="BG74" s="63"/>
      <c r="BH74" s="63"/>
      <c r="BI74" s="64"/>
      <c r="BJ74" s="65"/>
      <c r="BK74" s="66"/>
      <c r="BL74" s="65"/>
      <c r="BM74" s="203">
        <f t="shared" si="77"/>
        <v>0</v>
      </c>
      <c r="BN74" s="204">
        <f t="shared" si="10"/>
        <v>0</v>
      </c>
      <c r="BO74" s="205">
        <f>+AH74+BN74</f>
        <v>10000000</v>
      </c>
      <c r="BP74" s="67"/>
      <c r="BQ74" s="67"/>
      <c r="BR74" s="115"/>
      <c r="BS74" s="67"/>
      <c r="BT74" s="58"/>
      <c r="BU74" s="61"/>
      <c r="BV74" s="60"/>
      <c r="BW74" s="60"/>
      <c r="BX74" s="60"/>
      <c r="BY74" s="61"/>
      <c r="BZ74" s="71"/>
      <c r="CA74" s="71"/>
      <c r="CB74" s="72"/>
      <c r="CC74" s="72"/>
      <c r="CD74" s="72"/>
      <c r="CE74" s="73"/>
      <c r="CF74" s="74">
        <f t="shared" ref="CF74:CF80" si="78">+IF(BQ74&gt;AP74,IF(BV74&gt;BQ74,IF(CA74&gt;BV74,CA74,BV74),BQ74),AP74)</f>
        <v>42735</v>
      </c>
      <c r="CG74" s="75"/>
      <c r="CH74" s="49"/>
      <c r="CI74" s="73"/>
      <c r="CJ74" s="76" t="e">
        <f>+SUMIFS(#REF!,#REF!,AB74)</f>
        <v>#REF!</v>
      </c>
      <c r="CK74" s="77" t="e">
        <f>+SUMIFS(#REF!,#REF!,AU74)+SUMIFS(#REF!,#REF!,BA74)+SUMIFS(#REF!,#REF!,BG74)</f>
        <v>#REF!</v>
      </c>
      <c r="CL74" s="78" t="e">
        <f t="shared" ref="CL74" si="79">+(CJ74+CK74)/BO74</f>
        <v>#REF!</v>
      </c>
      <c r="CM74" s="79"/>
      <c r="CN74" s="80" t="str">
        <f>+R74</f>
        <v>EJECUCIÓN</v>
      </c>
      <c r="CO74" s="81"/>
      <c r="CP74" s="82">
        <f t="shared" ref="CP74:CP80" si="80">+AN74</f>
        <v>42416</v>
      </c>
      <c r="CQ74" s="80">
        <f t="shared" ref="CQ74" si="81">+CF74</f>
        <v>42735</v>
      </c>
      <c r="CR74" s="83">
        <f t="shared" ref="CR74" si="82">+CQ74-CP74</f>
        <v>319</v>
      </c>
      <c r="CS74" s="83">
        <f t="shared" ref="CS74" si="83">+$CU$1-CP74</f>
        <v>-139</v>
      </c>
      <c r="CT74" s="84">
        <f t="shared" ref="CT74" si="84">+IF(CS74&gt;=CR74,100,(CS74/CR74)*100)</f>
        <v>-43.573667711598745</v>
      </c>
      <c r="CU74" s="921"/>
      <c r="CV74" s="83">
        <f t="shared" si="14"/>
        <v>-43.573667711598745</v>
      </c>
      <c r="CW74" s="85" t="e">
        <f t="shared" si="15"/>
        <v>#REF!</v>
      </c>
    </row>
    <row r="75" spans="1:126" s="51" customFormat="1" ht="50.25" hidden="1" customHeight="1" x14ac:dyDescent="0.25">
      <c r="A75" s="352">
        <f t="shared" si="76"/>
        <v>4</v>
      </c>
      <c r="B75" s="935"/>
      <c r="C75" s="350" t="s">
        <v>2613</v>
      </c>
      <c r="D75" s="201" t="s">
        <v>1846</v>
      </c>
      <c r="E75" s="936"/>
      <c r="F75" s="117" t="s">
        <v>2248</v>
      </c>
      <c r="G75" s="117" t="s">
        <v>2248</v>
      </c>
      <c r="H75" s="117"/>
      <c r="I75" s="937"/>
      <c r="J75" s="938"/>
      <c r="K75" s="939"/>
      <c r="L75" s="940"/>
      <c r="M75" s="941"/>
      <c r="N75" s="942"/>
      <c r="O75" s="943"/>
      <c r="P75" s="944"/>
      <c r="Q75" s="288" t="s">
        <v>1480</v>
      </c>
      <c r="R75" s="349" t="s">
        <v>1481</v>
      </c>
      <c r="S75" s="47"/>
      <c r="T75" s="48"/>
      <c r="U75" s="47"/>
      <c r="V75" s="192">
        <v>4</v>
      </c>
      <c r="W75" s="346">
        <v>42416</v>
      </c>
      <c r="X75" s="350" t="s">
        <v>2223</v>
      </c>
      <c r="Y75" s="45" t="s">
        <v>2515</v>
      </c>
      <c r="Z75" s="34">
        <v>800000214</v>
      </c>
      <c r="AA75" s="50" t="s">
        <v>1578</v>
      </c>
      <c r="AB75" s="945"/>
      <c r="AC75" s="346"/>
      <c r="AD75" s="29"/>
      <c r="AE75" s="157">
        <v>2500000</v>
      </c>
      <c r="AF75" s="49"/>
      <c r="AG75" s="49"/>
      <c r="AH75" s="49">
        <f t="shared" si="67"/>
        <v>2500000</v>
      </c>
      <c r="AI75" s="157" t="s">
        <v>22</v>
      </c>
      <c r="AJ75" s="157" t="s">
        <v>67</v>
      </c>
      <c r="AK75" s="157" t="s">
        <v>67</v>
      </c>
      <c r="AL75" s="157" t="s">
        <v>67</v>
      </c>
      <c r="AM75" s="346" t="s">
        <v>67</v>
      </c>
      <c r="AN75" s="346">
        <v>42416</v>
      </c>
      <c r="AO75" s="346"/>
      <c r="AP75" s="346">
        <v>42735</v>
      </c>
      <c r="AQ75" s="29">
        <f t="shared" si="9"/>
        <v>319</v>
      </c>
      <c r="AR75" s="29"/>
      <c r="AS75" s="184" t="s">
        <v>88</v>
      </c>
      <c r="AT75" s="290">
        <v>88264550</v>
      </c>
      <c r="AU75" s="57"/>
      <c r="AV75" s="57"/>
      <c r="AW75" s="58"/>
      <c r="AX75" s="86"/>
      <c r="AY75" s="57"/>
      <c r="AZ75" s="58"/>
      <c r="BA75" s="59"/>
      <c r="BB75" s="60"/>
      <c r="BC75" s="61"/>
      <c r="BD75" s="61"/>
      <c r="BE75" s="62"/>
      <c r="BF75" s="61"/>
      <c r="BG75" s="63"/>
      <c r="BH75" s="63"/>
      <c r="BI75" s="64"/>
      <c r="BJ75" s="65"/>
      <c r="BK75" s="66"/>
      <c r="BL75" s="65"/>
      <c r="BM75" s="203"/>
      <c r="BN75" s="204"/>
      <c r="BO75" s="205"/>
      <c r="BP75" s="67"/>
      <c r="BQ75" s="67"/>
      <c r="BR75" s="115"/>
      <c r="BS75" s="67"/>
      <c r="BT75" s="58"/>
      <c r="BU75" s="61"/>
      <c r="BV75" s="60"/>
      <c r="BW75" s="60"/>
      <c r="BX75" s="60"/>
      <c r="BY75" s="61"/>
      <c r="BZ75" s="71"/>
      <c r="CA75" s="71"/>
      <c r="CB75" s="72"/>
      <c r="CC75" s="72"/>
      <c r="CD75" s="72"/>
      <c r="CE75" s="73"/>
      <c r="CF75" s="74"/>
      <c r="CG75" s="75"/>
      <c r="CH75" s="49"/>
      <c r="CI75" s="73"/>
      <c r="CJ75" s="76"/>
      <c r="CK75" s="77"/>
      <c r="CL75" s="78"/>
      <c r="CM75" s="79"/>
      <c r="CN75" s="80"/>
      <c r="CO75" s="81"/>
      <c r="CP75" s="82"/>
      <c r="CQ75" s="80"/>
      <c r="CR75" s="83"/>
      <c r="CS75" s="83"/>
      <c r="CT75" s="84"/>
      <c r="CU75" s="921"/>
      <c r="CV75" s="83"/>
      <c r="CW75" s="85"/>
    </row>
    <row r="76" spans="1:126" s="51" customFormat="1" ht="51" hidden="1" x14ac:dyDescent="0.25">
      <c r="A76" s="352">
        <f t="shared" si="76"/>
        <v>8</v>
      </c>
      <c r="B76" s="43" t="s">
        <v>2792</v>
      </c>
      <c r="C76" s="350" t="s">
        <v>1522</v>
      </c>
      <c r="D76" s="201" t="s">
        <v>1729</v>
      </c>
      <c r="E76" s="346">
        <v>42397</v>
      </c>
      <c r="F76" s="117" t="s">
        <v>2248</v>
      </c>
      <c r="G76" s="117" t="s">
        <v>2248</v>
      </c>
      <c r="H76" s="117"/>
      <c r="I76" s="350" t="s">
        <v>2257</v>
      </c>
      <c r="J76" s="351" t="s">
        <v>1595</v>
      </c>
      <c r="K76" s="347">
        <v>114</v>
      </c>
      <c r="L76" s="46">
        <v>78181500</v>
      </c>
      <c r="M76" s="354" t="s">
        <v>1596</v>
      </c>
      <c r="N76" s="162">
        <v>27000000</v>
      </c>
      <c r="O76" s="348" t="s">
        <v>1597</v>
      </c>
      <c r="P76" s="185" t="s">
        <v>1598</v>
      </c>
      <c r="Q76" s="288" t="s">
        <v>1480</v>
      </c>
      <c r="R76" s="349" t="s">
        <v>1481</v>
      </c>
      <c r="S76" s="47"/>
      <c r="T76" s="48"/>
      <c r="U76" s="47"/>
      <c r="V76" s="192">
        <v>8</v>
      </c>
      <c r="W76" s="346">
        <v>42417</v>
      </c>
      <c r="X76" s="350" t="s">
        <v>1807</v>
      </c>
      <c r="Y76" s="45" t="s">
        <v>1809</v>
      </c>
      <c r="Z76" s="33">
        <v>84079101</v>
      </c>
      <c r="AA76" s="50"/>
      <c r="AB76" s="347">
        <v>43616</v>
      </c>
      <c r="AC76" s="346">
        <v>42417</v>
      </c>
      <c r="AD76" s="29">
        <v>2700000</v>
      </c>
      <c r="AE76" s="162">
        <v>27000000</v>
      </c>
      <c r="AF76" s="49"/>
      <c r="AG76" s="49"/>
      <c r="AH76" s="49">
        <f t="shared" si="67"/>
        <v>27000000</v>
      </c>
      <c r="AI76" s="157" t="s">
        <v>22</v>
      </c>
      <c r="AJ76" s="157" t="s">
        <v>67</v>
      </c>
      <c r="AK76" s="157" t="s">
        <v>67</v>
      </c>
      <c r="AL76" s="157" t="s">
        <v>67</v>
      </c>
      <c r="AM76" s="346" t="s">
        <v>67</v>
      </c>
      <c r="AN76" s="346">
        <v>42417</v>
      </c>
      <c r="AO76" s="346"/>
      <c r="AP76" s="346">
        <v>42735</v>
      </c>
      <c r="AQ76" s="29">
        <f t="shared" si="9"/>
        <v>318</v>
      </c>
      <c r="AR76" s="29"/>
      <c r="AS76" s="350" t="s">
        <v>52</v>
      </c>
      <c r="AT76" s="290">
        <v>12724487</v>
      </c>
      <c r="AU76" s="57"/>
      <c r="AV76" s="57"/>
      <c r="AW76" s="58"/>
      <c r="AX76" s="69"/>
      <c r="AY76" s="57"/>
      <c r="AZ76" s="58"/>
      <c r="BA76" s="59"/>
      <c r="BB76" s="60"/>
      <c r="BC76" s="61"/>
      <c r="BD76" s="61"/>
      <c r="BE76" s="62"/>
      <c r="BF76" s="61"/>
      <c r="BG76" s="63"/>
      <c r="BH76" s="63"/>
      <c r="BI76" s="64"/>
      <c r="BJ76" s="65"/>
      <c r="BK76" s="66"/>
      <c r="BL76" s="65"/>
      <c r="BM76" s="203">
        <f t="shared" si="77"/>
        <v>0</v>
      </c>
      <c r="BN76" s="204">
        <f t="shared" si="10"/>
        <v>0</v>
      </c>
      <c r="BO76" s="205">
        <f>+AH76+BN76</f>
        <v>27000000</v>
      </c>
      <c r="BP76" s="67"/>
      <c r="BQ76" s="67"/>
      <c r="BR76" s="115"/>
      <c r="BS76" s="67"/>
      <c r="BT76" s="58"/>
      <c r="BU76" s="60"/>
      <c r="BV76" s="60"/>
      <c r="BW76" s="70"/>
      <c r="BX76" s="60"/>
      <c r="BY76" s="61"/>
      <c r="BZ76" s="71"/>
      <c r="CA76" s="71"/>
      <c r="CB76" s="72"/>
      <c r="CC76" s="72"/>
      <c r="CD76" s="72"/>
      <c r="CE76" s="73"/>
      <c r="CF76" s="74">
        <f t="shared" si="78"/>
        <v>42735</v>
      </c>
      <c r="CG76" s="75"/>
      <c r="CH76" s="49"/>
      <c r="CI76" s="73"/>
      <c r="CJ76" s="76" t="e">
        <f>+SUMIFS(#REF!,#REF!,AB76)</f>
        <v>#REF!</v>
      </c>
      <c r="CK76" s="77" t="e">
        <f>+SUMIFS(#REF!,#REF!,AU76)+SUMIFS(#REF!,#REF!,BA76)+SUMIFS(#REF!,#REF!,BG76)</f>
        <v>#REF!</v>
      </c>
      <c r="CL76" s="78" t="e">
        <f t="shared" ref="CL76:CL80" si="85">+(CJ76+CK76)/BO76</f>
        <v>#REF!</v>
      </c>
      <c r="CM76" s="79"/>
      <c r="CN76" s="80" t="str">
        <f>+R76</f>
        <v>EJECUCIÓN</v>
      </c>
      <c r="CO76" s="81"/>
      <c r="CP76" s="82">
        <f t="shared" si="80"/>
        <v>42417</v>
      </c>
      <c r="CQ76" s="80">
        <f t="shared" ref="CQ76:CQ80" si="86">+CF76</f>
        <v>42735</v>
      </c>
      <c r="CR76" s="83">
        <f t="shared" ref="CR76:CR80" si="87">+CQ76-CP76</f>
        <v>318</v>
      </c>
      <c r="CS76" s="83">
        <f t="shared" ref="CS76:CS80" si="88">+$CU$1-CP76</f>
        <v>-140</v>
      </c>
      <c r="CT76" s="84">
        <f t="shared" ref="CT76:CT80" si="89">+IF(CS76&gt;=CR76,100,(CS76/CR76)*100)</f>
        <v>-44.025157232704402</v>
      </c>
      <c r="CU76" s="921"/>
      <c r="CV76" s="83">
        <f t="shared" si="14"/>
        <v>-44.025157232704402</v>
      </c>
      <c r="CW76" s="85" t="e">
        <f t="shared" si="15"/>
        <v>#REF!</v>
      </c>
    </row>
    <row r="77" spans="1:126" s="51" customFormat="1" ht="89.25" hidden="1" x14ac:dyDescent="0.25">
      <c r="A77" s="352" t="str">
        <f t="shared" si="76"/>
        <v>5</v>
      </c>
      <c r="B77" s="345" t="s">
        <v>1610</v>
      </c>
      <c r="C77" s="350" t="s">
        <v>1782</v>
      </c>
      <c r="D77" s="201" t="s">
        <v>2065</v>
      </c>
      <c r="E77" s="346">
        <v>42397</v>
      </c>
      <c r="F77" s="117" t="s">
        <v>2248</v>
      </c>
      <c r="G77" s="117" t="s">
        <v>2248</v>
      </c>
      <c r="H77" s="117"/>
      <c r="I77" s="30" t="s">
        <v>2257</v>
      </c>
      <c r="J77" s="351" t="s">
        <v>1611</v>
      </c>
      <c r="K77" s="347">
        <v>79</v>
      </c>
      <c r="L77" s="46">
        <v>15101505</v>
      </c>
      <c r="M77" s="264" t="s">
        <v>1783</v>
      </c>
      <c r="N77" s="162" t="s">
        <v>1784</v>
      </c>
      <c r="O77" s="348" t="s">
        <v>1785</v>
      </c>
      <c r="P77" s="348" t="s">
        <v>1786</v>
      </c>
      <c r="Q77" s="288" t="s">
        <v>1480</v>
      </c>
      <c r="R77" s="349" t="s">
        <v>1481</v>
      </c>
      <c r="S77" s="47"/>
      <c r="T77" s="48"/>
      <c r="U77" s="47"/>
      <c r="V77" s="192" t="s">
        <v>2065</v>
      </c>
      <c r="W77" s="346">
        <v>42416</v>
      </c>
      <c r="X77" s="350" t="s">
        <v>1807</v>
      </c>
      <c r="Y77" s="45" t="s">
        <v>1821</v>
      </c>
      <c r="Z77" s="34">
        <v>825001598</v>
      </c>
      <c r="AA77" s="50" t="s">
        <v>1578</v>
      </c>
      <c r="AB77" s="347">
        <v>43016</v>
      </c>
      <c r="AC77" s="346">
        <v>42416</v>
      </c>
      <c r="AD77" s="29"/>
      <c r="AE77" s="157">
        <v>28200000</v>
      </c>
      <c r="AF77" s="49"/>
      <c r="AG77" s="49"/>
      <c r="AH77" s="49">
        <f t="shared" si="67"/>
        <v>28200000</v>
      </c>
      <c r="AI77" s="157" t="s">
        <v>22</v>
      </c>
      <c r="AJ77" s="157" t="s">
        <v>67</v>
      </c>
      <c r="AK77" s="157" t="s">
        <v>67</v>
      </c>
      <c r="AL77" s="157" t="s">
        <v>67</v>
      </c>
      <c r="AM77" s="346" t="s">
        <v>67</v>
      </c>
      <c r="AN77" s="346">
        <v>42416</v>
      </c>
      <c r="AO77" s="346"/>
      <c r="AP77" s="346">
        <v>42735</v>
      </c>
      <c r="AQ77" s="29">
        <f t="shared" si="9"/>
        <v>319</v>
      </c>
      <c r="AR77" s="29"/>
      <c r="AS77" s="350" t="s">
        <v>52</v>
      </c>
      <c r="AT77" s="290">
        <v>12724487</v>
      </c>
      <c r="AU77" s="56"/>
      <c r="AV77" s="57"/>
      <c r="AW77" s="58"/>
      <c r="AX77" s="58"/>
      <c r="AY77" s="57"/>
      <c r="AZ77" s="58"/>
      <c r="BA77" s="59"/>
      <c r="BB77" s="60"/>
      <c r="BC77" s="61"/>
      <c r="BD77" s="61"/>
      <c r="BE77" s="62"/>
      <c r="BF77" s="61"/>
      <c r="BG77" s="63"/>
      <c r="BH77" s="63"/>
      <c r="BI77" s="64"/>
      <c r="BJ77" s="65"/>
      <c r="BK77" s="66"/>
      <c r="BL77" s="65"/>
      <c r="BM77" s="203">
        <f t="shared" si="77"/>
        <v>0</v>
      </c>
      <c r="BN77" s="204">
        <f t="shared" si="10"/>
        <v>0</v>
      </c>
      <c r="BO77" s="205" t="s">
        <v>1997</v>
      </c>
      <c r="BP77" s="67"/>
      <c r="BQ77" s="67"/>
      <c r="BR77" s="67"/>
      <c r="BS77" s="67"/>
      <c r="BT77" s="58"/>
      <c r="BU77" s="60"/>
      <c r="BV77" s="60"/>
      <c r="BW77" s="60"/>
      <c r="BX77" s="60"/>
      <c r="BY77" s="61"/>
      <c r="BZ77" s="71"/>
      <c r="CA77" s="71"/>
      <c r="CB77" s="72"/>
      <c r="CC77" s="72"/>
      <c r="CD77" s="72"/>
      <c r="CE77" s="73"/>
      <c r="CF77" s="74">
        <f t="shared" si="78"/>
        <v>42735</v>
      </c>
      <c r="CG77" s="75"/>
      <c r="CH77" s="49"/>
      <c r="CI77" s="73"/>
      <c r="CJ77" s="76" t="e">
        <f>+SUMIFS(#REF!,#REF!,AB77)</f>
        <v>#REF!</v>
      </c>
      <c r="CK77" s="77" t="e">
        <f>+SUMIFS(#REF!,#REF!,AU77)+SUMIFS(#REF!,#REF!,BA77)+SUMIFS(#REF!,#REF!,BG77)</f>
        <v>#REF!</v>
      </c>
      <c r="CL77" s="78" t="e">
        <f t="shared" si="85"/>
        <v>#REF!</v>
      </c>
      <c r="CM77" s="79"/>
      <c r="CN77" s="80" t="str">
        <f>+R77</f>
        <v>EJECUCIÓN</v>
      </c>
      <c r="CO77" s="81"/>
      <c r="CP77" s="82">
        <f t="shared" si="80"/>
        <v>42416</v>
      </c>
      <c r="CQ77" s="80">
        <f t="shared" si="86"/>
        <v>42735</v>
      </c>
      <c r="CR77" s="83">
        <f t="shared" si="87"/>
        <v>319</v>
      </c>
      <c r="CS77" s="83">
        <f t="shared" si="88"/>
        <v>-139</v>
      </c>
      <c r="CT77" s="84">
        <f t="shared" si="89"/>
        <v>-43.573667711598745</v>
      </c>
      <c r="CU77" s="921"/>
      <c r="CV77" s="83">
        <f t="shared" si="14"/>
        <v>-43.573667711598745</v>
      </c>
      <c r="CW77" s="85" t="e">
        <f t="shared" si="15"/>
        <v>#REF!</v>
      </c>
    </row>
    <row r="78" spans="1:126" s="51" customFormat="1" ht="89.25" hidden="1" x14ac:dyDescent="0.25">
      <c r="A78" s="352" t="str">
        <f t="shared" si="76"/>
        <v>6</v>
      </c>
      <c r="B78" s="345" t="s">
        <v>1610</v>
      </c>
      <c r="C78" s="350" t="s">
        <v>1788</v>
      </c>
      <c r="D78" s="201" t="s">
        <v>1895</v>
      </c>
      <c r="E78" s="346">
        <v>42398</v>
      </c>
      <c r="F78" s="117" t="s">
        <v>2248</v>
      </c>
      <c r="G78" s="117" t="s">
        <v>2248</v>
      </c>
      <c r="H78" s="117"/>
      <c r="I78" s="350" t="s">
        <v>2257</v>
      </c>
      <c r="J78" s="351" t="s">
        <v>1612</v>
      </c>
      <c r="K78" s="347">
        <v>117</v>
      </c>
      <c r="L78" s="46">
        <v>78181500</v>
      </c>
      <c r="M78" s="354" t="s">
        <v>1596</v>
      </c>
      <c r="N78" s="162">
        <v>20000000</v>
      </c>
      <c r="O78" s="348" t="s">
        <v>1789</v>
      </c>
      <c r="P78" s="349" t="s">
        <v>1598</v>
      </c>
      <c r="Q78" s="288" t="s">
        <v>1480</v>
      </c>
      <c r="R78" s="349" t="s">
        <v>1481</v>
      </c>
      <c r="S78" s="47"/>
      <c r="T78" s="48"/>
      <c r="U78" s="47"/>
      <c r="V78" s="192" t="s">
        <v>1895</v>
      </c>
      <c r="W78" s="346">
        <v>42419</v>
      </c>
      <c r="X78" s="350" t="s">
        <v>2117</v>
      </c>
      <c r="Y78" s="45" t="s">
        <v>2118</v>
      </c>
      <c r="Z78" s="34">
        <v>900036034</v>
      </c>
      <c r="AA78" s="50" t="s">
        <v>1570</v>
      </c>
      <c r="AB78" s="347">
        <v>45516</v>
      </c>
      <c r="AC78" s="346">
        <v>42419</v>
      </c>
      <c r="AD78" s="29"/>
      <c r="AE78" s="157">
        <v>20000000</v>
      </c>
      <c r="AF78" s="49"/>
      <c r="AG78" s="49"/>
      <c r="AH78" s="49">
        <f t="shared" si="67"/>
        <v>20000000</v>
      </c>
      <c r="AI78" s="157" t="s">
        <v>154</v>
      </c>
      <c r="AJ78" s="88" t="s">
        <v>155</v>
      </c>
      <c r="AK78" s="88" t="s">
        <v>124</v>
      </c>
      <c r="AL78" s="88" t="s">
        <v>1453</v>
      </c>
      <c r="AM78" s="346">
        <v>42061</v>
      </c>
      <c r="AN78" s="346">
        <v>42419</v>
      </c>
      <c r="AO78" s="346"/>
      <c r="AP78" s="346">
        <v>42735</v>
      </c>
      <c r="AQ78" s="29">
        <f t="shared" si="9"/>
        <v>316</v>
      </c>
      <c r="AR78" s="29">
        <f>+AP78+(3*365)</f>
        <v>43830</v>
      </c>
      <c r="AS78" s="350" t="s">
        <v>2533</v>
      </c>
      <c r="AT78" s="290">
        <v>25166983</v>
      </c>
      <c r="AU78" s="57"/>
      <c r="AV78" s="57"/>
      <c r="AW78" s="58"/>
      <c r="AX78" s="69"/>
      <c r="AY78" s="57"/>
      <c r="AZ78" s="58"/>
      <c r="BA78" s="59"/>
      <c r="BB78" s="60"/>
      <c r="BC78" s="61"/>
      <c r="BD78" s="61"/>
      <c r="BE78" s="62"/>
      <c r="BF78" s="61"/>
      <c r="BG78" s="63"/>
      <c r="BH78" s="63"/>
      <c r="BI78" s="64"/>
      <c r="BJ78" s="65"/>
      <c r="BK78" s="66"/>
      <c r="BL78" s="65"/>
      <c r="BM78" s="203">
        <f t="shared" si="77"/>
        <v>0</v>
      </c>
      <c r="BN78" s="204">
        <f t="shared" si="10"/>
        <v>0</v>
      </c>
      <c r="BO78" s="205">
        <f>+AH78+BN78</f>
        <v>20000000</v>
      </c>
      <c r="BP78" s="67"/>
      <c r="BQ78" s="67"/>
      <c r="BR78" s="115"/>
      <c r="BS78" s="67"/>
      <c r="BT78" s="58"/>
      <c r="BU78" s="60"/>
      <c r="BV78" s="60"/>
      <c r="BW78" s="70"/>
      <c r="BX78" s="60"/>
      <c r="BY78" s="61"/>
      <c r="BZ78" s="71"/>
      <c r="CA78" s="71"/>
      <c r="CB78" s="72"/>
      <c r="CC78" s="72"/>
      <c r="CD78" s="72"/>
      <c r="CE78" s="73"/>
      <c r="CF78" s="74">
        <f t="shared" si="78"/>
        <v>42735</v>
      </c>
      <c r="CG78" s="75"/>
      <c r="CH78" s="49"/>
      <c r="CI78" s="73"/>
      <c r="CJ78" s="76" t="e">
        <f>+SUMIFS(#REF!,#REF!,AB78)</f>
        <v>#REF!</v>
      </c>
      <c r="CK78" s="77" t="e">
        <f>+SUMIFS(#REF!,#REF!,AU78)+SUMIFS(#REF!,#REF!,BA78)+SUMIFS(#REF!,#REF!,BG78)</f>
        <v>#REF!</v>
      </c>
      <c r="CL78" s="78" t="e">
        <f t="shared" si="85"/>
        <v>#REF!</v>
      </c>
      <c r="CM78" s="79"/>
      <c r="CN78" s="80" t="s">
        <v>1481</v>
      </c>
      <c r="CO78" s="81"/>
      <c r="CP78" s="82">
        <f t="shared" si="80"/>
        <v>42419</v>
      </c>
      <c r="CQ78" s="80">
        <f t="shared" si="86"/>
        <v>42735</v>
      </c>
      <c r="CR78" s="83">
        <f t="shared" si="87"/>
        <v>316</v>
      </c>
      <c r="CS78" s="83">
        <f t="shared" si="88"/>
        <v>-142</v>
      </c>
      <c r="CT78" s="84">
        <f t="shared" si="89"/>
        <v>-44.936708860759495</v>
      </c>
      <c r="CU78" s="921"/>
      <c r="CV78" s="83">
        <f t="shared" si="14"/>
        <v>-44.936708860759495</v>
      </c>
      <c r="CW78" s="85" t="e">
        <f t="shared" si="15"/>
        <v>#REF!</v>
      </c>
    </row>
    <row r="79" spans="1:126" s="51" customFormat="1" ht="66" hidden="1" customHeight="1" x14ac:dyDescent="0.2">
      <c r="A79" s="352">
        <f t="shared" si="76"/>
        <v>7</v>
      </c>
      <c r="B79" s="43" t="s">
        <v>2792</v>
      </c>
      <c r="C79" s="350" t="s">
        <v>1599</v>
      </c>
      <c r="D79" s="201" t="s">
        <v>1565</v>
      </c>
      <c r="E79" s="346">
        <v>42398</v>
      </c>
      <c r="F79" s="117" t="s">
        <v>2248</v>
      </c>
      <c r="G79" s="117" t="s">
        <v>2248</v>
      </c>
      <c r="H79" s="117"/>
      <c r="I79" s="350" t="s">
        <v>2257</v>
      </c>
      <c r="J79" s="351" t="s">
        <v>1600</v>
      </c>
      <c r="K79" s="347">
        <v>115</v>
      </c>
      <c r="L79" s="46">
        <v>76111801</v>
      </c>
      <c r="M79" s="209" t="s">
        <v>1600</v>
      </c>
      <c r="N79" s="162">
        <v>11000000</v>
      </c>
      <c r="O79" s="348" t="s">
        <v>1601</v>
      </c>
      <c r="P79" s="185" t="s">
        <v>1598</v>
      </c>
      <c r="Q79" s="288" t="s">
        <v>1480</v>
      </c>
      <c r="R79" s="349" t="s">
        <v>1481</v>
      </c>
      <c r="S79" s="47"/>
      <c r="T79" s="48"/>
      <c r="U79" s="47"/>
      <c r="V79" s="192">
        <v>7</v>
      </c>
      <c r="W79" s="346">
        <v>42415</v>
      </c>
      <c r="X79" s="350" t="s">
        <v>1484</v>
      </c>
      <c r="Y79" s="45" t="s">
        <v>1808</v>
      </c>
      <c r="Z79" s="33">
        <v>80096614</v>
      </c>
      <c r="AA79" s="50"/>
      <c r="AB79" s="347">
        <v>42516</v>
      </c>
      <c r="AC79" s="346">
        <v>42415</v>
      </c>
      <c r="AD79" s="29">
        <v>1081799</v>
      </c>
      <c r="AE79" s="162">
        <v>10817990</v>
      </c>
      <c r="AF79" s="49"/>
      <c r="AG79" s="49"/>
      <c r="AH79" s="49">
        <f t="shared" si="67"/>
        <v>10817990</v>
      </c>
      <c r="AI79" s="157" t="s">
        <v>22</v>
      </c>
      <c r="AJ79" s="157" t="s">
        <v>67</v>
      </c>
      <c r="AK79" s="157" t="s">
        <v>67</v>
      </c>
      <c r="AL79" s="157" t="s">
        <v>67</v>
      </c>
      <c r="AM79" s="346" t="s">
        <v>67</v>
      </c>
      <c r="AN79" s="346">
        <v>42416</v>
      </c>
      <c r="AO79" s="346"/>
      <c r="AP79" s="346">
        <v>42735</v>
      </c>
      <c r="AQ79" s="29">
        <f t="shared" si="9"/>
        <v>319</v>
      </c>
      <c r="AR79" s="29"/>
      <c r="AS79" s="350" t="s">
        <v>70</v>
      </c>
      <c r="AT79" s="290">
        <v>79247452</v>
      </c>
      <c r="AU79" s="57"/>
      <c r="AV79" s="57"/>
      <c r="AW79" s="58"/>
      <c r="AX79" s="69"/>
      <c r="AY79" s="57"/>
      <c r="AZ79" s="58"/>
      <c r="BA79" s="59"/>
      <c r="BB79" s="60"/>
      <c r="BC79" s="61"/>
      <c r="BD79" s="61"/>
      <c r="BE79" s="62"/>
      <c r="BF79" s="61"/>
      <c r="BG79" s="63"/>
      <c r="BH79" s="63"/>
      <c r="BI79" s="64"/>
      <c r="BJ79" s="65"/>
      <c r="BK79" s="66"/>
      <c r="BL79" s="65"/>
      <c r="BM79" s="203">
        <f t="shared" si="77"/>
        <v>0</v>
      </c>
      <c r="BN79" s="204">
        <f t="shared" si="10"/>
        <v>0</v>
      </c>
      <c r="BO79" s="205">
        <f>+AH79+BN79</f>
        <v>10817990</v>
      </c>
      <c r="BP79" s="67"/>
      <c r="BQ79" s="67"/>
      <c r="BR79" s="115"/>
      <c r="BS79" s="67"/>
      <c r="BT79" s="58"/>
      <c r="BU79" s="60"/>
      <c r="BV79" s="60"/>
      <c r="BW79" s="70"/>
      <c r="BX79" s="60"/>
      <c r="BY79" s="61"/>
      <c r="BZ79" s="71"/>
      <c r="CA79" s="71"/>
      <c r="CB79" s="72"/>
      <c r="CC79" s="72"/>
      <c r="CD79" s="72"/>
      <c r="CE79" s="73"/>
      <c r="CF79" s="74">
        <f t="shared" si="78"/>
        <v>42735</v>
      </c>
      <c r="CG79" s="75"/>
      <c r="CH79" s="49"/>
      <c r="CI79" s="73"/>
      <c r="CJ79" s="76" t="e">
        <f>+SUMIFS(#REF!,#REF!,AB79)</f>
        <v>#REF!</v>
      </c>
      <c r="CK79" s="77" t="e">
        <f>+SUMIFS(#REF!,#REF!,AU79)+SUMIFS(#REF!,#REF!,BA79)+SUMIFS(#REF!,#REF!,BG79)</f>
        <v>#REF!</v>
      </c>
      <c r="CL79" s="78" t="e">
        <f t="shared" si="85"/>
        <v>#REF!</v>
      </c>
      <c r="CM79" s="79"/>
      <c r="CN79" s="80" t="str">
        <f>+R79</f>
        <v>EJECUCIÓN</v>
      </c>
      <c r="CO79" s="81"/>
      <c r="CP79" s="82">
        <f t="shared" si="80"/>
        <v>42416</v>
      </c>
      <c r="CQ79" s="80">
        <f t="shared" si="86"/>
        <v>42735</v>
      </c>
      <c r="CR79" s="83">
        <f t="shared" si="87"/>
        <v>319</v>
      </c>
      <c r="CS79" s="83">
        <f t="shared" si="88"/>
        <v>-139</v>
      </c>
      <c r="CT79" s="84">
        <f t="shared" si="89"/>
        <v>-43.573667711598745</v>
      </c>
      <c r="CU79" s="921"/>
      <c r="CV79" s="83">
        <f t="shared" si="14"/>
        <v>-43.573667711598745</v>
      </c>
      <c r="CW79" s="85" t="e">
        <f t="shared" si="15"/>
        <v>#REF!</v>
      </c>
    </row>
    <row r="80" spans="1:126" s="51" customFormat="1" ht="78" hidden="1" customHeight="1" x14ac:dyDescent="0.25">
      <c r="A80" s="352">
        <f t="shared" si="76"/>
        <v>10</v>
      </c>
      <c r="B80" s="43" t="s">
        <v>2792</v>
      </c>
      <c r="C80" s="350" t="s">
        <v>1599</v>
      </c>
      <c r="D80" s="201" t="s">
        <v>1883</v>
      </c>
      <c r="E80" s="346">
        <v>42409</v>
      </c>
      <c r="F80" s="117" t="s">
        <v>2248</v>
      </c>
      <c r="G80" s="117" t="s">
        <v>2248</v>
      </c>
      <c r="H80" s="117"/>
      <c r="I80" s="350" t="s">
        <v>2257</v>
      </c>
      <c r="J80" s="351" t="s">
        <v>1776</v>
      </c>
      <c r="K80" s="347">
        <v>111</v>
      </c>
      <c r="L80" s="46" t="s">
        <v>1777</v>
      </c>
      <c r="M80" s="354" t="s">
        <v>1778</v>
      </c>
      <c r="N80" s="162">
        <v>18000000</v>
      </c>
      <c r="O80" s="348" t="s">
        <v>1779</v>
      </c>
      <c r="P80" s="185" t="s">
        <v>1780</v>
      </c>
      <c r="Q80" s="288" t="s">
        <v>1480</v>
      </c>
      <c r="R80" s="349" t="s">
        <v>1481</v>
      </c>
      <c r="S80" s="47"/>
      <c r="T80" s="48"/>
      <c r="U80" s="47"/>
      <c r="V80" s="192">
        <v>10</v>
      </c>
      <c r="W80" s="346">
        <v>42423</v>
      </c>
      <c r="X80" s="350" t="s">
        <v>1484</v>
      </c>
      <c r="Y80" s="45" t="s">
        <v>1865</v>
      </c>
      <c r="Z80" s="34">
        <v>79338886</v>
      </c>
      <c r="AA80" s="50"/>
      <c r="AB80" s="347">
        <v>46516</v>
      </c>
      <c r="AC80" s="346">
        <v>42423</v>
      </c>
      <c r="AD80" s="29">
        <v>1800000</v>
      </c>
      <c r="AE80" s="162">
        <v>18000000</v>
      </c>
      <c r="AF80" s="49"/>
      <c r="AG80" s="49"/>
      <c r="AH80" s="49">
        <f t="shared" si="67"/>
        <v>18000000</v>
      </c>
      <c r="AI80" s="157" t="s">
        <v>22</v>
      </c>
      <c r="AJ80" s="157" t="s">
        <v>67</v>
      </c>
      <c r="AK80" s="157" t="s">
        <v>67</v>
      </c>
      <c r="AL80" s="157" t="s">
        <v>67</v>
      </c>
      <c r="AM80" s="346" t="s">
        <v>67</v>
      </c>
      <c r="AN80" s="346">
        <v>42423</v>
      </c>
      <c r="AO80" s="346"/>
      <c r="AP80" s="346">
        <v>42735</v>
      </c>
      <c r="AQ80" s="29">
        <f t="shared" si="9"/>
        <v>312</v>
      </c>
      <c r="AR80" s="29"/>
      <c r="AS80" s="350" t="s">
        <v>32</v>
      </c>
      <c r="AT80" s="290">
        <v>98428631</v>
      </c>
      <c r="AU80" s="57"/>
      <c r="AV80" s="57"/>
      <c r="AW80" s="58"/>
      <c r="AX80" s="69"/>
      <c r="AY80" s="57"/>
      <c r="AZ80" s="58"/>
      <c r="BA80" s="59"/>
      <c r="BB80" s="60"/>
      <c r="BC80" s="61"/>
      <c r="BD80" s="61"/>
      <c r="BE80" s="62"/>
      <c r="BF80" s="61"/>
      <c r="BG80" s="63"/>
      <c r="BH80" s="63"/>
      <c r="BI80" s="64"/>
      <c r="BJ80" s="65"/>
      <c r="BK80" s="66"/>
      <c r="BL80" s="65"/>
      <c r="BM80" s="203">
        <f t="shared" si="77"/>
        <v>0</v>
      </c>
      <c r="BN80" s="204">
        <f t="shared" si="10"/>
        <v>0</v>
      </c>
      <c r="BO80" s="205">
        <f>+AH80+BN80</f>
        <v>18000000</v>
      </c>
      <c r="BP80" s="67"/>
      <c r="BQ80" s="67"/>
      <c r="BR80" s="115"/>
      <c r="BS80" s="67"/>
      <c r="BT80" s="58"/>
      <c r="BU80" s="60"/>
      <c r="BV80" s="60"/>
      <c r="BW80" s="70"/>
      <c r="BX80" s="60"/>
      <c r="BY80" s="61"/>
      <c r="BZ80" s="71"/>
      <c r="CA80" s="71"/>
      <c r="CB80" s="72"/>
      <c r="CC80" s="72"/>
      <c r="CD80" s="72"/>
      <c r="CE80" s="73"/>
      <c r="CF80" s="74">
        <f t="shared" si="78"/>
        <v>42735</v>
      </c>
      <c r="CG80" s="75"/>
      <c r="CH80" s="49"/>
      <c r="CI80" s="73"/>
      <c r="CJ80" s="76" t="e">
        <f>+SUMIFS(#REF!,#REF!,AB80)</f>
        <v>#REF!</v>
      </c>
      <c r="CK80" s="77" t="e">
        <f>+SUMIFS(#REF!,#REF!,AU80)+SUMIFS(#REF!,#REF!,BA80)+SUMIFS(#REF!,#REF!,BG80)</f>
        <v>#REF!</v>
      </c>
      <c r="CL80" s="78" t="e">
        <f t="shared" si="85"/>
        <v>#REF!</v>
      </c>
      <c r="CM80" s="79"/>
      <c r="CN80" s="80" t="str">
        <f>+R80</f>
        <v>EJECUCIÓN</v>
      </c>
      <c r="CO80" s="81"/>
      <c r="CP80" s="82">
        <f t="shared" si="80"/>
        <v>42423</v>
      </c>
      <c r="CQ80" s="80">
        <f t="shared" si="86"/>
        <v>42735</v>
      </c>
      <c r="CR80" s="83">
        <f t="shared" si="87"/>
        <v>312</v>
      </c>
      <c r="CS80" s="83">
        <f t="shared" si="88"/>
        <v>-146</v>
      </c>
      <c r="CT80" s="84">
        <f t="shared" si="89"/>
        <v>-46.794871794871796</v>
      </c>
      <c r="CU80" s="921"/>
      <c r="CV80" s="83">
        <f t="shared" si="14"/>
        <v>-46.794871794871796</v>
      </c>
      <c r="CW80" s="85" t="e">
        <f t="shared" si="15"/>
        <v>#REF!</v>
      </c>
    </row>
    <row r="81" spans="1:101" s="68" customFormat="1" ht="90" hidden="1" customHeight="1" x14ac:dyDescent="0.25">
      <c r="A81" s="352">
        <f t="shared" si="76"/>
        <v>9</v>
      </c>
      <c r="B81" s="345" t="s">
        <v>1489</v>
      </c>
      <c r="C81" s="350" t="s">
        <v>1838</v>
      </c>
      <c r="D81" s="201" t="s">
        <v>1839</v>
      </c>
      <c r="E81" s="346">
        <v>42408</v>
      </c>
      <c r="F81" s="117" t="s">
        <v>2248</v>
      </c>
      <c r="G81" s="117" t="s">
        <v>2248</v>
      </c>
      <c r="H81" s="117"/>
      <c r="I81" s="120" t="s">
        <v>2250</v>
      </c>
      <c r="J81" s="351" t="s">
        <v>1840</v>
      </c>
      <c r="K81" s="352">
        <v>21</v>
      </c>
      <c r="L81" s="46" t="s">
        <v>1841</v>
      </c>
      <c r="M81" s="354" t="s">
        <v>1842</v>
      </c>
      <c r="N81" s="162">
        <v>13428740</v>
      </c>
      <c r="O81" s="348" t="s">
        <v>1843</v>
      </c>
      <c r="P81" s="349" t="s">
        <v>1531</v>
      </c>
      <c r="Q81" s="288" t="s">
        <v>1480</v>
      </c>
      <c r="R81" s="349" t="s">
        <v>1481</v>
      </c>
      <c r="S81" s="47"/>
      <c r="T81" s="48"/>
      <c r="U81" s="47"/>
      <c r="V81" s="192">
        <v>9</v>
      </c>
      <c r="W81" s="346">
        <v>42424</v>
      </c>
      <c r="X81" s="350" t="s">
        <v>1844</v>
      </c>
      <c r="Y81" s="45" t="s">
        <v>1845</v>
      </c>
      <c r="Z81" s="34">
        <v>900098348</v>
      </c>
      <c r="AA81" s="50" t="s">
        <v>1846</v>
      </c>
      <c r="AB81" s="347">
        <v>46816</v>
      </c>
      <c r="AC81" s="346">
        <v>42424</v>
      </c>
      <c r="AD81" s="29"/>
      <c r="AE81" s="157">
        <v>7308000</v>
      </c>
      <c r="AF81" s="49"/>
      <c r="AG81" s="49"/>
      <c r="AH81" s="49">
        <f t="shared" si="67"/>
        <v>7308000</v>
      </c>
      <c r="AI81" s="157" t="s">
        <v>22</v>
      </c>
      <c r="AJ81" s="157" t="s">
        <v>67</v>
      </c>
      <c r="AK81" s="157" t="s">
        <v>67</v>
      </c>
      <c r="AL81" s="157" t="s">
        <v>67</v>
      </c>
      <c r="AM81" s="346" t="s">
        <v>67</v>
      </c>
      <c r="AN81" s="346">
        <v>42425</v>
      </c>
      <c r="AO81" s="346"/>
      <c r="AP81" s="346">
        <v>42735</v>
      </c>
      <c r="AQ81" s="29">
        <f t="shared" si="9"/>
        <v>310</v>
      </c>
      <c r="AR81" s="29"/>
      <c r="AS81" s="184" t="s">
        <v>89</v>
      </c>
      <c r="AT81" s="290">
        <v>19262345</v>
      </c>
      <c r="AU81" s="56"/>
      <c r="AV81" s="57"/>
      <c r="AW81" s="58"/>
      <c r="AX81" s="58"/>
      <c r="AY81" s="57"/>
      <c r="AZ81" s="58"/>
      <c r="BA81" s="59"/>
      <c r="BB81" s="60"/>
      <c r="BC81" s="61"/>
      <c r="BD81" s="61"/>
      <c r="BE81" s="62"/>
      <c r="BF81" s="61"/>
      <c r="BG81" s="63"/>
      <c r="BH81" s="63"/>
      <c r="BI81" s="64"/>
      <c r="BJ81" s="65"/>
      <c r="BK81" s="66"/>
      <c r="BL81" s="65"/>
      <c r="BM81" s="203">
        <f t="shared" si="77"/>
        <v>0</v>
      </c>
      <c r="BN81" s="204">
        <f t="shared" si="10"/>
        <v>0</v>
      </c>
      <c r="BO81" s="205">
        <f>+AH81+BN81</f>
        <v>7308000</v>
      </c>
      <c r="BP81" s="67"/>
      <c r="BQ81" s="67"/>
      <c r="BR81" s="67"/>
      <c r="BS81" s="67"/>
      <c r="BT81" s="58"/>
      <c r="BU81" s="60"/>
      <c r="BV81" s="60"/>
      <c r="BW81" s="60"/>
      <c r="BX81" s="60"/>
      <c r="BY81" s="61"/>
      <c r="BZ81" s="71"/>
      <c r="CA81" s="71"/>
      <c r="CB81" s="72"/>
      <c r="CC81" s="72"/>
      <c r="CD81" s="72"/>
      <c r="CE81" s="73"/>
      <c r="CF81" s="74"/>
      <c r="CG81" s="75"/>
      <c r="CH81" s="49"/>
      <c r="CI81" s="73"/>
      <c r="CJ81" s="76"/>
      <c r="CK81" s="77"/>
      <c r="CL81" s="78"/>
      <c r="CM81" s="79"/>
      <c r="CN81" s="80"/>
      <c r="CO81" s="81"/>
      <c r="CP81" s="82"/>
      <c r="CQ81" s="80"/>
      <c r="CR81" s="83"/>
      <c r="CS81" s="83"/>
      <c r="CT81" s="84"/>
      <c r="CU81" s="921"/>
      <c r="CV81" s="83">
        <f t="shared" si="14"/>
        <v>0</v>
      </c>
      <c r="CW81" s="85">
        <f t="shared" si="15"/>
        <v>0</v>
      </c>
    </row>
    <row r="82" spans="1:101" s="51" customFormat="1" ht="99" hidden="1" customHeight="1" x14ac:dyDescent="0.25">
      <c r="A82" s="352" t="str">
        <f t="shared" si="76"/>
        <v>11</v>
      </c>
      <c r="B82" s="345" t="s">
        <v>1610</v>
      </c>
      <c r="C82" s="350" t="s">
        <v>1822</v>
      </c>
      <c r="D82" s="201" t="s">
        <v>2066</v>
      </c>
      <c r="E82" s="346">
        <v>42412</v>
      </c>
      <c r="F82" s="117" t="s">
        <v>2248</v>
      </c>
      <c r="G82" s="117" t="s">
        <v>2248</v>
      </c>
      <c r="H82" s="117"/>
      <c r="I82" s="350" t="s">
        <v>2257</v>
      </c>
      <c r="J82" s="351" t="s">
        <v>1824</v>
      </c>
      <c r="K82" s="347">
        <v>161</v>
      </c>
      <c r="L82" s="46" t="s">
        <v>1825</v>
      </c>
      <c r="M82" s="354" t="s">
        <v>1826</v>
      </c>
      <c r="N82" s="162">
        <v>8000000</v>
      </c>
      <c r="O82" s="348" t="s">
        <v>1827</v>
      </c>
      <c r="P82" s="185" t="s">
        <v>1714</v>
      </c>
      <c r="Q82" s="288" t="s">
        <v>1480</v>
      </c>
      <c r="R82" s="349" t="s">
        <v>1481</v>
      </c>
      <c r="S82" s="47"/>
      <c r="T82" s="48"/>
      <c r="U82" s="47"/>
      <c r="V82" s="192" t="s">
        <v>1501</v>
      </c>
      <c r="W82" s="346">
        <v>42432</v>
      </c>
      <c r="X82" s="350" t="s">
        <v>1823</v>
      </c>
      <c r="Y82" s="45" t="s">
        <v>2646</v>
      </c>
      <c r="Z82" s="34">
        <v>900408459</v>
      </c>
      <c r="AA82" s="50" t="s">
        <v>1729</v>
      </c>
      <c r="AB82" s="347">
        <v>18816</v>
      </c>
      <c r="AC82" s="346">
        <v>42403</v>
      </c>
      <c r="AD82" s="29"/>
      <c r="AE82" s="157">
        <v>6850000</v>
      </c>
      <c r="AF82" s="49"/>
      <c r="AG82" s="49"/>
      <c r="AH82" s="49">
        <f t="shared" si="67"/>
        <v>6850000</v>
      </c>
      <c r="AI82" s="157" t="s">
        <v>22</v>
      </c>
      <c r="AJ82" s="157" t="s">
        <v>67</v>
      </c>
      <c r="AK82" s="157" t="s">
        <v>67</v>
      </c>
      <c r="AL82" s="157" t="s">
        <v>67</v>
      </c>
      <c r="AM82" s="346" t="s">
        <v>67</v>
      </c>
      <c r="AN82" s="346">
        <v>42432</v>
      </c>
      <c r="AO82" s="346"/>
      <c r="AP82" s="346">
        <v>42735</v>
      </c>
      <c r="AQ82" s="29">
        <f t="shared" si="9"/>
        <v>303</v>
      </c>
      <c r="AR82" s="29"/>
      <c r="AS82" s="350" t="s">
        <v>44</v>
      </c>
      <c r="AT82" s="290">
        <v>40988421</v>
      </c>
      <c r="AU82" s="56"/>
      <c r="AV82" s="57"/>
      <c r="AW82" s="58"/>
      <c r="AX82" s="58"/>
      <c r="AY82" s="57"/>
      <c r="AZ82" s="58"/>
      <c r="BA82" s="59"/>
      <c r="BB82" s="60"/>
      <c r="BC82" s="61"/>
      <c r="BD82" s="61"/>
      <c r="BE82" s="62"/>
      <c r="BF82" s="61"/>
      <c r="BG82" s="63"/>
      <c r="BH82" s="63"/>
      <c r="BI82" s="64"/>
      <c r="BJ82" s="65"/>
      <c r="BK82" s="66"/>
      <c r="BL82" s="65"/>
      <c r="BM82" s="203"/>
      <c r="BN82" s="204">
        <f t="shared" si="10"/>
        <v>0</v>
      </c>
      <c r="BO82" s="205">
        <f>+AH82+BN82</f>
        <v>6850000</v>
      </c>
      <c r="BP82" s="67"/>
      <c r="BQ82" s="67"/>
      <c r="BR82" s="67"/>
      <c r="BS82" s="67"/>
      <c r="BT82" s="58"/>
      <c r="BU82" s="60"/>
      <c r="BV82" s="60"/>
      <c r="BW82" s="60"/>
      <c r="BX82" s="60"/>
      <c r="BY82" s="61"/>
      <c r="BZ82" s="71"/>
      <c r="CA82" s="71"/>
      <c r="CB82" s="72"/>
      <c r="CC82" s="72"/>
      <c r="CD82" s="72"/>
      <c r="CE82" s="73"/>
      <c r="CF82" s="74">
        <v>42735</v>
      </c>
      <c r="CG82" s="75"/>
      <c r="CH82" s="49"/>
      <c r="CI82" s="73"/>
      <c r="CJ82" s="76"/>
      <c r="CK82" s="77"/>
      <c r="CL82" s="78"/>
      <c r="CM82" s="79"/>
      <c r="CN82" s="80"/>
      <c r="CO82" s="81"/>
      <c r="CP82" s="82"/>
      <c r="CQ82" s="80"/>
      <c r="CR82" s="83"/>
      <c r="CS82" s="83"/>
      <c r="CT82" s="84"/>
      <c r="CU82" s="921"/>
      <c r="CV82" s="83"/>
      <c r="CW82" s="85"/>
    </row>
    <row r="83" spans="1:101" s="233" customFormat="1" ht="114.75" hidden="1" x14ac:dyDescent="0.25">
      <c r="A83" s="268" t="str">
        <f t="shared" si="76"/>
        <v>DESIERTO</v>
      </c>
      <c r="B83" s="276" t="s">
        <v>1609</v>
      </c>
      <c r="C83" s="230" t="s">
        <v>2040</v>
      </c>
      <c r="D83" s="256">
        <v>11</v>
      </c>
      <c r="E83" s="346">
        <v>42412</v>
      </c>
      <c r="F83" s="283" t="s">
        <v>2248</v>
      </c>
      <c r="G83" s="283" t="s">
        <v>2248</v>
      </c>
      <c r="H83" s="283"/>
      <c r="I83" s="208" t="s">
        <v>2257</v>
      </c>
      <c r="J83" s="227" t="s">
        <v>2041</v>
      </c>
      <c r="K83" s="152">
        <v>174</v>
      </c>
      <c r="L83" s="141">
        <v>401515</v>
      </c>
      <c r="M83" s="265" t="s">
        <v>2042</v>
      </c>
      <c r="N83" s="228">
        <v>5000000</v>
      </c>
      <c r="O83" s="128" t="s">
        <v>2043</v>
      </c>
      <c r="P83" s="130" t="s">
        <v>1714</v>
      </c>
      <c r="Q83" s="230" t="s">
        <v>1985</v>
      </c>
      <c r="R83" s="230" t="s">
        <v>1985</v>
      </c>
      <c r="S83" s="126"/>
      <c r="T83" s="128"/>
      <c r="U83" s="126"/>
      <c r="V83" s="192" t="s">
        <v>1985</v>
      </c>
      <c r="W83" s="138"/>
      <c r="X83" s="208"/>
      <c r="Y83" s="45"/>
      <c r="Z83" s="258"/>
      <c r="AA83" s="131"/>
      <c r="AB83" s="137"/>
      <c r="AC83" s="130"/>
      <c r="AD83" s="127"/>
      <c r="AE83" s="127"/>
      <c r="AF83" s="127"/>
      <c r="AG83" s="127"/>
      <c r="AH83" s="127">
        <v>0</v>
      </c>
      <c r="AI83" s="158" t="s">
        <v>22</v>
      </c>
      <c r="AJ83" s="158" t="s">
        <v>67</v>
      </c>
      <c r="AK83" s="158" t="s">
        <v>67</v>
      </c>
      <c r="AL83" s="158" t="s">
        <v>67</v>
      </c>
      <c r="AM83" s="138" t="s">
        <v>67</v>
      </c>
      <c r="AN83" s="138"/>
      <c r="AO83" s="138"/>
      <c r="AP83" s="138"/>
      <c r="AQ83" s="146">
        <f t="shared" si="9"/>
        <v>0</v>
      </c>
      <c r="AR83" s="126"/>
      <c r="AS83" s="208"/>
      <c r="AT83" s="294"/>
      <c r="AU83" s="126"/>
      <c r="AV83" s="126"/>
      <c r="AW83" s="127"/>
      <c r="AX83" s="128"/>
      <c r="AY83" s="126"/>
      <c r="AZ83" s="127"/>
      <c r="BA83" s="129"/>
      <c r="BB83" s="126"/>
      <c r="BC83" s="127"/>
      <c r="BD83" s="127"/>
      <c r="BE83" s="126"/>
      <c r="BF83" s="127"/>
      <c r="BG83" s="129"/>
      <c r="BH83" s="129"/>
      <c r="BI83" s="127"/>
      <c r="BJ83" s="127"/>
      <c r="BK83" s="126"/>
      <c r="BL83" s="127"/>
      <c r="BM83" s="127"/>
      <c r="BN83" s="127"/>
      <c r="BO83" s="127"/>
      <c r="BP83" s="130"/>
      <c r="BQ83" s="130"/>
      <c r="BR83" s="131"/>
      <c r="BS83" s="130"/>
      <c r="BT83" s="127"/>
      <c r="BU83" s="130"/>
      <c r="BV83" s="130"/>
      <c r="BW83" s="131"/>
      <c r="BX83" s="130"/>
      <c r="BY83" s="127"/>
      <c r="BZ83" s="130"/>
      <c r="CA83" s="130"/>
      <c r="CB83" s="131"/>
      <c r="CC83" s="130"/>
      <c r="CD83" s="127"/>
      <c r="CE83" s="132"/>
      <c r="CF83" s="126"/>
      <c r="CG83" s="128"/>
      <c r="CH83" s="127"/>
      <c r="CI83" s="132"/>
      <c r="CJ83" s="133"/>
      <c r="CK83" s="134"/>
      <c r="CL83" s="134"/>
      <c r="CM83" s="134"/>
      <c r="CN83" s="230"/>
      <c r="CO83" s="230"/>
      <c r="CP83" s="230"/>
      <c r="CQ83" s="230"/>
      <c r="CR83" s="230"/>
      <c r="CS83" s="127"/>
      <c r="CT83" s="231"/>
      <c r="CU83" s="921"/>
      <c r="CV83" s="127"/>
      <c r="CW83" s="232"/>
    </row>
    <row r="84" spans="1:101" s="179" customFormat="1" ht="63.75" hidden="1" x14ac:dyDescent="0.25">
      <c r="A84" s="268" t="str">
        <f t="shared" si="76"/>
        <v>DESIERTO</v>
      </c>
      <c r="B84" s="280" t="s">
        <v>1489</v>
      </c>
      <c r="C84" s="208" t="s">
        <v>1847</v>
      </c>
      <c r="D84" s="207" t="s">
        <v>1502</v>
      </c>
      <c r="E84" s="346">
        <v>42424</v>
      </c>
      <c r="F84" s="283" t="s">
        <v>2248</v>
      </c>
      <c r="G84" s="283" t="s">
        <v>2248</v>
      </c>
      <c r="H84" s="283"/>
      <c r="I84" s="208" t="s">
        <v>2257</v>
      </c>
      <c r="J84" s="139" t="s">
        <v>1848</v>
      </c>
      <c r="K84" s="137">
        <v>84</v>
      </c>
      <c r="L84" s="141" t="s">
        <v>1849</v>
      </c>
      <c r="M84" s="251" t="s">
        <v>1850</v>
      </c>
      <c r="N84" s="163">
        <v>2900000</v>
      </c>
      <c r="O84" s="142" t="s">
        <v>1851</v>
      </c>
      <c r="P84" s="144" t="s">
        <v>1786</v>
      </c>
      <c r="Q84" s="230" t="s">
        <v>1985</v>
      </c>
      <c r="R84" s="230" t="s">
        <v>1985</v>
      </c>
      <c r="S84" s="147"/>
      <c r="T84" s="150"/>
      <c r="U84" s="147"/>
      <c r="V84" s="192" t="s">
        <v>1985</v>
      </c>
      <c r="W84" s="138"/>
      <c r="X84" s="208" t="s">
        <v>1854</v>
      </c>
      <c r="Y84" s="45"/>
      <c r="Z84" s="258"/>
      <c r="AA84" s="131"/>
      <c r="AB84" s="152"/>
      <c r="AC84" s="138"/>
      <c r="AD84" s="146"/>
      <c r="AE84" s="146"/>
      <c r="AF84" s="127"/>
      <c r="AG84" s="127"/>
      <c r="AH84" s="127">
        <f t="shared" ref="AH84:AH90" si="90">+AE84+AF84</f>
        <v>0</v>
      </c>
      <c r="AI84" s="158" t="s">
        <v>22</v>
      </c>
      <c r="AJ84" s="158" t="s">
        <v>67</v>
      </c>
      <c r="AK84" s="158" t="s">
        <v>67</v>
      </c>
      <c r="AL84" s="158" t="s">
        <v>67</v>
      </c>
      <c r="AM84" s="138" t="s">
        <v>67</v>
      </c>
      <c r="AN84" s="138"/>
      <c r="AO84" s="138"/>
      <c r="AP84" s="138">
        <v>42735</v>
      </c>
      <c r="AQ84" s="146">
        <f t="shared" si="9"/>
        <v>42735</v>
      </c>
      <c r="AR84" s="146"/>
      <c r="AS84" s="208"/>
      <c r="AT84" s="291" t="e">
        <f>LOOKUP(AS84,'SUPERVISIONES 2015'!$A$3:$B$1279,'SUPERVISIONES 2015'!$B$3:$B$1279)</f>
        <v>#N/A</v>
      </c>
      <c r="AU84" s="259"/>
      <c r="AV84" s="147"/>
      <c r="AW84" s="146"/>
      <c r="AX84" s="146"/>
      <c r="AY84" s="147"/>
      <c r="AZ84" s="146"/>
      <c r="BA84" s="141"/>
      <c r="BB84" s="144"/>
      <c r="BC84" s="146"/>
      <c r="BD84" s="146"/>
      <c r="BE84" s="147"/>
      <c r="BF84" s="146"/>
      <c r="BG84" s="149"/>
      <c r="BH84" s="149"/>
      <c r="BI84" s="127"/>
      <c r="BJ84" s="146"/>
      <c r="BK84" s="147"/>
      <c r="BL84" s="146"/>
      <c r="BM84" s="127">
        <f>+AF84</f>
        <v>0</v>
      </c>
      <c r="BN84" s="127">
        <f t="shared" ref="BN84:BN90" si="91">+AW84+BC84+BI84+BM84</f>
        <v>0</v>
      </c>
      <c r="BO84" s="127">
        <f>+AH84+BN84</f>
        <v>0</v>
      </c>
      <c r="BP84" s="144"/>
      <c r="BQ84" s="144"/>
      <c r="BR84" s="144"/>
      <c r="BS84" s="144"/>
      <c r="BT84" s="146"/>
      <c r="BU84" s="144"/>
      <c r="BV84" s="144"/>
      <c r="BW84" s="144"/>
      <c r="BX84" s="144"/>
      <c r="BY84" s="146"/>
      <c r="BZ84" s="130"/>
      <c r="CA84" s="130"/>
      <c r="CB84" s="144"/>
      <c r="CC84" s="144"/>
      <c r="CD84" s="144"/>
      <c r="CE84" s="154"/>
      <c r="CF84" s="126"/>
      <c r="CG84" s="128"/>
      <c r="CH84" s="127"/>
      <c r="CI84" s="154"/>
      <c r="CJ84" s="154"/>
      <c r="CK84" s="127"/>
      <c r="CL84" s="173"/>
      <c r="CM84" s="173"/>
      <c r="CN84" s="174"/>
      <c r="CO84" s="174"/>
      <c r="CP84" s="175"/>
      <c r="CQ84" s="174"/>
      <c r="CR84" s="176"/>
      <c r="CS84" s="176"/>
      <c r="CT84" s="177"/>
      <c r="CU84" s="921"/>
      <c r="CV84" s="176">
        <f t="shared" ref="CV84:CV85" si="92">+CT84</f>
        <v>0</v>
      </c>
      <c r="CW84" s="178">
        <f t="shared" ref="CW84:CW85" si="93">+CL84</f>
        <v>0</v>
      </c>
    </row>
    <row r="85" spans="1:101" s="179" customFormat="1" ht="78" hidden="1" customHeight="1" x14ac:dyDescent="0.25">
      <c r="A85" s="268" t="str">
        <f t="shared" si="76"/>
        <v>DESIERTO</v>
      </c>
      <c r="B85" s="280" t="s">
        <v>1489</v>
      </c>
      <c r="C85" s="208" t="s">
        <v>1857</v>
      </c>
      <c r="D85" s="207" t="s">
        <v>1503</v>
      </c>
      <c r="E85" s="346">
        <v>42425</v>
      </c>
      <c r="F85" s="283" t="s">
        <v>2248</v>
      </c>
      <c r="G85" s="283" t="s">
        <v>2248</v>
      </c>
      <c r="H85" s="283"/>
      <c r="I85" s="208" t="s">
        <v>2257</v>
      </c>
      <c r="J85" s="139" t="s">
        <v>1855</v>
      </c>
      <c r="K85" s="137">
        <v>81</v>
      </c>
      <c r="L85" s="141" t="s">
        <v>1849</v>
      </c>
      <c r="M85" s="251" t="s">
        <v>1850</v>
      </c>
      <c r="N85" s="163">
        <v>2800000</v>
      </c>
      <c r="O85" s="142" t="s">
        <v>1852</v>
      </c>
      <c r="P85" s="144" t="s">
        <v>1786</v>
      </c>
      <c r="Q85" s="230" t="s">
        <v>1985</v>
      </c>
      <c r="R85" s="230" t="s">
        <v>1985</v>
      </c>
      <c r="S85" s="147"/>
      <c r="T85" s="150"/>
      <c r="U85" s="147"/>
      <c r="V85" s="192" t="s">
        <v>1985</v>
      </c>
      <c r="W85" s="138"/>
      <c r="X85" s="208" t="s">
        <v>1856</v>
      </c>
      <c r="Y85" s="45"/>
      <c r="Z85" s="258"/>
      <c r="AA85" s="131"/>
      <c r="AB85" s="152"/>
      <c r="AC85" s="138"/>
      <c r="AD85" s="146"/>
      <c r="AE85" s="146"/>
      <c r="AF85" s="127"/>
      <c r="AG85" s="127"/>
      <c r="AH85" s="127">
        <f t="shared" si="90"/>
        <v>0</v>
      </c>
      <c r="AI85" s="158" t="s">
        <v>22</v>
      </c>
      <c r="AJ85" s="158" t="s">
        <v>67</v>
      </c>
      <c r="AK85" s="158" t="s">
        <v>67</v>
      </c>
      <c r="AL85" s="158" t="s">
        <v>67</v>
      </c>
      <c r="AM85" s="138" t="s">
        <v>67</v>
      </c>
      <c r="AN85" s="138"/>
      <c r="AO85" s="138"/>
      <c r="AP85" s="138"/>
      <c r="AQ85" s="146">
        <f t="shared" si="9"/>
        <v>0</v>
      </c>
      <c r="AR85" s="146"/>
      <c r="AS85" s="208" t="s">
        <v>153</v>
      </c>
      <c r="AT85" s="292">
        <v>17586972</v>
      </c>
      <c r="AU85" s="259"/>
      <c r="AV85" s="147"/>
      <c r="AW85" s="146"/>
      <c r="AX85" s="146"/>
      <c r="AY85" s="147"/>
      <c r="AZ85" s="146"/>
      <c r="BA85" s="141"/>
      <c r="BB85" s="144"/>
      <c r="BC85" s="146"/>
      <c r="BD85" s="146"/>
      <c r="BE85" s="147"/>
      <c r="BF85" s="146"/>
      <c r="BG85" s="149"/>
      <c r="BH85" s="149"/>
      <c r="BI85" s="127"/>
      <c r="BJ85" s="146"/>
      <c r="BK85" s="147"/>
      <c r="BL85" s="146"/>
      <c r="BM85" s="127">
        <f>+AF85</f>
        <v>0</v>
      </c>
      <c r="BN85" s="127">
        <f t="shared" si="91"/>
        <v>0</v>
      </c>
      <c r="BO85" s="127">
        <f>+AH85+BN85</f>
        <v>0</v>
      </c>
      <c r="BP85" s="144"/>
      <c r="BQ85" s="144"/>
      <c r="BR85" s="144"/>
      <c r="BS85" s="144"/>
      <c r="BT85" s="146"/>
      <c r="BU85" s="144"/>
      <c r="BV85" s="144"/>
      <c r="BW85" s="144"/>
      <c r="BX85" s="144"/>
      <c r="BY85" s="146"/>
      <c r="BZ85" s="130"/>
      <c r="CA85" s="130"/>
      <c r="CB85" s="144"/>
      <c r="CC85" s="144"/>
      <c r="CD85" s="144"/>
      <c r="CE85" s="154"/>
      <c r="CF85" s="126"/>
      <c r="CG85" s="128"/>
      <c r="CH85" s="127"/>
      <c r="CI85" s="154"/>
      <c r="CJ85" s="154"/>
      <c r="CK85" s="127"/>
      <c r="CL85" s="173"/>
      <c r="CM85" s="173"/>
      <c r="CN85" s="174"/>
      <c r="CO85" s="174"/>
      <c r="CP85" s="175"/>
      <c r="CQ85" s="174"/>
      <c r="CR85" s="176"/>
      <c r="CS85" s="176"/>
      <c r="CT85" s="177"/>
      <c r="CU85" s="921"/>
      <c r="CV85" s="176">
        <f t="shared" si="92"/>
        <v>0</v>
      </c>
      <c r="CW85" s="178">
        <f t="shared" si="93"/>
        <v>0</v>
      </c>
    </row>
    <row r="86" spans="1:101" s="51" customFormat="1" ht="99" hidden="1" customHeight="1" x14ac:dyDescent="0.25">
      <c r="A86" s="352">
        <f t="shared" si="76"/>
        <v>12</v>
      </c>
      <c r="B86" s="43" t="s">
        <v>2792</v>
      </c>
      <c r="C86" s="350" t="s">
        <v>1966</v>
      </c>
      <c r="D86" s="201" t="s">
        <v>1965</v>
      </c>
      <c r="E86" s="346">
        <v>42447</v>
      </c>
      <c r="F86" s="117" t="s">
        <v>2248</v>
      </c>
      <c r="G86" s="117" t="s">
        <v>2248</v>
      </c>
      <c r="H86" s="117"/>
      <c r="I86" s="120" t="s">
        <v>2250</v>
      </c>
      <c r="J86" s="351" t="s">
        <v>1967</v>
      </c>
      <c r="K86" s="347">
        <v>29</v>
      </c>
      <c r="L86" s="46" t="s">
        <v>1968</v>
      </c>
      <c r="M86" s="354" t="s">
        <v>1969</v>
      </c>
      <c r="N86" s="162">
        <v>26482500</v>
      </c>
      <c r="O86" s="348" t="s">
        <v>1970</v>
      </c>
      <c r="P86" s="354" t="s">
        <v>1971</v>
      </c>
      <c r="Q86" s="288" t="s">
        <v>1480</v>
      </c>
      <c r="R86" s="349" t="s">
        <v>1481</v>
      </c>
      <c r="S86" s="47"/>
      <c r="T86" s="48"/>
      <c r="U86" s="47"/>
      <c r="V86" s="192">
        <v>12</v>
      </c>
      <c r="W86" s="346">
        <v>42473</v>
      </c>
      <c r="X86" s="350" t="s">
        <v>1484</v>
      </c>
      <c r="Y86" s="45" t="s">
        <v>2194</v>
      </c>
      <c r="Z86" s="33">
        <v>860000648</v>
      </c>
      <c r="AA86" s="50" t="s">
        <v>1806</v>
      </c>
      <c r="AB86" s="53">
        <v>81116</v>
      </c>
      <c r="AC86" s="346">
        <v>42473</v>
      </c>
      <c r="AD86" s="29"/>
      <c r="AE86" s="157">
        <v>17711577</v>
      </c>
      <c r="AF86" s="49"/>
      <c r="AG86" s="49"/>
      <c r="AH86" s="49">
        <f t="shared" si="90"/>
        <v>17711577</v>
      </c>
      <c r="AI86" s="157" t="s">
        <v>22</v>
      </c>
      <c r="AJ86" s="157" t="s">
        <v>67</v>
      </c>
      <c r="AK86" s="157" t="s">
        <v>67</v>
      </c>
      <c r="AL86" s="157" t="s">
        <v>67</v>
      </c>
      <c r="AM86" s="346" t="s">
        <v>67</v>
      </c>
      <c r="AN86" s="346">
        <v>42474</v>
      </c>
      <c r="AO86" s="346"/>
      <c r="AP86" s="346">
        <v>42735</v>
      </c>
      <c r="AQ86" s="29">
        <f t="shared" si="9"/>
        <v>261</v>
      </c>
      <c r="AR86" s="29"/>
      <c r="AS86" s="350" t="s">
        <v>33</v>
      </c>
      <c r="AT86" s="290">
        <v>79787263</v>
      </c>
      <c r="AU86" s="56"/>
      <c r="AV86" s="57"/>
      <c r="AW86" s="58"/>
      <c r="AX86" s="58"/>
      <c r="AY86" s="57"/>
      <c r="AZ86" s="58"/>
      <c r="BA86" s="59"/>
      <c r="BB86" s="60"/>
      <c r="BC86" s="61"/>
      <c r="BD86" s="61"/>
      <c r="BE86" s="62"/>
      <c r="BF86" s="61"/>
      <c r="BG86" s="63"/>
      <c r="BH86" s="63"/>
      <c r="BI86" s="64"/>
      <c r="BJ86" s="65"/>
      <c r="BK86" s="66"/>
      <c r="BL86" s="65"/>
      <c r="BM86" s="203"/>
      <c r="BN86" s="204">
        <f t="shared" si="91"/>
        <v>0</v>
      </c>
      <c r="BO86" s="205">
        <f>+AH86+BN86</f>
        <v>17711577</v>
      </c>
      <c r="BP86" s="67"/>
      <c r="BQ86" s="67"/>
      <c r="BR86" s="67"/>
      <c r="BS86" s="67"/>
      <c r="BT86" s="58"/>
      <c r="BU86" s="60"/>
      <c r="BV86" s="60"/>
      <c r="BW86" s="60"/>
      <c r="BX86" s="60"/>
      <c r="BY86" s="61"/>
      <c r="BZ86" s="71"/>
      <c r="CA86" s="71"/>
      <c r="CB86" s="72"/>
      <c r="CC86" s="72"/>
      <c r="CD86" s="72"/>
      <c r="CE86" s="73"/>
      <c r="CF86" s="74"/>
      <c r="CG86" s="75"/>
      <c r="CH86" s="49"/>
      <c r="CI86" s="73"/>
      <c r="CJ86" s="76"/>
      <c r="CK86" s="77"/>
      <c r="CL86" s="78"/>
      <c r="CM86" s="79"/>
      <c r="CN86" s="80"/>
      <c r="CO86" s="81"/>
      <c r="CP86" s="82"/>
      <c r="CQ86" s="80"/>
      <c r="CR86" s="83"/>
      <c r="CS86" s="83"/>
      <c r="CT86" s="84"/>
      <c r="CU86" s="921"/>
      <c r="CV86" s="83"/>
      <c r="CW86" s="85"/>
    </row>
    <row r="87" spans="1:101" s="221" customFormat="1" ht="94.5" hidden="1" customHeight="1" x14ac:dyDescent="0.25">
      <c r="A87" s="352">
        <f t="shared" si="76"/>
        <v>13</v>
      </c>
      <c r="B87" s="345" t="s">
        <v>1489</v>
      </c>
      <c r="C87" s="50" t="s">
        <v>2063</v>
      </c>
      <c r="D87" s="201">
        <v>16</v>
      </c>
      <c r="E87" s="346">
        <v>42458</v>
      </c>
      <c r="F87" s="117" t="s">
        <v>2248</v>
      </c>
      <c r="G87" s="117" t="s">
        <v>2248</v>
      </c>
      <c r="H87" s="117"/>
      <c r="I87" s="30" t="s">
        <v>2257</v>
      </c>
      <c r="J87" s="45" t="s">
        <v>1855</v>
      </c>
      <c r="K87" s="352">
        <v>81</v>
      </c>
      <c r="L87" s="46" t="s">
        <v>1849</v>
      </c>
      <c r="M87" s="26" t="s">
        <v>1850</v>
      </c>
      <c r="N87" s="162">
        <v>2800000</v>
      </c>
      <c r="O87" s="348" t="s">
        <v>1852</v>
      </c>
      <c r="P87" s="349" t="s">
        <v>1786</v>
      </c>
      <c r="Q87" s="288" t="s">
        <v>1480</v>
      </c>
      <c r="R87" s="349" t="s">
        <v>1481</v>
      </c>
      <c r="S87" s="47"/>
      <c r="T87" s="48"/>
      <c r="U87" s="47"/>
      <c r="V87" s="192">
        <v>13</v>
      </c>
      <c r="W87" s="346">
        <v>42475</v>
      </c>
      <c r="X87" s="350" t="s">
        <v>1856</v>
      </c>
      <c r="Y87" s="45" t="s">
        <v>2195</v>
      </c>
      <c r="Z87" s="54">
        <v>8669570</v>
      </c>
      <c r="AA87" s="50"/>
      <c r="AB87" s="347">
        <v>82516</v>
      </c>
      <c r="AC87" s="346">
        <v>42475</v>
      </c>
      <c r="AD87" s="29"/>
      <c r="AE87" s="157">
        <v>2800000</v>
      </c>
      <c r="AF87" s="49"/>
      <c r="AG87" s="49"/>
      <c r="AH87" s="49">
        <f t="shared" si="90"/>
        <v>2800000</v>
      </c>
      <c r="AI87" s="157" t="s">
        <v>22</v>
      </c>
      <c r="AJ87" s="157" t="s">
        <v>67</v>
      </c>
      <c r="AK87" s="157" t="s">
        <v>67</v>
      </c>
      <c r="AL87" s="157" t="s">
        <v>67</v>
      </c>
      <c r="AM87" s="346" t="s">
        <v>67</v>
      </c>
      <c r="AN87" s="346">
        <v>42479</v>
      </c>
      <c r="AO87" s="346"/>
      <c r="AP87" s="346">
        <v>42643</v>
      </c>
      <c r="AQ87" s="29">
        <f t="shared" si="9"/>
        <v>164</v>
      </c>
      <c r="AR87" s="29"/>
      <c r="AS87" s="184" t="s">
        <v>153</v>
      </c>
      <c r="AT87" s="290">
        <v>17586972</v>
      </c>
      <c r="AU87" s="95"/>
      <c r="AV87" s="47"/>
      <c r="AW87" s="29"/>
      <c r="AX87" s="29"/>
      <c r="AY87" s="47"/>
      <c r="AZ87" s="29"/>
      <c r="BA87" s="46"/>
      <c r="BB87" s="349"/>
      <c r="BC87" s="29"/>
      <c r="BD87" s="29"/>
      <c r="BE87" s="47"/>
      <c r="BF87" s="29"/>
      <c r="BG87" s="96"/>
      <c r="BH87" s="96"/>
      <c r="BI87" s="49"/>
      <c r="BJ87" s="29"/>
      <c r="BK87" s="47"/>
      <c r="BL87" s="29"/>
      <c r="BM87" s="49">
        <f>+AF87</f>
        <v>0</v>
      </c>
      <c r="BN87" s="49">
        <f t="shared" si="91"/>
        <v>0</v>
      </c>
      <c r="BO87" s="49">
        <f>+AH87+BN87</f>
        <v>2800000</v>
      </c>
      <c r="BP87" s="349"/>
      <c r="BQ87" s="349"/>
      <c r="BR87" s="349"/>
      <c r="BS87" s="349"/>
      <c r="BT87" s="29"/>
      <c r="BU87" s="349"/>
      <c r="BV87" s="349"/>
      <c r="BW87" s="349"/>
      <c r="BX87" s="349"/>
      <c r="BY87" s="29"/>
      <c r="BZ87" s="91"/>
      <c r="CA87" s="91"/>
      <c r="CB87" s="349"/>
      <c r="CC87" s="349"/>
      <c r="CD87" s="349"/>
      <c r="CE87" s="73"/>
      <c r="CF87" s="52"/>
      <c r="CG87" s="75"/>
      <c r="CH87" s="49"/>
      <c r="CI87" s="73"/>
      <c r="CJ87" s="73"/>
      <c r="CK87" s="49"/>
      <c r="CL87" s="79"/>
      <c r="CM87" s="79"/>
      <c r="CN87" s="81"/>
      <c r="CO87" s="81"/>
      <c r="CP87" s="97"/>
      <c r="CQ87" s="81"/>
      <c r="CR87" s="98"/>
      <c r="CS87" s="98"/>
      <c r="CT87" s="99"/>
      <c r="CU87" s="921"/>
      <c r="CV87" s="49"/>
      <c r="CW87" s="218"/>
    </row>
    <row r="88" spans="1:101" s="233" customFormat="1" ht="63.75" hidden="1" x14ac:dyDescent="0.25">
      <c r="A88" s="268" t="str">
        <f t="shared" si="76"/>
        <v>DESIERTO</v>
      </c>
      <c r="B88" s="280" t="s">
        <v>1489</v>
      </c>
      <c r="C88" s="131" t="s">
        <v>2064</v>
      </c>
      <c r="D88" s="207">
        <v>17</v>
      </c>
      <c r="E88" s="346">
        <v>42458</v>
      </c>
      <c r="F88" s="283" t="s">
        <v>2248</v>
      </c>
      <c r="G88" s="283" t="s">
        <v>2248</v>
      </c>
      <c r="H88" s="283"/>
      <c r="I88" s="208" t="s">
        <v>2257</v>
      </c>
      <c r="J88" s="139" t="s">
        <v>1848</v>
      </c>
      <c r="K88" s="137">
        <v>84</v>
      </c>
      <c r="L88" s="141" t="s">
        <v>1849</v>
      </c>
      <c r="M88" s="251" t="s">
        <v>1850</v>
      </c>
      <c r="N88" s="163">
        <v>2900000</v>
      </c>
      <c r="O88" s="142" t="s">
        <v>1851</v>
      </c>
      <c r="P88" s="144" t="s">
        <v>1786</v>
      </c>
      <c r="Q88" s="289" t="s">
        <v>1985</v>
      </c>
      <c r="R88" s="289" t="s">
        <v>1985</v>
      </c>
      <c r="S88" s="147"/>
      <c r="T88" s="150"/>
      <c r="U88" s="147"/>
      <c r="V88" s="192" t="s">
        <v>1985</v>
      </c>
      <c r="W88" s="138"/>
      <c r="X88" s="208" t="s">
        <v>1854</v>
      </c>
      <c r="Y88" s="45"/>
      <c r="Z88" s="258"/>
      <c r="AA88" s="131"/>
      <c r="AB88" s="152"/>
      <c r="AC88" s="138"/>
      <c r="AD88" s="146"/>
      <c r="AE88" s="146"/>
      <c r="AF88" s="127"/>
      <c r="AG88" s="127"/>
      <c r="AH88" s="127">
        <f t="shared" si="90"/>
        <v>0</v>
      </c>
      <c r="AI88" s="158" t="s">
        <v>22</v>
      </c>
      <c r="AJ88" s="158" t="s">
        <v>67</v>
      </c>
      <c r="AK88" s="158" t="s">
        <v>67</v>
      </c>
      <c r="AL88" s="158" t="s">
        <v>67</v>
      </c>
      <c r="AM88" s="138" t="s">
        <v>67</v>
      </c>
      <c r="AN88" s="138"/>
      <c r="AO88" s="138"/>
      <c r="AP88" s="138">
        <v>42735</v>
      </c>
      <c r="AQ88" s="146">
        <f t="shared" si="9"/>
        <v>42735</v>
      </c>
      <c r="AR88" s="146"/>
      <c r="AS88" s="208"/>
      <c r="AT88" s="291" t="e">
        <f>LOOKUP(AS88,'SUPERVISIONES 2015'!$A$3:$B$1279,'SUPERVISIONES 2015'!$B$3:$B$1279)</f>
        <v>#N/A</v>
      </c>
      <c r="AU88" s="259"/>
      <c r="AV88" s="147"/>
      <c r="AW88" s="146"/>
      <c r="AX88" s="146"/>
      <c r="AY88" s="147"/>
      <c r="AZ88" s="146"/>
      <c r="BA88" s="141"/>
      <c r="BB88" s="144"/>
      <c r="BC88" s="146"/>
      <c r="BD88" s="146"/>
      <c r="BE88" s="147"/>
      <c r="BF88" s="146"/>
      <c r="BG88" s="149"/>
      <c r="BH88" s="149"/>
      <c r="BI88" s="127"/>
      <c r="BJ88" s="146"/>
      <c r="BK88" s="147"/>
      <c r="BL88" s="146"/>
      <c r="BM88" s="127">
        <f>+AF88</f>
        <v>0</v>
      </c>
      <c r="BN88" s="127">
        <f t="shared" si="91"/>
        <v>0</v>
      </c>
      <c r="BO88" s="127">
        <f>+AH88+BN88</f>
        <v>0</v>
      </c>
      <c r="BP88" s="144"/>
      <c r="BQ88" s="144"/>
      <c r="BR88" s="144"/>
      <c r="BS88" s="144"/>
      <c r="BT88" s="146"/>
      <c r="BU88" s="144"/>
      <c r="BV88" s="144"/>
      <c r="BW88" s="144"/>
      <c r="BX88" s="144"/>
      <c r="BY88" s="146"/>
      <c r="BZ88" s="130"/>
      <c r="CA88" s="130"/>
      <c r="CB88" s="144"/>
      <c r="CC88" s="144"/>
      <c r="CD88" s="144"/>
      <c r="CE88" s="154"/>
      <c r="CF88" s="126"/>
      <c r="CG88" s="128"/>
      <c r="CH88" s="127"/>
      <c r="CI88" s="154"/>
      <c r="CJ88" s="154"/>
      <c r="CK88" s="127"/>
      <c r="CL88" s="173"/>
      <c r="CM88" s="173"/>
      <c r="CN88" s="174"/>
      <c r="CO88" s="174"/>
      <c r="CP88" s="175"/>
      <c r="CQ88" s="174"/>
      <c r="CR88" s="176"/>
      <c r="CS88" s="176"/>
      <c r="CT88" s="177"/>
      <c r="CU88" s="921"/>
      <c r="CV88" s="127"/>
      <c r="CW88" s="230"/>
    </row>
    <row r="89" spans="1:101" s="221" customFormat="1" ht="38.25" hidden="1" x14ac:dyDescent="0.25">
      <c r="A89" s="352">
        <f t="shared" si="76"/>
        <v>14</v>
      </c>
      <c r="B89" s="278" t="s">
        <v>1609</v>
      </c>
      <c r="C89" s="218" t="s">
        <v>2534</v>
      </c>
      <c r="D89" s="216">
        <v>18</v>
      </c>
      <c r="E89" s="346">
        <v>42465</v>
      </c>
      <c r="F89" s="117" t="s">
        <v>2248</v>
      </c>
      <c r="G89" s="117" t="s">
        <v>2248</v>
      </c>
      <c r="H89" s="117"/>
      <c r="I89" s="350" t="s">
        <v>2044</v>
      </c>
      <c r="J89" s="28" t="s">
        <v>2244</v>
      </c>
      <c r="K89" s="347">
        <v>161</v>
      </c>
      <c r="L89" s="46">
        <v>801416</v>
      </c>
      <c r="M89" s="264" t="s">
        <v>2031</v>
      </c>
      <c r="N89" s="217">
        <v>5250000</v>
      </c>
      <c r="O89" s="75" t="s">
        <v>2045</v>
      </c>
      <c r="P89" s="91" t="s">
        <v>1871</v>
      </c>
      <c r="Q89" s="288" t="s">
        <v>1480</v>
      </c>
      <c r="R89" s="349" t="s">
        <v>1481</v>
      </c>
      <c r="S89" s="52"/>
      <c r="T89" s="75"/>
      <c r="U89" s="52"/>
      <c r="V89" s="192">
        <v>14</v>
      </c>
      <c r="W89" s="346">
        <v>42486</v>
      </c>
      <c r="X89" s="350" t="s">
        <v>1823</v>
      </c>
      <c r="Y89" s="45" t="s">
        <v>2196</v>
      </c>
      <c r="Z89" s="156">
        <v>73151937</v>
      </c>
      <c r="AA89" s="50"/>
      <c r="AB89" s="352">
        <v>91916</v>
      </c>
      <c r="AC89" s="91"/>
      <c r="AD89" s="49"/>
      <c r="AE89" s="73">
        <v>5250000</v>
      </c>
      <c r="AF89" s="49"/>
      <c r="AG89" s="49"/>
      <c r="AH89" s="49">
        <f t="shared" si="90"/>
        <v>5250000</v>
      </c>
      <c r="AI89" s="157" t="s">
        <v>22</v>
      </c>
      <c r="AJ89" s="157" t="s">
        <v>67</v>
      </c>
      <c r="AK89" s="157" t="s">
        <v>67</v>
      </c>
      <c r="AL89" s="157" t="s">
        <v>67</v>
      </c>
      <c r="AM89" s="346" t="s">
        <v>67</v>
      </c>
      <c r="AN89" s="346">
        <v>42488</v>
      </c>
      <c r="AO89" s="346"/>
      <c r="AP89" s="346">
        <v>42719</v>
      </c>
      <c r="AQ89" s="29">
        <f>AP89-AN89</f>
        <v>231</v>
      </c>
      <c r="AR89" s="52"/>
      <c r="AS89" s="350" t="s">
        <v>44</v>
      </c>
      <c r="AT89" s="290">
        <v>40988421</v>
      </c>
      <c r="AU89" s="52"/>
      <c r="AV89" s="52"/>
      <c r="AW89" s="49"/>
      <c r="AX89" s="75"/>
      <c r="AY89" s="52"/>
      <c r="AZ89" s="49"/>
      <c r="BA89" s="90"/>
      <c r="BB89" s="52"/>
      <c r="BC89" s="49"/>
      <c r="BD89" s="49"/>
      <c r="BE89" s="52"/>
      <c r="BF89" s="49"/>
      <c r="BG89" s="90"/>
      <c r="BH89" s="90"/>
      <c r="BI89" s="49"/>
      <c r="BJ89" s="49"/>
      <c r="BK89" s="52"/>
      <c r="BL89" s="49"/>
      <c r="BM89" s="49"/>
      <c r="BN89" s="49"/>
      <c r="BO89" s="49"/>
      <c r="BP89" s="91"/>
      <c r="BQ89" s="91"/>
      <c r="BR89" s="50"/>
      <c r="BS89" s="91"/>
      <c r="BT89" s="49"/>
      <c r="BU89" s="91"/>
      <c r="BV89" s="91"/>
      <c r="BW89" s="50"/>
      <c r="BX89" s="91"/>
      <c r="BY89" s="49"/>
      <c r="BZ89" s="91"/>
      <c r="CA89" s="91"/>
      <c r="CB89" s="50"/>
      <c r="CC89" s="91"/>
      <c r="CD89" s="49"/>
      <c r="CE89" s="92"/>
      <c r="CF89" s="52"/>
      <c r="CG89" s="75"/>
      <c r="CH89" s="49"/>
      <c r="CI89" s="92"/>
      <c r="CJ89" s="93"/>
      <c r="CK89" s="94"/>
      <c r="CL89" s="94"/>
      <c r="CM89" s="94"/>
      <c r="CN89" s="218"/>
      <c r="CO89" s="218"/>
      <c r="CP89" s="218"/>
      <c r="CQ89" s="218"/>
      <c r="CR89" s="218"/>
      <c r="CS89" s="49"/>
      <c r="CT89" s="219"/>
      <c r="CU89" s="921"/>
      <c r="CV89" s="49"/>
      <c r="CW89" s="220"/>
    </row>
    <row r="90" spans="1:101" s="51" customFormat="1" ht="102" hidden="1" x14ac:dyDescent="0.25">
      <c r="A90" s="352">
        <f t="shared" si="76"/>
        <v>58</v>
      </c>
      <c r="B90" s="345" t="s">
        <v>1489</v>
      </c>
      <c r="C90" s="277" t="s">
        <v>1775</v>
      </c>
      <c r="D90" s="201" t="s">
        <v>1578</v>
      </c>
      <c r="E90" s="346">
        <v>42396</v>
      </c>
      <c r="F90" s="117" t="s">
        <v>1584</v>
      </c>
      <c r="G90" s="117" t="s">
        <v>1584</v>
      </c>
      <c r="H90" s="117"/>
      <c r="I90" s="120" t="s">
        <v>2250</v>
      </c>
      <c r="J90" s="351" t="s">
        <v>1586</v>
      </c>
      <c r="K90" s="347">
        <v>12</v>
      </c>
      <c r="L90" s="46" t="s">
        <v>1587</v>
      </c>
      <c r="M90" s="28" t="s">
        <v>1588</v>
      </c>
      <c r="N90" s="162">
        <v>709228500</v>
      </c>
      <c r="O90" s="348" t="s">
        <v>1589</v>
      </c>
      <c r="P90" s="349" t="s">
        <v>1531</v>
      </c>
      <c r="Q90" s="288" t="s">
        <v>1480</v>
      </c>
      <c r="R90" s="349" t="s">
        <v>1481</v>
      </c>
      <c r="S90" s="47"/>
      <c r="T90" s="48"/>
      <c r="U90" s="47"/>
      <c r="V90" s="192">
        <v>58</v>
      </c>
      <c r="W90" s="346">
        <v>42460</v>
      </c>
      <c r="X90" s="350" t="s">
        <v>1484</v>
      </c>
      <c r="Y90" s="45" t="s">
        <v>2067</v>
      </c>
      <c r="Z90" s="54">
        <v>830137868</v>
      </c>
      <c r="AA90" s="50" t="s">
        <v>1895</v>
      </c>
      <c r="AB90" s="347">
        <v>75616</v>
      </c>
      <c r="AC90" s="346">
        <v>42460</v>
      </c>
      <c r="AD90" s="29"/>
      <c r="AE90" s="157">
        <v>709228500</v>
      </c>
      <c r="AF90" s="49"/>
      <c r="AG90" s="49"/>
      <c r="AH90" s="49">
        <f t="shared" si="90"/>
        <v>709228500</v>
      </c>
      <c r="AI90" s="157" t="s">
        <v>2068</v>
      </c>
      <c r="AJ90" s="88" t="s">
        <v>2069</v>
      </c>
      <c r="AK90" s="88" t="s">
        <v>2070</v>
      </c>
      <c r="AL90" s="88" t="s">
        <v>2071</v>
      </c>
      <c r="AM90" s="346" t="s">
        <v>2072</v>
      </c>
      <c r="AN90" s="346">
        <v>42461</v>
      </c>
      <c r="AO90" s="346"/>
      <c r="AP90" s="346">
        <v>42735</v>
      </c>
      <c r="AQ90" s="29">
        <f t="shared" si="9"/>
        <v>274</v>
      </c>
      <c r="AR90" s="47">
        <v>43831</v>
      </c>
      <c r="AS90" s="350" t="s">
        <v>2073</v>
      </c>
      <c r="AT90" s="293"/>
      <c r="AU90" s="57"/>
      <c r="AV90" s="57"/>
      <c r="AW90" s="58"/>
      <c r="AX90" s="69"/>
      <c r="AY90" s="57"/>
      <c r="AZ90" s="58"/>
      <c r="BA90" s="59"/>
      <c r="BB90" s="60"/>
      <c r="BC90" s="61"/>
      <c r="BD90" s="61"/>
      <c r="BE90" s="62"/>
      <c r="BF90" s="61"/>
      <c r="BG90" s="63"/>
      <c r="BH90" s="63"/>
      <c r="BI90" s="64"/>
      <c r="BJ90" s="65"/>
      <c r="BK90" s="66"/>
      <c r="BL90" s="65"/>
      <c r="BM90" s="203">
        <f t="shared" ref="BM90:BM97" si="94">+AF90</f>
        <v>0</v>
      </c>
      <c r="BN90" s="204">
        <f t="shared" si="91"/>
        <v>0</v>
      </c>
      <c r="BO90" s="205">
        <f t="shared" ref="BO90:BO97" si="95">+AH90+BN90</f>
        <v>709228500</v>
      </c>
      <c r="BP90" s="67"/>
      <c r="BQ90" s="67"/>
      <c r="BR90" s="115"/>
      <c r="BS90" s="67"/>
      <c r="BT90" s="58"/>
      <c r="BU90" s="60"/>
      <c r="BV90" s="60"/>
      <c r="BW90" s="70"/>
      <c r="BX90" s="60"/>
      <c r="BY90" s="61"/>
      <c r="BZ90" s="71"/>
      <c r="CA90" s="71"/>
      <c r="CB90" s="72"/>
      <c r="CC90" s="72"/>
      <c r="CD90" s="72"/>
      <c r="CE90" s="73"/>
      <c r="CF90" s="74">
        <f t="shared" ref="CF90:CF104" si="96">+IF(BQ90&gt;AP90,IF(BV90&gt;BQ90,IF(CA90&gt;BV90,CA90,BV90),BQ90),AP90)</f>
        <v>42735</v>
      </c>
      <c r="CG90" s="75"/>
      <c r="CH90" s="49"/>
      <c r="CI90" s="73"/>
      <c r="CJ90" s="76" t="e">
        <f>+SUMIFS(#REF!,#REF!,AB90)</f>
        <v>#REF!</v>
      </c>
      <c r="CK90" s="77" t="e">
        <f>+SUMIFS(#REF!,#REF!,AU90)+SUMIFS(#REF!,#REF!,BA90)+SUMIFS(#REF!,#REF!,BG90)</f>
        <v>#REF!</v>
      </c>
      <c r="CL90" s="78" t="e">
        <f t="shared" ref="CL90" si="97">+(CJ90+CK90)/BO90</f>
        <v>#REF!</v>
      </c>
      <c r="CM90" s="79"/>
      <c r="CN90" s="80" t="str">
        <f t="shared" ref="CN90:CN97" si="98">+R90</f>
        <v>EJECUCIÓN</v>
      </c>
      <c r="CO90" s="81"/>
      <c r="CP90" s="82">
        <f t="shared" ref="CP90:CP107" si="99">+AN90</f>
        <v>42461</v>
      </c>
      <c r="CQ90" s="80">
        <f t="shared" ref="CQ90:CQ104" si="100">+CF90</f>
        <v>42735</v>
      </c>
      <c r="CR90" s="83">
        <f t="shared" ref="CR90:CR107" si="101">+CQ90-CP90</f>
        <v>274</v>
      </c>
      <c r="CS90" s="83">
        <f t="shared" ref="CS90:CS107" si="102">+$CU$1-CP90</f>
        <v>-184</v>
      </c>
      <c r="CT90" s="84">
        <f t="shared" ref="CT90" si="103">+IF(CS90&gt;=CR90,100,(CS90/CR90)*100)</f>
        <v>-67.153284671532845</v>
      </c>
      <c r="CU90" s="921"/>
      <c r="CV90" s="83">
        <f t="shared" ref="CV90" si="104">+CT90</f>
        <v>-67.153284671532845</v>
      </c>
      <c r="CW90" s="85" t="e">
        <f t="shared" ref="CW90" si="105">+CL90</f>
        <v>#REF!</v>
      </c>
    </row>
    <row r="91" spans="1:101" s="51" customFormat="1" ht="51" hidden="1" x14ac:dyDescent="0.25">
      <c r="A91" s="352">
        <f t="shared" si="76"/>
        <v>91</v>
      </c>
      <c r="B91" s="43" t="s">
        <v>2792</v>
      </c>
      <c r="C91" s="277" t="s">
        <v>1975</v>
      </c>
      <c r="D91" s="201">
        <v>2</v>
      </c>
      <c r="E91" s="346">
        <v>42459</v>
      </c>
      <c r="F91" s="117" t="s">
        <v>1584</v>
      </c>
      <c r="G91" s="117" t="s">
        <v>1584</v>
      </c>
      <c r="H91" s="117"/>
      <c r="I91" s="350" t="s">
        <v>1972</v>
      </c>
      <c r="J91" s="351" t="s">
        <v>1973</v>
      </c>
      <c r="K91" s="347">
        <v>158</v>
      </c>
      <c r="L91" s="46" t="s">
        <v>1976</v>
      </c>
      <c r="M91" s="351" t="s">
        <v>1977</v>
      </c>
      <c r="N91" s="162">
        <v>370350000</v>
      </c>
      <c r="O91" s="53">
        <v>21116</v>
      </c>
      <c r="P91" s="53" t="s">
        <v>1974</v>
      </c>
      <c r="Q91" s="288" t="s">
        <v>1480</v>
      </c>
      <c r="R91" s="349" t="s">
        <v>1481</v>
      </c>
      <c r="S91" s="47"/>
      <c r="T91" s="48"/>
      <c r="U91" s="47"/>
      <c r="V91" s="192">
        <v>91</v>
      </c>
      <c r="W91" s="346">
        <v>42528</v>
      </c>
      <c r="X91" s="350" t="s">
        <v>1866</v>
      </c>
      <c r="Y91" s="45" t="s">
        <v>2486</v>
      </c>
      <c r="Z91" s="54">
        <v>900653246</v>
      </c>
      <c r="AA91" s="50" t="s">
        <v>1578</v>
      </c>
      <c r="AB91" s="347">
        <v>115016</v>
      </c>
      <c r="AC91" s="346"/>
      <c r="AD91" s="29"/>
      <c r="AE91" s="157">
        <v>359890000</v>
      </c>
      <c r="AF91" s="49"/>
      <c r="AG91" s="49"/>
      <c r="AH91" s="49">
        <f t="shared" si="67"/>
        <v>359890000</v>
      </c>
      <c r="AI91" s="157" t="s">
        <v>2487</v>
      </c>
      <c r="AJ91" s="157" t="s">
        <v>2488</v>
      </c>
      <c r="AK91" s="157" t="s">
        <v>67</v>
      </c>
      <c r="AL91" s="157" t="s">
        <v>67</v>
      </c>
      <c r="AM91" s="346" t="s">
        <v>67</v>
      </c>
      <c r="AN91" s="346">
        <v>42558</v>
      </c>
      <c r="AO91" s="346"/>
      <c r="AP91" s="346">
        <v>42719</v>
      </c>
      <c r="AQ91" s="29">
        <f t="shared" si="9"/>
        <v>161</v>
      </c>
      <c r="AR91" s="29"/>
      <c r="AS91" s="350" t="s">
        <v>2318</v>
      </c>
      <c r="AT91" s="55">
        <v>79905768</v>
      </c>
      <c r="AU91" s="57"/>
      <c r="AV91" s="57"/>
      <c r="AW91" s="58"/>
      <c r="AX91" s="69"/>
      <c r="AY91" s="57"/>
      <c r="AZ91" s="58"/>
      <c r="BA91" s="59"/>
      <c r="BB91" s="60"/>
      <c r="BC91" s="61"/>
      <c r="BD91" s="61"/>
      <c r="BE91" s="62"/>
      <c r="BF91" s="61"/>
      <c r="BG91" s="63"/>
      <c r="BH91" s="63"/>
      <c r="BI91" s="64"/>
      <c r="BJ91" s="65"/>
      <c r="BK91" s="66"/>
      <c r="BL91" s="65"/>
      <c r="BM91" s="203">
        <f t="shared" si="94"/>
        <v>0</v>
      </c>
      <c r="BN91" s="204">
        <f t="shared" si="10"/>
        <v>0</v>
      </c>
      <c r="BO91" s="205">
        <f t="shared" si="95"/>
        <v>359890000</v>
      </c>
      <c r="BP91" s="67"/>
      <c r="BQ91" s="67"/>
      <c r="BR91" s="115"/>
      <c r="BS91" s="67"/>
      <c r="BT91" s="58"/>
      <c r="BU91" s="60"/>
      <c r="BV91" s="60"/>
      <c r="BW91" s="70"/>
      <c r="BX91" s="60"/>
      <c r="BY91" s="61"/>
      <c r="BZ91" s="71"/>
      <c r="CA91" s="71"/>
      <c r="CB91" s="72"/>
      <c r="CC91" s="72"/>
      <c r="CD91" s="72"/>
      <c r="CE91" s="73"/>
      <c r="CF91" s="74">
        <f t="shared" si="96"/>
        <v>42719</v>
      </c>
      <c r="CG91" s="75"/>
      <c r="CH91" s="49"/>
      <c r="CI91" s="73"/>
      <c r="CJ91" s="76" t="e">
        <f>+SUMIFS(#REF!,#REF!,AB91)</f>
        <v>#REF!</v>
      </c>
      <c r="CK91" s="77" t="e">
        <f>+SUMIFS(#REF!,#REF!,AU91)+SUMIFS(#REF!,#REF!,BA91)+SUMIFS(#REF!,#REF!,BG91)</f>
        <v>#REF!</v>
      </c>
      <c r="CL91" s="78" t="e">
        <f t="shared" si="11"/>
        <v>#REF!</v>
      </c>
      <c r="CM91" s="79"/>
      <c r="CN91" s="80" t="str">
        <f t="shared" si="98"/>
        <v>EJECUCIÓN</v>
      </c>
      <c r="CO91" s="81"/>
      <c r="CP91" s="82">
        <f t="shared" si="99"/>
        <v>42558</v>
      </c>
      <c r="CQ91" s="80">
        <f t="shared" si="100"/>
        <v>42719</v>
      </c>
      <c r="CR91" s="83">
        <f t="shared" si="101"/>
        <v>161</v>
      </c>
      <c r="CS91" s="83">
        <f t="shared" si="102"/>
        <v>-281</v>
      </c>
      <c r="CT91" s="84">
        <f t="shared" si="13"/>
        <v>-174.53416149068323</v>
      </c>
      <c r="CU91" s="921"/>
      <c r="CV91" s="83">
        <f t="shared" si="14"/>
        <v>-174.53416149068323</v>
      </c>
      <c r="CW91" s="85" t="e">
        <f t="shared" si="15"/>
        <v>#REF!</v>
      </c>
    </row>
    <row r="92" spans="1:101" s="51" customFormat="1" ht="83.25" hidden="1" customHeight="1" x14ac:dyDescent="0.25">
      <c r="A92" s="352">
        <f t="shared" si="76"/>
        <v>61</v>
      </c>
      <c r="B92" s="43" t="s">
        <v>2792</v>
      </c>
      <c r="C92" s="277" t="s">
        <v>1933</v>
      </c>
      <c r="D92" s="214" t="s">
        <v>1578</v>
      </c>
      <c r="E92" s="346">
        <v>42438</v>
      </c>
      <c r="F92" s="117" t="s">
        <v>1590</v>
      </c>
      <c r="G92" s="117" t="s">
        <v>1934</v>
      </c>
      <c r="H92" s="117"/>
      <c r="I92" s="350" t="s">
        <v>1935</v>
      </c>
      <c r="J92" s="351" t="s">
        <v>1936</v>
      </c>
      <c r="K92" s="347">
        <v>164</v>
      </c>
      <c r="L92" s="350">
        <v>53102710</v>
      </c>
      <c r="M92" s="46" t="s">
        <v>1937</v>
      </c>
      <c r="N92" s="162">
        <v>600000000</v>
      </c>
      <c r="O92" s="348" t="s">
        <v>1938</v>
      </c>
      <c r="P92" s="349" t="s">
        <v>1939</v>
      </c>
      <c r="Q92" s="288" t="s">
        <v>1480</v>
      </c>
      <c r="R92" s="349" t="s">
        <v>1481</v>
      </c>
      <c r="S92" s="47"/>
      <c r="T92" s="48"/>
      <c r="U92" s="47"/>
      <c r="V92" s="192">
        <v>61</v>
      </c>
      <c r="W92" s="346">
        <v>42466</v>
      </c>
      <c r="X92" s="350" t="s">
        <v>1484</v>
      </c>
      <c r="Y92" s="45" t="s">
        <v>2119</v>
      </c>
      <c r="Z92" s="54">
        <v>8300983694</v>
      </c>
      <c r="AA92" s="50"/>
      <c r="AB92" s="347">
        <v>77916</v>
      </c>
      <c r="AC92" s="346">
        <v>42466</v>
      </c>
      <c r="AD92" s="29"/>
      <c r="AE92" s="157">
        <v>600000000</v>
      </c>
      <c r="AF92" s="49"/>
      <c r="AG92" s="49"/>
      <c r="AH92" s="49">
        <f t="shared" si="67"/>
        <v>600000000</v>
      </c>
      <c r="AI92" s="157" t="s">
        <v>22</v>
      </c>
      <c r="AJ92" s="157" t="s">
        <v>67</v>
      </c>
      <c r="AK92" s="157" t="s">
        <v>67</v>
      </c>
      <c r="AL92" s="157" t="s">
        <v>67</v>
      </c>
      <c r="AM92" s="346" t="s">
        <v>67</v>
      </c>
      <c r="AN92" s="346">
        <v>42467</v>
      </c>
      <c r="AO92" s="346"/>
      <c r="AP92" s="346">
        <v>42557</v>
      </c>
      <c r="AQ92" s="29">
        <f t="shared" si="9"/>
        <v>90</v>
      </c>
      <c r="AR92" s="29"/>
      <c r="AS92" s="350" t="s">
        <v>2318</v>
      </c>
      <c r="AT92" s="55">
        <v>79905768</v>
      </c>
      <c r="AU92" s="57"/>
      <c r="AV92" s="57"/>
      <c r="AW92" s="58"/>
      <c r="AX92" s="86"/>
      <c r="AY92" s="57"/>
      <c r="AZ92" s="58"/>
      <c r="BA92" s="59"/>
      <c r="BB92" s="60"/>
      <c r="BC92" s="61"/>
      <c r="BD92" s="61"/>
      <c r="BE92" s="62"/>
      <c r="BF92" s="61"/>
      <c r="BG92" s="63"/>
      <c r="BH92" s="63"/>
      <c r="BI92" s="64"/>
      <c r="BJ92" s="65"/>
      <c r="BK92" s="66"/>
      <c r="BL92" s="65"/>
      <c r="BM92" s="203">
        <f t="shared" si="94"/>
        <v>0</v>
      </c>
      <c r="BN92" s="204">
        <f t="shared" si="10"/>
        <v>0</v>
      </c>
      <c r="BO92" s="205">
        <f t="shared" si="95"/>
        <v>600000000</v>
      </c>
      <c r="BP92" s="67"/>
      <c r="BQ92" s="67"/>
      <c r="BR92" s="115"/>
      <c r="BS92" s="67"/>
      <c r="BT92" s="58"/>
      <c r="BU92" s="61"/>
      <c r="BV92" s="60"/>
      <c r="BW92" s="60"/>
      <c r="BX92" s="60"/>
      <c r="BY92" s="61"/>
      <c r="BZ92" s="71"/>
      <c r="CA92" s="71"/>
      <c r="CB92" s="72"/>
      <c r="CC92" s="72"/>
      <c r="CD92" s="72"/>
      <c r="CE92" s="73"/>
      <c r="CF92" s="74">
        <f t="shared" si="96"/>
        <v>42557</v>
      </c>
      <c r="CG92" s="75"/>
      <c r="CH92" s="49"/>
      <c r="CI92" s="73"/>
      <c r="CJ92" s="76" t="e">
        <f>+SUMIFS(#REF!,#REF!,AB92)</f>
        <v>#REF!</v>
      </c>
      <c r="CK92" s="77" t="e">
        <f>+SUMIFS(#REF!,#REF!,AU92)+SUMIFS(#REF!,#REF!,BA92)+SUMIFS(#REF!,#REF!,BG92)</f>
        <v>#REF!</v>
      </c>
      <c r="CL92" s="78" t="e">
        <f t="shared" si="11"/>
        <v>#REF!</v>
      </c>
      <c r="CM92" s="79"/>
      <c r="CN92" s="80" t="str">
        <f t="shared" si="98"/>
        <v>EJECUCIÓN</v>
      </c>
      <c r="CO92" s="81"/>
      <c r="CP92" s="82">
        <f t="shared" si="99"/>
        <v>42467</v>
      </c>
      <c r="CQ92" s="80">
        <f t="shared" si="100"/>
        <v>42557</v>
      </c>
      <c r="CR92" s="83">
        <f t="shared" si="101"/>
        <v>90</v>
      </c>
      <c r="CS92" s="83">
        <f t="shared" si="102"/>
        <v>-190</v>
      </c>
      <c r="CT92" s="84">
        <f t="shared" si="13"/>
        <v>-211.11111111111111</v>
      </c>
      <c r="CU92" s="343"/>
      <c r="CV92" s="83">
        <f t="shared" si="14"/>
        <v>-211.11111111111111</v>
      </c>
      <c r="CW92" s="85" t="e">
        <f t="shared" si="15"/>
        <v>#REF!</v>
      </c>
    </row>
    <row r="93" spans="1:101" s="51" customFormat="1" ht="60.75" hidden="1" customHeight="1" x14ac:dyDescent="0.25">
      <c r="A93" s="352">
        <f t="shared" si="76"/>
        <v>51</v>
      </c>
      <c r="B93" s="345" t="s">
        <v>1489</v>
      </c>
      <c r="C93" s="277" t="s">
        <v>2563</v>
      </c>
      <c r="D93" s="201" t="s">
        <v>1578</v>
      </c>
      <c r="E93" s="346">
        <v>42397</v>
      </c>
      <c r="F93" s="117" t="s">
        <v>1590</v>
      </c>
      <c r="G93" s="117" t="s">
        <v>1591</v>
      </c>
      <c r="H93" s="117"/>
      <c r="I93" s="120" t="s">
        <v>2250</v>
      </c>
      <c r="J93" s="351" t="s">
        <v>1592</v>
      </c>
      <c r="K93" s="347">
        <v>9</v>
      </c>
      <c r="L93" s="46" t="s">
        <v>1528</v>
      </c>
      <c r="M93" s="46" t="s">
        <v>1593</v>
      </c>
      <c r="N93" s="162">
        <v>138700190</v>
      </c>
      <c r="O93" s="348" t="s">
        <v>1594</v>
      </c>
      <c r="P93" s="349" t="s">
        <v>1531</v>
      </c>
      <c r="Q93" s="288" t="s">
        <v>1480</v>
      </c>
      <c r="R93" s="349" t="s">
        <v>1481</v>
      </c>
      <c r="S93" s="47"/>
      <c r="T93" s="48"/>
      <c r="U93" s="47"/>
      <c r="V93" s="192">
        <v>51</v>
      </c>
      <c r="W93" s="346">
        <v>42445</v>
      </c>
      <c r="X93" s="350" t="s">
        <v>1484</v>
      </c>
      <c r="Y93" s="45" t="s">
        <v>1947</v>
      </c>
      <c r="Z93" s="54">
        <v>800015583</v>
      </c>
      <c r="AA93" s="50" t="s">
        <v>1578</v>
      </c>
      <c r="AB93" s="347">
        <v>61916</v>
      </c>
      <c r="AC93" s="346">
        <v>42445</v>
      </c>
      <c r="AD93" s="29"/>
      <c r="AE93" s="157">
        <v>138700190</v>
      </c>
      <c r="AF93" s="49"/>
      <c r="AG93" s="49"/>
      <c r="AH93" s="49">
        <f t="shared" si="67"/>
        <v>138700190</v>
      </c>
      <c r="AI93" s="157" t="s">
        <v>1948</v>
      </c>
      <c r="AJ93" s="157">
        <v>0.2</v>
      </c>
      <c r="AK93" s="157">
        <v>42783</v>
      </c>
      <c r="AL93" s="157" t="s">
        <v>1461</v>
      </c>
      <c r="AM93" s="346" t="s">
        <v>1949</v>
      </c>
      <c r="AN93" s="346">
        <v>42446</v>
      </c>
      <c r="AO93" s="346"/>
      <c r="AP93" s="346">
        <v>42476</v>
      </c>
      <c r="AQ93" s="29">
        <f t="shared" si="9"/>
        <v>30</v>
      </c>
      <c r="AR93" s="47">
        <v>42783</v>
      </c>
      <c r="AS93" s="184" t="s">
        <v>1408</v>
      </c>
      <c r="AT93" s="290">
        <v>1087989085</v>
      </c>
      <c r="AU93" s="57"/>
      <c r="AV93" s="57"/>
      <c r="AW93" s="58"/>
      <c r="AX93" s="86"/>
      <c r="AY93" s="57"/>
      <c r="AZ93" s="58"/>
      <c r="BA93" s="59"/>
      <c r="BB93" s="60"/>
      <c r="BC93" s="61"/>
      <c r="BD93" s="61"/>
      <c r="BE93" s="62"/>
      <c r="BF93" s="61"/>
      <c r="BG93" s="63"/>
      <c r="BH93" s="63"/>
      <c r="BI93" s="64"/>
      <c r="BJ93" s="65"/>
      <c r="BK93" s="66"/>
      <c r="BL93" s="65"/>
      <c r="BM93" s="203">
        <f t="shared" si="94"/>
        <v>0</v>
      </c>
      <c r="BN93" s="204">
        <f t="shared" si="10"/>
        <v>0</v>
      </c>
      <c r="BO93" s="205">
        <f t="shared" si="95"/>
        <v>138700190</v>
      </c>
      <c r="BP93" s="67"/>
      <c r="BQ93" s="67"/>
      <c r="BR93" s="115"/>
      <c r="BS93" s="67"/>
      <c r="BT93" s="58"/>
      <c r="BU93" s="61"/>
      <c r="BV93" s="60"/>
      <c r="BW93" s="60"/>
      <c r="BX93" s="60"/>
      <c r="BY93" s="61"/>
      <c r="BZ93" s="71"/>
      <c r="CA93" s="71"/>
      <c r="CB93" s="72"/>
      <c r="CC93" s="72"/>
      <c r="CD93" s="72"/>
      <c r="CE93" s="73"/>
      <c r="CF93" s="74">
        <f t="shared" si="96"/>
        <v>42476</v>
      </c>
      <c r="CG93" s="75"/>
      <c r="CH93" s="49"/>
      <c r="CI93" s="73"/>
      <c r="CJ93" s="76" t="e">
        <f>+SUMIFS(#REF!,#REF!,AB93)</f>
        <v>#REF!</v>
      </c>
      <c r="CK93" s="77" t="e">
        <f>+SUMIFS(#REF!,#REF!,AU93)+SUMIFS(#REF!,#REF!,BA93)+SUMIFS(#REF!,#REF!,BG93)</f>
        <v>#REF!</v>
      </c>
      <c r="CL93" s="78" t="e">
        <f t="shared" si="11"/>
        <v>#REF!</v>
      </c>
      <c r="CM93" s="79"/>
      <c r="CN93" s="80" t="str">
        <f t="shared" si="98"/>
        <v>EJECUCIÓN</v>
      </c>
      <c r="CO93" s="81"/>
      <c r="CP93" s="82">
        <f t="shared" si="99"/>
        <v>42446</v>
      </c>
      <c r="CQ93" s="80">
        <f t="shared" si="100"/>
        <v>42476</v>
      </c>
      <c r="CR93" s="83">
        <f t="shared" si="101"/>
        <v>30</v>
      </c>
      <c r="CS93" s="83">
        <f t="shared" si="102"/>
        <v>-169</v>
      </c>
      <c r="CT93" s="84">
        <f t="shared" si="13"/>
        <v>-563.33333333333337</v>
      </c>
      <c r="CU93" s="343"/>
      <c r="CV93" s="83">
        <f t="shared" si="14"/>
        <v>-563.33333333333337</v>
      </c>
      <c r="CW93" s="85" t="e">
        <f t="shared" si="15"/>
        <v>#REF!</v>
      </c>
    </row>
    <row r="94" spans="1:101" s="51" customFormat="1" ht="51" hidden="1" x14ac:dyDescent="0.25">
      <c r="A94" s="352">
        <f t="shared" si="76"/>
        <v>54</v>
      </c>
      <c r="B94" s="345" t="s">
        <v>1609</v>
      </c>
      <c r="C94" s="277" t="s">
        <v>1764</v>
      </c>
      <c r="D94" s="201" t="s">
        <v>1806</v>
      </c>
      <c r="E94" s="346">
        <v>42397</v>
      </c>
      <c r="F94" s="117" t="s">
        <v>1590</v>
      </c>
      <c r="G94" s="117" t="s">
        <v>1591</v>
      </c>
      <c r="H94" s="117"/>
      <c r="I94" s="120" t="s">
        <v>2250</v>
      </c>
      <c r="J94" s="351" t="s">
        <v>1765</v>
      </c>
      <c r="K94" s="347">
        <v>14</v>
      </c>
      <c r="L94" s="46" t="s">
        <v>1766</v>
      </c>
      <c r="M94" s="46" t="s">
        <v>1767</v>
      </c>
      <c r="N94" s="215" t="s">
        <v>1768</v>
      </c>
      <c r="O94" s="348" t="s">
        <v>1769</v>
      </c>
      <c r="P94" s="349" t="s">
        <v>1531</v>
      </c>
      <c r="Q94" s="288" t="s">
        <v>1480</v>
      </c>
      <c r="R94" s="349" t="s">
        <v>1481</v>
      </c>
      <c r="S94" s="47"/>
      <c r="T94" s="48"/>
      <c r="U94" s="47"/>
      <c r="V94" s="192">
        <v>54</v>
      </c>
      <c r="W94" s="346">
        <v>42447</v>
      </c>
      <c r="X94" s="350" t="s">
        <v>1484</v>
      </c>
      <c r="Y94" s="45" t="s">
        <v>1986</v>
      </c>
      <c r="Z94" s="54">
        <v>900477235</v>
      </c>
      <c r="AA94" s="50" t="s">
        <v>1895</v>
      </c>
      <c r="AB94" s="347">
        <v>64516</v>
      </c>
      <c r="AC94" s="346">
        <v>42447</v>
      </c>
      <c r="AD94" s="29"/>
      <c r="AE94" s="157">
        <v>199761400</v>
      </c>
      <c r="AF94" s="49"/>
      <c r="AG94" s="49"/>
      <c r="AH94" s="49">
        <f t="shared" si="67"/>
        <v>199761400</v>
      </c>
      <c r="AI94" s="157" t="s">
        <v>1987</v>
      </c>
      <c r="AJ94" s="157" t="s">
        <v>1898</v>
      </c>
      <c r="AK94" s="157" t="s">
        <v>67</v>
      </c>
      <c r="AL94" s="157" t="s">
        <v>1988</v>
      </c>
      <c r="AM94" s="346">
        <v>42457</v>
      </c>
      <c r="AN94" s="346">
        <v>42457</v>
      </c>
      <c r="AO94" s="346"/>
      <c r="AP94" s="346">
        <v>42735</v>
      </c>
      <c r="AQ94" s="29">
        <f t="shared" si="9"/>
        <v>278</v>
      </c>
      <c r="AR94" s="29"/>
      <c r="AS94" s="350" t="s">
        <v>2088</v>
      </c>
      <c r="AT94" s="290">
        <v>80148863</v>
      </c>
      <c r="AU94" s="56"/>
      <c r="AV94" s="57"/>
      <c r="AW94" s="58"/>
      <c r="AX94" s="58"/>
      <c r="AY94" s="57"/>
      <c r="AZ94" s="58"/>
      <c r="BA94" s="59"/>
      <c r="BB94" s="60"/>
      <c r="BC94" s="61"/>
      <c r="BD94" s="61"/>
      <c r="BE94" s="62"/>
      <c r="BF94" s="61"/>
      <c r="BG94" s="63"/>
      <c r="BH94" s="63"/>
      <c r="BI94" s="64"/>
      <c r="BJ94" s="65"/>
      <c r="BK94" s="66"/>
      <c r="BL94" s="65"/>
      <c r="BM94" s="203">
        <f t="shared" si="94"/>
        <v>0</v>
      </c>
      <c r="BN94" s="204">
        <f t="shared" si="10"/>
        <v>0</v>
      </c>
      <c r="BO94" s="205">
        <f t="shared" si="95"/>
        <v>199761400</v>
      </c>
      <c r="BP94" s="67"/>
      <c r="BQ94" s="67"/>
      <c r="BR94" s="67"/>
      <c r="BS94" s="67"/>
      <c r="BT94" s="58"/>
      <c r="BU94" s="60"/>
      <c r="BV94" s="60"/>
      <c r="BW94" s="60"/>
      <c r="BX94" s="60"/>
      <c r="BY94" s="61"/>
      <c r="BZ94" s="71"/>
      <c r="CA94" s="71"/>
      <c r="CB94" s="72"/>
      <c r="CC94" s="72"/>
      <c r="CD94" s="72"/>
      <c r="CE94" s="73"/>
      <c r="CF94" s="74">
        <f t="shared" si="96"/>
        <v>42735</v>
      </c>
      <c r="CG94" s="75"/>
      <c r="CH94" s="49"/>
      <c r="CI94" s="73"/>
      <c r="CJ94" s="76" t="e">
        <f>+SUMIFS(#REF!,#REF!,AB94)</f>
        <v>#REF!</v>
      </c>
      <c r="CK94" s="77" t="e">
        <f>+SUMIFS(#REF!,#REF!,AU94)+SUMIFS(#REF!,#REF!,BA94)+SUMIFS(#REF!,#REF!,BG94)</f>
        <v>#REF!</v>
      </c>
      <c r="CL94" s="78" t="e">
        <f t="shared" si="11"/>
        <v>#REF!</v>
      </c>
      <c r="CM94" s="79"/>
      <c r="CN94" s="80" t="str">
        <f t="shared" si="98"/>
        <v>EJECUCIÓN</v>
      </c>
      <c r="CO94" s="81"/>
      <c r="CP94" s="82">
        <f t="shared" si="99"/>
        <v>42457</v>
      </c>
      <c r="CQ94" s="80">
        <f t="shared" si="100"/>
        <v>42735</v>
      </c>
      <c r="CR94" s="83">
        <f t="shared" si="101"/>
        <v>278</v>
      </c>
      <c r="CS94" s="83">
        <f t="shared" si="102"/>
        <v>-180</v>
      </c>
      <c r="CT94" s="84">
        <f t="shared" si="13"/>
        <v>-64.748201438848923</v>
      </c>
      <c r="CU94" s="343"/>
      <c r="CV94" s="83">
        <f t="shared" si="14"/>
        <v>-64.748201438848923</v>
      </c>
      <c r="CW94" s="85" t="e">
        <f t="shared" si="15"/>
        <v>#REF!</v>
      </c>
    </row>
    <row r="95" spans="1:101" s="51" customFormat="1" ht="76.5" hidden="1" x14ac:dyDescent="0.25">
      <c r="A95" s="352" t="str">
        <f t="shared" si="76"/>
        <v>60</v>
      </c>
      <c r="B95" s="345" t="s">
        <v>1888</v>
      </c>
      <c r="C95" s="277" t="s">
        <v>2793</v>
      </c>
      <c r="D95" s="234">
        <v>3</v>
      </c>
      <c r="E95" s="346">
        <v>42398</v>
      </c>
      <c r="F95" s="117" t="s">
        <v>1590</v>
      </c>
      <c r="G95" s="117" t="s">
        <v>1591</v>
      </c>
      <c r="H95" s="117"/>
      <c r="I95" s="120" t="s">
        <v>2250</v>
      </c>
      <c r="J95" s="351" t="s">
        <v>1662</v>
      </c>
      <c r="K95" s="347">
        <v>11</v>
      </c>
      <c r="L95" s="46" t="s">
        <v>1663</v>
      </c>
      <c r="M95" s="46" t="s">
        <v>1664</v>
      </c>
      <c r="N95" s="162">
        <v>145638134</v>
      </c>
      <c r="O95" s="348" t="s">
        <v>1665</v>
      </c>
      <c r="P95" s="349" t="s">
        <v>1531</v>
      </c>
      <c r="Q95" s="288" t="s">
        <v>1480</v>
      </c>
      <c r="R95" s="349" t="s">
        <v>1481</v>
      </c>
      <c r="S95" s="47"/>
      <c r="T95" s="48"/>
      <c r="U95" s="47"/>
      <c r="V95" s="192" t="s">
        <v>2185</v>
      </c>
      <c r="W95" s="346">
        <v>42465</v>
      </c>
      <c r="X95" s="350" t="s">
        <v>2186</v>
      </c>
      <c r="Y95" s="45" t="s">
        <v>2187</v>
      </c>
      <c r="Z95" s="54">
        <v>830106748</v>
      </c>
      <c r="AA95" s="50" t="s">
        <v>1883</v>
      </c>
      <c r="AB95" s="347">
        <v>77616</v>
      </c>
      <c r="AC95" s="346"/>
      <c r="AD95" s="87"/>
      <c r="AE95" s="162">
        <v>105373609</v>
      </c>
      <c r="AF95" s="49"/>
      <c r="AG95" s="49"/>
      <c r="AH95" s="49">
        <f t="shared" si="67"/>
        <v>105373609</v>
      </c>
      <c r="AI95" s="157" t="s">
        <v>22</v>
      </c>
      <c r="AJ95" s="157" t="s">
        <v>67</v>
      </c>
      <c r="AK95" s="157" t="s">
        <v>67</v>
      </c>
      <c r="AL95" s="157" t="s">
        <v>67</v>
      </c>
      <c r="AM95" s="346" t="s">
        <v>67</v>
      </c>
      <c r="AN95" s="346">
        <v>42466</v>
      </c>
      <c r="AO95" s="346"/>
      <c r="AP95" s="346">
        <v>42735</v>
      </c>
      <c r="AQ95" s="29">
        <f t="shared" si="9"/>
        <v>269</v>
      </c>
      <c r="AR95" s="29"/>
      <c r="AS95" s="184" t="s">
        <v>33</v>
      </c>
      <c r="AT95" s="290">
        <v>79787263</v>
      </c>
      <c r="AU95" s="56"/>
      <c r="AV95" s="57"/>
      <c r="AW95" s="58"/>
      <c r="AX95" s="58"/>
      <c r="AY95" s="57"/>
      <c r="AZ95" s="58"/>
      <c r="BA95" s="59"/>
      <c r="BB95" s="60"/>
      <c r="BC95" s="61"/>
      <c r="BD95" s="61"/>
      <c r="BE95" s="62"/>
      <c r="BF95" s="61"/>
      <c r="BG95" s="63"/>
      <c r="BH95" s="63"/>
      <c r="BI95" s="64"/>
      <c r="BJ95" s="65"/>
      <c r="BK95" s="66"/>
      <c r="BL95" s="65"/>
      <c r="BM95" s="203">
        <f t="shared" si="94"/>
        <v>0</v>
      </c>
      <c r="BN95" s="204">
        <f t="shared" si="10"/>
        <v>0</v>
      </c>
      <c r="BO95" s="205">
        <f t="shared" si="95"/>
        <v>105373609</v>
      </c>
      <c r="BP95" s="67"/>
      <c r="BQ95" s="67"/>
      <c r="BR95" s="67"/>
      <c r="BS95" s="67"/>
      <c r="BT95" s="58"/>
      <c r="BU95" s="60"/>
      <c r="BV95" s="60"/>
      <c r="BW95" s="60"/>
      <c r="BX95" s="60"/>
      <c r="BY95" s="61"/>
      <c r="BZ95" s="71"/>
      <c r="CA95" s="71"/>
      <c r="CB95" s="72"/>
      <c r="CC95" s="72"/>
      <c r="CD95" s="72"/>
      <c r="CE95" s="73"/>
      <c r="CF95" s="74">
        <f t="shared" si="96"/>
        <v>42735</v>
      </c>
      <c r="CG95" s="75"/>
      <c r="CH95" s="49"/>
      <c r="CI95" s="73"/>
      <c r="CJ95" s="76" t="e">
        <f>+SUMIFS(#REF!,#REF!,AB95)</f>
        <v>#REF!</v>
      </c>
      <c r="CK95" s="77" t="e">
        <f>+SUMIFS(#REF!,#REF!,AU95)+SUMIFS(#REF!,#REF!,BA95)+SUMIFS(#REF!,#REF!,BG95)</f>
        <v>#REF!</v>
      </c>
      <c r="CL95" s="78" t="e">
        <f t="shared" si="11"/>
        <v>#REF!</v>
      </c>
      <c r="CM95" s="79"/>
      <c r="CN95" s="80" t="str">
        <f t="shared" si="98"/>
        <v>EJECUCIÓN</v>
      </c>
      <c r="CO95" s="81"/>
      <c r="CP95" s="82">
        <f t="shared" si="99"/>
        <v>42466</v>
      </c>
      <c r="CQ95" s="80">
        <f t="shared" si="100"/>
        <v>42735</v>
      </c>
      <c r="CR95" s="83">
        <f t="shared" si="101"/>
        <v>269</v>
      </c>
      <c r="CS95" s="83">
        <f t="shared" si="102"/>
        <v>-189</v>
      </c>
      <c r="CT95" s="84">
        <f t="shared" si="13"/>
        <v>-70.260223048327148</v>
      </c>
      <c r="CU95" s="921"/>
      <c r="CV95" s="83">
        <f t="shared" si="14"/>
        <v>-70.260223048327148</v>
      </c>
      <c r="CW95" s="85" t="e">
        <f t="shared" si="15"/>
        <v>#REF!</v>
      </c>
    </row>
    <row r="96" spans="1:101" s="51" customFormat="1" ht="82.5" hidden="1" customHeight="1" x14ac:dyDescent="0.25">
      <c r="A96" s="352">
        <f t="shared" si="76"/>
        <v>53</v>
      </c>
      <c r="B96" s="345" t="s">
        <v>1888</v>
      </c>
      <c r="C96" s="277" t="s">
        <v>1671</v>
      </c>
      <c r="D96" s="211">
        <v>4</v>
      </c>
      <c r="E96" s="346">
        <v>42398</v>
      </c>
      <c r="F96" s="117" t="s">
        <v>1590</v>
      </c>
      <c r="G96" s="117" t="s">
        <v>1591</v>
      </c>
      <c r="H96" s="117"/>
      <c r="I96" s="120" t="s">
        <v>2250</v>
      </c>
      <c r="J96" s="351" t="s">
        <v>1666</v>
      </c>
      <c r="K96" s="347" t="s">
        <v>1667</v>
      </c>
      <c r="L96" s="46" t="s">
        <v>1668</v>
      </c>
      <c r="M96" s="46" t="s">
        <v>1669</v>
      </c>
      <c r="N96" s="162">
        <v>369932000</v>
      </c>
      <c r="O96" s="348" t="s">
        <v>1670</v>
      </c>
      <c r="P96" s="349" t="s">
        <v>1531</v>
      </c>
      <c r="Q96" s="288" t="s">
        <v>1480</v>
      </c>
      <c r="R96" s="349" t="s">
        <v>1481</v>
      </c>
      <c r="S96" s="47"/>
      <c r="T96" s="48"/>
      <c r="U96" s="47"/>
      <c r="V96" s="192">
        <v>53</v>
      </c>
      <c r="W96" s="346">
        <v>42447</v>
      </c>
      <c r="X96" s="350" t="s">
        <v>1484</v>
      </c>
      <c r="Y96" s="45" t="s">
        <v>2083</v>
      </c>
      <c r="Z96" s="54">
        <v>900951914</v>
      </c>
      <c r="AA96" s="50" t="s">
        <v>1578</v>
      </c>
      <c r="AB96" s="347" t="s">
        <v>2084</v>
      </c>
      <c r="AC96" s="346">
        <v>42447</v>
      </c>
      <c r="AD96" s="87"/>
      <c r="AE96" s="162">
        <v>333484640</v>
      </c>
      <c r="AF96" s="49"/>
      <c r="AG96" s="49"/>
      <c r="AH96" s="49">
        <f t="shared" si="67"/>
        <v>333484640</v>
      </c>
      <c r="AI96" s="157" t="s">
        <v>2085</v>
      </c>
      <c r="AJ96" s="157" t="s">
        <v>2086</v>
      </c>
      <c r="AK96" s="157" t="s">
        <v>2087</v>
      </c>
      <c r="AL96" s="157" t="s">
        <v>2071</v>
      </c>
      <c r="AM96" s="346">
        <v>42452</v>
      </c>
      <c r="AN96" s="346">
        <v>42452</v>
      </c>
      <c r="AO96" s="346"/>
      <c r="AP96" s="346">
        <v>42512</v>
      </c>
      <c r="AQ96" s="29">
        <f t="shared" si="9"/>
        <v>60</v>
      </c>
      <c r="AR96" s="47">
        <v>44342</v>
      </c>
      <c r="AS96" s="350" t="s">
        <v>2088</v>
      </c>
      <c r="AT96" s="290">
        <v>80148863</v>
      </c>
      <c r="AU96" s="56"/>
      <c r="AV96" s="57"/>
      <c r="AW96" s="58"/>
      <c r="AX96" s="58"/>
      <c r="AY96" s="57"/>
      <c r="AZ96" s="58"/>
      <c r="BA96" s="59"/>
      <c r="BB96" s="60"/>
      <c r="BC96" s="61"/>
      <c r="BD96" s="61"/>
      <c r="BE96" s="62"/>
      <c r="BF96" s="61"/>
      <c r="BG96" s="63"/>
      <c r="BH96" s="63"/>
      <c r="BI96" s="64"/>
      <c r="BJ96" s="65"/>
      <c r="BK96" s="66"/>
      <c r="BL96" s="65"/>
      <c r="BM96" s="203">
        <f t="shared" si="94"/>
        <v>0</v>
      </c>
      <c r="BN96" s="204">
        <f t="shared" si="10"/>
        <v>0</v>
      </c>
      <c r="BO96" s="205">
        <f t="shared" si="95"/>
        <v>333484640</v>
      </c>
      <c r="BP96" s="67"/>
      <c r="BQ96" s="67"/>
      <c r="BR96" s="67"/>
      <c r="BS96" s="67"/>
      <c r="BT96" s="58"/>
      <c r="BU96" s="60"/>
      <c r="BV96" s="60"/>
      <c r="BW96" s="60"/>
      <c r="BX96" s="60"/>
      <c r="BY96" s="61"/>
      <c r="BZ96" s="71"/>
      <c r="CA96" s="71"/>
      <c r="CB96" s="72"/>
      <c r="CC96" s="72"/>
      <c r="CD96" s="72"/>
      <c r="CE96" s="73"/>
      <c r="CF96" s="74">
        <f t="shared" si="96"/>
        <v>42512</v>
      </c>
      <c r="CG96" s="75"/>
      <c r="CH96" s="49"/>
      <c r="CI96" s="73"/>
      <c r="CJ96" s="76" t="e">
        <f>+SUMIFS(#REF!,#REF!,AB96)</f>
        <v>#REF!</v>
      </c>
      <c r="CK96" s="77" t="e">
        <f>+SUMIFS(#REF!,#REF!,AU96)+SUMIFS(#REF!,#REF!,BA96)+SUMIFS(#REF!,#REF!,BG96)</f>
        <v>#REF!</v>
      </c>
      <c r="CL96" s="78" t="e">
        <f t="shared" si="11"/>
        <v>#REF!</v>
      </c>
      <c r="CM96" s="79"/>
      <c r="CN96" s="80" t="str">
        <f t="shared" si="98"/>
        <v>EJECUCIÓN</v>
      </c>
      <c r="CO96" s="81"/>
      <c r="CP96" s="82">
        <f t="shared" si="99"/>
        <v>42452</v>
      </c>
      <c r="CQ96" s="80">
        <f t="shared" si="100"/>
        <v>42512</v>
      </c>
      <c r="CR96" s="83">
        <f t="shared" si="101"/>
        <v>60</v>
      </c>
      <c r="CS96" s="83">
        <f t="shared" si="102"/>
        <v>-175</v>
      </c>
      <c r="CT96" s="84">
        <f t="shared" si="13"/>
        <v>-291.66666666666663</v>
      </c>
      <c r="CU96" s="921"/>
      <c r="CV96" s="83">
        <f t="shared" si="14"/>
        <v>-291.66666666666663</v>
      </c>
      <c r="CW96" s="85" t="e">
        <f t="shared" si="15"/>
        <v>#REF!</v>
      </c>
    </row>
    <row r="97" spans="1:101" s="51" customFormat="1" ht="51" hidden="1" x14ac:dyDescent="0.25">
      <c r="A97" s="352">
        <f t="shared" si="76"/>
        <v>49</v>
      </c>
      <c r="B97" s="345" t="s">
        <v>1609</v>
      </c>
      <c r="C97" s="277" t="s">
        <v>1770</v>
      </c>
      <c r="D97" s="201" t="s">
        <v>7</v>
      </c>
      <c r="E97" s="346">
        <v>42398</v>
      </c>
      <c r="F97" s="117" t="s">
        <v>1590</v>
      </c>
      <c r="G97" s="117" t="s">
        <v>2074</v>
      </c>
      <c r="H97" s="117"/>
      <c r="I97" s="350" t="s">
        <v>2257</v>
      </c>
      <c r="J97" s="351" t="s">
        <v>2647</v>
      </c>
      <c r="K97" s="347">
        <v>120</v>
      </c>
      <c r="L97" s="46">
        <v>781815</v>
      </c>
      <c r="M97" s="46" t="s">
        <v>1772</v>
      </c>
      <c r="N97" s="162">
        <v>161000000</v>
      </c>
      <c r="O97" s="348" t="s">
        <v>1773</v>
      </c>
      <c r="P97" s="349" t="s">
        <v>1598</v>
      </c>
      <c r="Q97" s="288" t="s">
        <v>1480</v>
      </c>
      <c r="R97" s="349" t="s">
        <v>1481</v>
      </c>
      <c r="S97" s="47"/>
      <c r="T97" s="48"/>
      <c r="U97" s="47"/>
      <c r="V97" s="192">
        <v>49</v>
      </c>
      <c r="W97" s="346">
        <v>42440</v>
      </c>
      <c r="X97" s="350" t="s">
        <v>1983</v>
      </c>
      <c r="Y97" s="45" t="s">
        <v>1984</v>
      </c>
      <c r="Z97" s="54">
        <v>830031296</v>
      </c>
      <c r="AA97" s="50" t="s">
        <v>1565</v>
      </c>
      <c r="AB97" s="347">
        <v>57416</v>
      </c>
      <c r="AC97" s="346">
        <v>42440</v>
      </c>
      <c r="AD97" s="29"/>
      <c r="AE97" s="157">
        <v>161000000</v>
      </c>
      <c r="AF97" s="49"/>
      <c r="AG97" s="49"/>
      <c r="AH97" s="49">
        <f t="shared" si="67"/>
        <v>161000000</v>
      </c>
      <c r="AI97" s="157" t="s">
        <v>1989</v>
      </c>
      <c r="AJ97" s="157" t="s">
        <v>1990</v>
      </c>
      <c r="AK97" s="157" t="s">
        <v>67</v>
      </c>
      <c r="AL97" s="157" t="s">
        <v>1991</v>
      </c>
      <c r="AM97" s="346">
        <v>42440</v>
      </c>
      <c r="AN97" s="346">
        <v>42440</v>
      </c>
      <c r="AO97" s="346"/>
      <c r="AP97" s="346">
        <v>42735</v>
      </c>
      <c r="AQ97" s="29">
        <f t="shared" si="9"/>
        <v>295</v>
      </c>
      <c r="AR97" s="29"/>
      <c r="AS97" s="350" t="s">
        <v>70</v>
      </c>
      <c r="AT97" s="290">
        <v>79247452</v>
      </c>
      <c r="AU97" s="57"/>
      <c r="AV97" s="57"/>
      <c r="AW97" s="58"/>
      <c r="AX97" s="69"/>
      <c r="AY97" s="57"/>
      <c r="AZ97" s="58"/>
      <c r="BA97" s="59"/>
      <c r="BB97" s="60"/>
      <c r="BC97" s="61"/>
      <c r="BD97" s="61"/>
      <c r="BE97" s="62"/>
      <c r="BF97" s="61"/>
      <c r="BG97" s="63"/>
      <c r="BH97" s="63"/>
      <c r="BI97" s="64"/>
      <c r="BJ97" s="65"/>
      <c r="BK97" s="66"/>
      <c r="BL97" s="65"/>
      <c r="BM97" s="203">
        <f t="shared" si="94"/>
        <v>0</v>
      </c>
      <c r="BN97" s="204">
        <f t="shared" si="10"/>
        <v>0</v>
      </c>
      <c r="BO97" s="205">
        <f t="shared" si="95"/>
        <v>161000000</v>
      </c>
      <c r="BP97" s="67"/>
      <c r="BQ97" s="67"/>
      <c r="BR97" s="115"/>
      <c r="BS97" s="67"/>
      <c r="BT97" s="58"/>
      <c r="BU97" s="60"/>
      <c r="BV97" s="60"/>
      <c r="BW97" s="70"/>
      <c r="BX97" s="60"/>
      <c r="BY97" s="61"/>
      <c r="BZ97" s="71"/>
      <c r="CA97" s="71"/>
      <c r="CB97" s="72"/>
      <c r="CC97" s="72"/>
      <c r="CD97" s="72"/>
      <c r="CE97" s="73"/>
      <c r="CF97" s="74">
        <f t="shared" si="96"/>
        <v>42735</v>
      </c>
      <c r="CG97" s="75"/>
      <c r="CH97" s="49"/>
      <c r="CI97" s="73"/>
      <c r="CJ97" s="76" t="e">
        <f>+SUMIFS(#REF!,#REF!,AB97)</f>
        <v>#REF!</v>
      </c>
      <c r="CK97" s="77" t="e">
        <f>+SUMIFS(#REF!,#REF!,AU97)+SUMIFS(#REF!,#REF!,BA97)+SUMIFS(#REF!,#REF!,BG97)</f>
        <v>#REF!</v>
      </c>
      <c r="CL97" s="78" t="e">
        <f t="shared" si="11"/>
        <v>#REF!</v>
      </c>
      <c r="CM97" s="79"/>
      <c r="CN97" s="80" t="str">
        <f t="shared" si="98"/>
        <v>EJECUCIÓN</v>
      </c>
      <c r="CO97" s="81"/>
      <c r="CP97" s="82">
        <f t="shared" si="99"/>
        <v>42440</v>
      </c>
      <c r="CQ97" s="80">
        <f t="shared" si="100"/>
        <v>42735</v>
      </c>
      <c r="CR97" s="83">
        <f t="shared" si="101"/>
        <v>295</v>
      </c>
      <c r="CS97" s="83">
        <f t="shared" si="102"/>
        <v>-163</v>
      </c>
      <c r="CT97" s="84">
        <f t="shared" si="13"/>
        <v>-55.254237288135585</v>
      </c>
      <c r="CU97" s="343"/>
      <c r="CV97" s="83">
        <f t="shared" si="14"/>
        <v>-55.254237288135585</v>
      </c>
      <c r="CW97" s="85" t="e">
        <f t="shared" si="15"/>
        <v>#REF!</v>
      </c>
    </row>
    <row r="98" spans="1:101" s="51" customFormat="1" ht="53.25" hidden="1" customHeight="1" x14ac:dyDescent="0.25">
      <c r="A98" s="352" t="str">
        <f t="shared" si="76"/>
        <v>72</v>
      </c>
      <c r="B98" s="345" t="s">
        <v>1610</v>
      </c>
      <c r="C98" s="267" t="s">
        <v>2462</v>
      </c>
      <c r="D98" s="214" t="s">
        <v>1488</v>
      </c>
      <c r="E98" s="346">
        <v>42429</v>
      </c>
      <c r="F98" s="117" t="s">
        <v>1590</v>
      </c>
      <c r="G98" s="117" t="s">
        <v>1771</v>
      </c>
      <c r="H98" s="117"/>
      <c r="I98" s="350" t="s">
        <v>1972</v>
      </c>
      <c r="J98" s="206" t="s">
        <v>1867</v>
      </c>
      <c r="K98" s="347">
        <v>162</v>
      </c>
      <c r="L98" s="46" t="s">
        <v>1868</v>
      </c>
      <c r="M98" s="354" t="s">
        <v>1869</v>
      </c>
      <c r="N98" s="162">
        <v>52000000</v>
      </c>
      <c r="O98" s="348" t="s">
        <v>1870</v>
      </c>
      <c r="P98" s="349" t="s">
        <v>1871</v>
      </c>
      <c r="Q98" s="288" t="s">
        <v>1480</v>
      </c>
      <c r="R98" s="349" t="s">
        <v>1481</v>
      </c>
      <c r="S98" s="47"/>
      <c r="T98" s="48"/>
      <c r="U98" s="47"/>
      <c r="V98" s="192" t="s">
        <v>2177</v>
      </c>
      <c r="W98" s="346">
        <v>42482</v>
      </c>
      <c r="X98" s="350" t="s">
        <v>1866</v>
      </c>
      <c r="Y98" s="45" t="s">
        <v>2178</v>
      </c>
      <c r="Z98" s="54">
        <v>900170405</v>
      </c>
      <c r="AA98" s="50" t="s">
        <v>1806</v>
      </c>
      <c r="AB98" s="347"/>
      <c r="AC98" s="346">
        <v>86416</v>
      </c>
      <c r="AD98" s="87"/>
      <c r="AE98" s="73">
        <v>23286000</v>
      </c>
      <c r="AF98" s="49"/>
      <c r="AG98" s="49"/>
      <c r="AH98" s="49">
        <f t="shared" si="67"/>
        <v>23286000</v>
      </c>
      <c r="AI98" s="157"/>
      <c r="AJ98" s="157"/>
      <c r="AK98" s="157"/>
      <c r="AL98" s="157"/>
      <c r="AM98" s="346"/>
      <c r="AN98" s="346">
        <v>42482</v>
      </c>
      <c r="AO98" s="346"/>
      <c r="AP98" s="346">
        <v>42735</v>
      </c>
      <c r="AQ98" s="29">
        <f t="shared" si="9"/>
        <v>253</v>
      </c>
      <c r="AR98" s="29"/>
      <c r="AS98" s="184" t="s">
        <v>576</v>
      </c>
      <c r="AT98" s="290">
        <v>36665972</v>
      </c>
      <c r="AU98" s="56"/>
      <c r="AV98" s="57"/>
      <c r="AW98" s="58"/>
      <c r="AX98" s="58"/>
      <c r="AY98" s="57"/>
      <c r="AZ98" s="58"/>
      <c r="BA98" s="59"/>
      <c r="BB98" s="60"/>
      <c r="BC98" s="61"/>
      <c r="BD98" s="61"/>
      <c r="BE98" s="62"/>
      <c r="BF98" s="61"/>
      <c r="BG98" s="63"/>
      <c r="BH98" s="63"/>
      <c r="BI98" s="64"/>
      <c r="BJ98" s="65"/>
      <c r="BK98" s="66"/>
      <c r="BL98" s="65"/>
      <c r="BM98" s="203"/>
      <c r="BN98" s="204"/>
      <c r="BO98" s="205"/>
      <c r="BP98" s="67"/>
      <c r="BQ98" s="67"/>
      <c r="BR98" s="67"/>
      <c r="BS98" s="67"/>
      <c r="BT98" s="58"/>
      <c r="BU98" s="60"/>
      <c r="BV98" s="60"/>
      <c r="BW98" s="60"/>
      <c r="BX98" s="60"/>
      <c r="BY98" s="61"/>
      <c r="BZ98" s="71"/>
      <c r="CA98" s="71"/>
      <c r="CB98" s="72"/>
      <c r="CC98" s="72"/>
      <c r="CD98" s="72"/>
      <c r="CE98" s="73"/>
      <c r="CF98" s="74">
        <f t="shared" si="96"/>
        <v>42735</v>
      </c>
      <c r="CG98" s="75"/>
      <c r="CH98" s="49"/>
      <c r="CI98" s="73"/>
      <c r="CJ98" s="76"/>
      <c r="CK98" s="77"/>
      <c r="CL98" s="78"/>
      <c r="CM98" s="79"/>
      <c r="CN98" s="80"/>
      <c r="CO98" s="81"/>
      <c r="CP98" s="82">
        <f t="shared" si="99"/>
        <v>42482</v>
      </c>
      <c r="CQ98" s="80">
        <f t="shared" si="100"/>
        <v>42735</v>
      </c>
      <c r="CR98" s="83">
        <f t="shared" si="101"/>
        <v>253</v>
      </c>
      <c r="CS98" s="83">
        <f t="shared" si="102"/>
        <v>-205</v>
      </c>
      <c r="CT98" s="84">
        <f t="shared" si="13"/>
        <v>-81.027667984189719</v>
      </c>
      <c r="CU98" s="343"/>
      <c r="CV98" s="83">
        <f t="shared" si="14"/>
        <v>-81.027667984189719</v>
      </c>
      <c r="CW98" s="85"/>
    </row>
    <row r="99" spans="1:101" s="51" customFormat="1" ht="38.25" hidden="1" x14ac:dyDescent="0.25">
      <c r="A99" s="352">
        <f t="shared" si="76"/>
        <v>6571</v>
      </c>
      <c r="B99" s="43" t="s">
        <v>2274</v>
      </c>
      <c r="C99" s="277" t="s">
        <v>2281</v>
      </c>
      <c r="D99" s="201" t="s">
        <v>1872</v>
      </c>
      <c r="E99" s="346">
        <v>42408</v>
      </c>
      <c r="F99" s="117" t="s">
        <v>1590</v>
      </c>
      <c r="G99" s="117" t="s">
        <v>1873</v>
      </c>
      <c r="H99" s="117"/>
      <c r="I99" s="350" t="s">
        <v>2257</v>
      </c>
      <c r="J99" s="351" t="s">
        <v>1874</v>
      </c>
      <c r="K99" s="347">
        <v>235</v>
      </c>
      <c r="L99" s="46">
        <v>841316</v>
      </c>
      <c r="M99" s="46" t="s">
        <v>1875</v>
      </c>
      <c r="N99" s="162">
        <v>45000000</v>
      </c>
      <c r="O99" s="348" t="s">
        <v>1876</v>
      </c>
      <c r="P99" s="349" t="s">
        <v>1877</v>
      </c>
      <c r="Q99" s="288" t="s">
        <v>1480</v>
      </c>
      <c r="R99" s="349" t="s">
        <v>1481</v>
      </c>
      <c r="S99" s="47"/>
      <c r="T99" s="48"/>
      <c r="U99" s="47"/>
      <c r="V99" s="192">
        <v>6571</v>
      </c>
      <c r="W99" s="346">
        <v>42408</v>
      </c>
      <c r="X99" s="350" t="s">
        <v>1866</v>
      </c>
      <c r="Y99" s="45" t="s">
        <v>1879</v>
      </c>
      <c r="Z99" s="54">
        <v>890903407</v>
      </c>
      <c r="AA99" s="50" t="s">
        <v>1839</v>
      </c>
      <c r="AB99" s="347">
        <v>37016</v>
      </c>
      <c r="AC99" s="346">
        <v>42408</v>
      </c>
      <c r="AD99" s="29"/>
      <c r="AE99" s="49">
        <v>41748343</v>
      </c>
      <c r="AF99" s="49"/>
      <c r="AG99" s="49"/>
      <c r="AH99" s="49">
        <f t="shared" si="67"/>
        <v>41748343</v>
      </c>
      <c r="AI99" s="157" t="s">
        <v>22</v>
      </c>
      <c r="AJ99" s="157" t="s">
        <v>67</v>
      </c>
      <c r="AK99" s="157" t="s">
        <v>67</v>
      </c>
      <c r="AL99" s="157" t="s">
        <v>67</v>
      </c>
      <c r="AM99" s="346" t="s">
        <v>67</v>
      </c>
      <c r="AN99" s="346">
        <v>42408</v>
      </c>
      <c r="AO99" s="346"/>
      <c r="AP99" s="346">
        <v>42468</v>
      </c>
      <c r="AQ99" s="29">
        <f t="shared" si="9"/>
        <v>60</v>
      </c>
      <c r="AR99" s="29"/>
      <c r="AS99" s="350" t="s">
        <v>2436</v>
      </c>
      <c r="AT99" s="55">
        <v>46680592</v>
      </c>
      <c r="AU99" s="56"/>
      <c r="AV99" s="57"/>
      <c r="AW99" s="58"/>
      <c r="AX99" s="58"/>
      <c r="AY99" s="57"/>
      <c r="AZ99" s="58"/>
      <c r="BA99" s="59"/>
      <c r="BB99" s="60"/>
      <c r="BC99" s="61"/>
      <c r="BD99" s="61"/>
      <c r="BE99" s="62"/>
      <c r="BF99" s="61"/>
      <c r="BG99" s="63"/>
      <c r="BH99" s="63"/>
      <c r="BI99" s="64"/>
      <c r="BJ99" s="65"/>
      <c r="BK99" s="66"/>
      <c r="BL99" s="65"/>
      <c r="BM99" s="203">
        <f>+AF99</f>
        <v>0</v>
      </c>
      <c r="BN99" s="204">
        <f t="shared" si="10"/>
        <v>0</v>
      </c>
      <c r="BO99" s="205">
        <f>+AH99+BN99</f>
        <v>41748343</v>
      </c>
      <c r="BP99" s="67"/>
      <c r="BQ99" s="67"/>
      <c r="BR99" s="67"/>
      <c r="BS99" s="67"/>
      <c r="BT99" s="58"/>
      <c r="BU99" s="60"/>
      <c r="BV99" s="60"/>
      <c r="BW99" s="60"/>
      <c r="BX99" s="60"/>
      <c r="BY99" s="61"/>
      <c r="BZ99" s="71"/>
      <c r="CA99" s="71"/>
      <c r="CB99" s="72"/>
      <c r="CC99" s="72"/>
      <c r="CD99" s="72"/>
      <c r="CE99" s="73"/>
      <c r="CF99" s="74">
        <f t="shared" si="96"/>
        <v>42468</v>
      </c>
      <c r="CG99" s="75"/>
      <c r="CH99" s="49"/>
      <c r="CI99" s="73"/>
      <c r="CJ99" s="76" t="e">
        <f>+SUMIFS(#REF!,#REF!,AB99)</f>
        <v>#REF!</v>
      </c>
      <c r="CK99" s="77" t="e">
        <f>+SUMIFS(#REF!,#REF!,AU99)+SUMIFS(#REF!,#REF!,BA99)+SUMIFS(#REF!,#REF!,BG99)</f>
        <v>#REF!</v>
      </c>
      <c r="CL99" s="78" t="e">
        <f t="shared" si="11"/>
        <v>#REF!</v>
      </c>
      <c r="CM99" s="79"/>
      <c r="CN99" s="80" t="str">
        <f>+R99</f>
        <v>EJECUCIÓN</v>
      </c>
      <c r="CO99" s="81"/>
      <c r="CP99" s="82">
        <f t="shared" si="99"/>
        <v>42408</v>
      </c>
      <c r="CQ99" s="80">
        <f t="shared" si="100"/>
        <v>42468</v>
      </c>
      <c r="CR99" s="83">
        <f t="shared" si="101"/>
        <v>60</v>
      </c>
      <c r="CS99" s="83">
        <f t="shared" si="102"/>
        <v>-131</v>
      </c>
      <c r="CT99" s="84">
        <f t="shared" si="13"/>
        <v>-218.33333333333331</v>
      </c>
      <c r="CU99" s="921"/>
      <c r="CV99" s="83">
        <f t="shared" si="14"/>
        <v>-218.33333333333331</v>
      </c>
      <c r="CW99" s="85" t="e">
        <f t="shared" si="15"/>
        <v>#REF!</v>
      </c>
    </row>
    <row r="100" spans="1:101" s="51" customFormat="1" ht="25.5" hidden="1" x14ac:dyDescent="0.25">
      <c r="A100" s="352">
        <f t="shared" si="76"/>
        <v>6787</v>
      </c>
      <c r="B100" s="43" t="s">
        <v>2274</v>
      </c>
      <c r="C100" s="277" t="s">
        <v>2443</v>
      </c>
      <c r="D100" s="201" t="s">
        <v>1880</v>
      </c>
      <c r="E100" s="346">
        <v>42418</v>
      </c>
      <c r="F100" s="117" t="s">
        <v>1590</v>
      </c>
      <c r="G100" s="117" t="s">
        <v>1873</v>
      </c>
      <c r="H100" s="117"/>
      <c r="I100" s="120" t="s">
        <v>2250</v>
      </c>
      <c r="J100" s="45" t="s">
        <v>1881</v>
      </c>
      <c r="K100" s="347">
        <v>10</v>
      </c>
      <c r="L100" s="46" t="s">
        <v>2444</v>
      </c>
      <c r="M100" s="46" t="s">
        <v>2452</v>
      </c>
      <c r="N100" s="162">
        <v>23867319.460000001</v>
      </c>
      <c r="O100" s="348" t="s">
        <v>1882</v>
      </c>
      <c r="P100" s="349" t="s">
        <v>1531</v>
      </c>
      <c r="Q100" s="288" t="s">
        <v>1480</v>
      </c>
      <c r="R100" s="349" t="s">
        <v>1481</v>
      </c>
      <c r="S100" s="47"/>
      <c r="T100" s="48"/>
      <c r="U100" s="47"/>
      <c r="V100" s="192">
        <v>6787</v>
      </c>
      <c r="W100" s="346">
        <v>42419</v>
      </c>
      <c r="X100" s="350" t="s">
        <v>1484</v>
      </c>
      <c r="Y100" s="45" t="s">
        <v>2445</v>
      </c>
      <c r="Z100" s="54">
        <v>800058607</v>
      </c>
      <c r="AA100" s="50" t="s">
        <v>1806</v>
      </c>
      <c r="AB100" s="347">
        <v>45616</v>
      </c>
      <c r="AC100" s="346">
        <v>42419</v>
      </c>
      <c r="AD100" s="29"/>
      <c r="AE100" s="29">
        <v>23867319.460000001</v>
      </c>
      <c r="AF100" s="49"/>
      <c r="AG100" s="49"/>
      <c r="AH100" s="49">
        <f t="shared" si="67"/>
        <v>23867319.460000001</v>
      </c>
      <c r="AI100" s="157" t="s">
        <v>22</v>
      </c>
      <c r="AJ100" s="157" t="s">
        <v>67</v>
      </c>
      <c r="AK100" s="157" t="s">
        <v>67</v>
      </c>
      <c r="AL100" s="157" t="s">
        <v>67</v>
      </c>
      <c r="AM100" s="346" t="s">
        <v>67</v>
      </c>
      <c r="AN100" s="346">
        <v>42426</v>
      </c>
      <c r="AO100" s="346"/>
      <c r="AP100" s="346">
        <v>42735</v>
      </c>
      <c r="AQ100" s="29">
        <f t="shared" si="9"/>
        <v>309</v>
      </c>
      <c r="AR100" s="29"/>
      <c r="AS100" s="184" t="s">
        <v>1408</v>
      </c>
      <c r="AT100" s="290">
        <v>1087989085</v>
      </c>
      <c r="AU100" s="47"/>
      <c r="AV100" s="47"/>
      <c r="AW100" s="29"/>
      <c r="AX100" s="48"/>
      <c r="AY100" s="47"/>
      <c r="AZ100" s="29"/>
      <c r="BA100" s="46"/>
      <c r="BB100" s="349"/>
      <c r="BC100" s="29"/>
      <c r="BD100" s="29"/>
      <c r="BE100" s="47"/>
      <c r="BF100" s="29"/>
      <c r="BG100" s="96"/>
      <c r="BH100" s="96"/>
      <c r="BI100" s="49"/>
      <c r="BJ100" s="29"/>
      <c r="BK100" s="47"/>
      <c r="BL100" s="29"/>
      <c r="BM100" s="49">
        <f>+AF100</f>
        <v>0</v>
      </c>
      <c r="BN100" s="49">
        <f t="shared" si="10"/>
        <v>0</v>
      </c>
      <c r="BO100" s="49">
        <f>+AH100+BN100</f>
        <v>23867319.460000001</v>
      </c>
      <c r="BP100" s="349"/>
      <c r="BQ100" s="349"/>
      <c r="BR100" s="348"/>
      <c r="BS100" s="349"/>
      <c r="BT100" s="29"/>
      <c r="BU100" s="349"/>
      <c r="BV100" s="349"/>
      <c r="BW100" s="348"/>
      <c r="BX100" s="349"/>
      <c r="BY100" s="29"/>
      <c r="BZ100" s="91"/>
      <c r="CA100" s="91"/>
      <c r="CB100" s="349"/>
      <c r="CC100" s="349"/>
      <c r="CD100" s="349"/>
      <c r="CE100" s="73"/>
      <c r="CF100" s="52">
        <f t="shared" si="96"/>
        <v>42735</v>
      </c>
      <c r="CG100" s="75"/>
      <c r="CH100" s="49"/>
      <c r="CI100" s="73"/>
      <c r="CJ100" s="73" t="e">
        <f>+SUMIFS(#REF!,#REF!,AB100)</f>
        <v>#REF!</v>
      </c>
      <c r="CK100" s="49" t="e">
        <f>+SUMIFS(#REF!,#REF!,AU100)+SUMIFS(#REF!,#REF!,BA100)+SUMIFS(#REF!,#REF!,BG100)</f>
        <v>#REF!</v>
      </c>
      <c r="CL100" s="79" t="e">
        <f t="shared" si="11"/>
        <v>#REF!</v>
      </c>
      <c r="CM100" s="79"/>
      <c r="CN100" s="81" t="str">
        <f>+R100</f>
        <v>EJECUCIÓN</v>
      </c>
      <c r="CO100" s="81"/>
      <c r="CP100" s="97">
        <f t="shared" si="99"/>
        <v>42426</v>
      </c>
      <c r="CQ100" s="81">
        <f t="shared" si="100"/>
        <v>42735</v>
      </c>
      <c r="CR100" s="98">
        <f t="shared" si="101"/>
        <v>309</v>
      </c>
      <c r="CS100" s="98">
        <f t="shared" si="102"/>
        <v>-149</v>
      </c>
      <c r="CT100" s="99">
        <f t="shared" si="13"/>
        <v>-48.220064724919091</v>
      </c>
      <c r="CU100" s="921"/>
      <c r="CV100" s="98">
        <f t="shared" si="14"/>
        <v>-48.220064724919091</v>
      </c>
      <c r="CW100" s="161" t="e">
        <f t="shared" si="15"/>
        <v>#REF!</v>
      </c>
    </row>
    <row r="101" spans="1:101" s="51" customFormat="1" ht="36.75" hidden="1" customHeight="1" x14ac:dyDescent="0.25">
      <c r="A101" s="352">
        <f t="shared" si="76"/>
        <v>6824</v>
      </c>
      <c r="B101" s="43" t="s">
        <v>2274</v>
      </c>
      <c r="C101" s="277" t="s">
        <v>2446</v>
      </c>
      <c r="D101" s="201" t="s">
        <v>1885</v>
      </c>
      <c r="E101" s="346">
        <v>42419</v>
      </c>
      <c r="F101" s="117" t="s">
        <v>1590</v>
      </c>
      <c r="G101" s="117" t="s">
        <v>1873</v>
      </c>
      <c r="H101" s="117"/>
      <c r="I101" s="350" t="s">
        <v>2257</v>
      </c>
      <c r="J101" s="351" t="s">
        <v>1884</v>
      </c>
      <c r="K101" s="352">
        <v>242</v>
      </c>
      <c r="L101" s="46">
        <v>84121600</v>
      </c>
      <c r="M101" s="184" t="s">
        <v>2451</v>
      </c>
      <c r="N101" s="162">
        <v>0</v>
      </c>
      <c r="O101" s="29">
        <v>0</v>
      </c>
      <c r="P101" s="29">
        <v>0</v>
      </c>
      <c r="Q101" s="288" t="s">
        <v>1480</v>
      </c>
      <c r="R101" s="349" t="s">
        <v>1481</v>
      </c>
      <c r="S101" s="47"/>
      <c r="T101" s="48"/>
      <c r="U101" s="47"/>
      <c r="V101" s="192">
        <v>6824</v>
      </c>
      <c r="W101" s="346">
        <v>42419</v>
      </c>
      <c r="X101" s="350" t="s">
        <v>1866</v>
      </c>
      <c r="Y101" s="45" t="s">
        <v>1886</v>
      </c>
      <c r="Z101" s="54">
        <v>860003020</v>
      </c>
      <c r="AA101" s="50" t="s">
        <v>1578</v>
      </c>
      <c r="AB101" s="347" t="s">
        <v>1464</v>
      </c>
      <c r="AC101" s="346"/>
      <c r="AD101" s="29"/>
      <c r="AE101" s="29">
        <v>0</v>
      </c>
      <c r="AF101" s="49"/>
      <c r="AG101" s="49"/>
      <c r="AH101" s="49">
        <f t="shared" si="67"/>
        <v>0</v>
      </c>
      <c r="AI101" s="157" t="s">
        <v>22</v>
      </c>
      <c r="AJ101" s="157" t="s">
        <v>67</v>
      </c>
      <c r="AK101" s="157" t="s">
        <v>67</v>
      </c>
      <c r="AL101" s="157" t="s">
        <v>67</v>
      </c>
      <c r="AM101" s="346" t="s">
        <v>67</v>
      </c>
      <c r="AN101" s="346">
        <v>42426</v>
      </c>
      <c r="AO101" s="346"/>
      <c r="AP101" s="346">
        <v>42952</v>
      </c>
      <c r="AQ101" s="29">
        <f t="shared" si="9"/>
        <v>526</v>
      </c>
      <c r="AR101" s="29"/>
      <c r="AS101" s="184" t="s">
        <v>2447</v>
      </c>
      <c r="AT101" s="290">
        <v>19462757</v>
      </c>
      <c r="AU101" s="57"/>
      <c r="AV101" s="57"/>
      <c r="AW101" s="58"/>
      <c r="AX101" s="86"/>
      <c r="AY101" s="57"/>
      <c r="AZ101" s="58"/>
      <c r="BA101" s="59"/>
      <c r="BB101" s="60"/>
      <c r="BC101" s="61"/>
      <c r="BD101" s="61"/>
      <c r="BE101" s="62"/>
      <c r="BF101" s="61"/>
      <c r="BG101" s="63"/>
      <c r="BH101" s="63"/>
      <c r="BI101" s="64"/>
      <c r="BJ101" s="65"/>
      <c r="BK101" s="66"/>
      <c r="BL101" s="65"/>
      <c r="BM101" s="203">
        <f>+AF101</f>
        <v>0</v>
      </c>
      <c r="BN101" s="204">
        <f t="shared" si="10"/>
        <v>0</v>
      </c>
      <c r="BO101" s="205">
        <f>+AH101+BN101</f>
        <v>0</v>
      </c>
      <c r="BP101" s="67"/>
      <c r="BQ101" s="67"/>
      <c r="BR101" s="115"/>
      <c r="BS101" s="67"/>
      <c r="BT101" s="58"/>
      <c r="BU101" s="61"/>
      <c r="BV101" s="60"/>
      <c r="BW101" s="60"/>
      <c r="BX101" s="60"/>
      <c r="BY101" s="61"/>
      <c r="BZ101" s="71"/>
      <c r="CA101" s="71"/>
      <c r="CB101" s="72"/>
      <c r="CC101" s="72"/>
      <c r="CD101" s="72"/>
      <c r="CE101" s="73"/>
      <c r="CF101" s="74">
        <f t="shared" si="96"/>
        <v>42952</v>
      </c>
      <c r="CG101" s="75"/>
      <c r="CH101" s="49"/>
      <c r="CI101" s="73"/>
      <c r="CJ101" s="76" t="e">
        <f>+SUMIFS(#REF!,#REF!,AB101)</f>
        <v>#REF!</v>
      </c>
      <c r="CK101" s="77" t="e">
        <f>+SUMIFS(#REF!,#REF!,AU101)+SUMIFS(#REF!,#REF!,BA101)+SUMIFS(#REF!,#REF!,BG101)</f>
        <v>#REF!</v>
      </c>
      <c r="CL101" s="78" t="e">
        <f t="shared" si="11"/>
        <v>#REF!</v>
      </c>
      <c r="CM101" s="79"/>
      <c r="CN101" s="80" t="str">
        <f>+R101</f>
        <v>EJECUCIÓN</v>
      </c>
      <c r="CO101" s="81"/>
      <c r="CP101" s="82">
        <f t="shared" si="99"/>
        <v>42426</v>
      </c>
      <c r="CQ101" s="80">
        <f t="shared" si="100"/>
        <v>42952</v>
      </c>
      <c r="CR101" s="83">
        <f t="shared" si="101"/>
        <v>526</v>
      </c>
      <c r="CS101" s="83">
        <f t="shared" si="102"/>
        <v>-149</v>
      </c>
      <c r="CT101" s="84">
        <f t="shared" si="13"/>
        <v>-28.326996197718628</v>
      </c>
      <c r="CU101" s="921"/>
      <c r="CV101" s="83">
        <f t="shared" si="14"/>
        <v>-28.326996197718628</v>
      </c>
      <c r="CW101" s="85" t="e">
        <f t="shared" si="15"/>
        <v>#REF!</v>
      </c>
    </row>
    <row r="102" spans="1:101" s="51" customFormat="1" ht="63.75" hidden="1" x14ac:dyDescent="0.25">
      <c r="A102" s="352">
        <f t="shared" si="76"/>
        <v>6659</v>
      </c>
      <c r="B102" s="43" t="s">
        <v>2274</v>
      </c>
      <c r="C102" s="277" t="s">
        <v>2457</v>
      </c>
      <c r="D102" s="201" t="s">
        <v>2449</v>
      </c>
      <c r="E102" s="346">
        <v>42412</v>
      </c>
      <c r="F102" s="117" t="s">
        <v>1590</v>
      </c>
      <c r="G102" s="117" t="s">
        <v>1873</v>
      </c>
      <c r="H102" s="117"/>
      <c r="I102" s="350" t="s">
        <v>1972</v>
      </c>
      <c r="J102" s="28" t="s">
        <v>2448</v>
      </c>
      <c r="K102" s="347">
        <v>51</v>
      </c>
      <c r="L102" s="46">
        <v>90121502</v>
      </c>
      <c r="M102" s="46" t="s">
        <v>2450</v>
      </c>
      <c r="N102" s="162">
        <v>1203000000</v>
      </c>
      <c r="O102" s="348" t="s">
        <v>2453</v>
      </c>
      <c r="P102" s="349" t="s">
        <v>2454</v>
      </c>
      <c r="Q102" s="288" t="s">
        <v>1480</v>
      </c>
      <c r="R102" s="349" t="s">
        <v>1481</v>
      </c>
      <c r="S102" s="47"/>
      <c r="T102" s="48"/>
      <c r="U102" s="47"/>
      <c r="V102" s="192">
        <v>6659</v>
      </c>
      <c r="W102" s="346">
        <v>42412</v>
      </c>
      <c r="X102" s="350" t="s">
        <v>1866</v>
      </c>
      <c r="Y102" s="45" t="s">
        <v>2455</v>
      </c>
      <c r="Z102" s="54">
        <v>800075003</v>
      </c>
      <c r="AA102" s="50" t="s">
        <v>1895</v>
      </c>
      <c r="AB102" s="347" t="s">
        <v>2456</v>
      </c>
      <c r="AC102" s="346">
        <v>42412</v>
      </c>
      <c r="AD102" s="29"/>
      <c r="AE102" s="29">
        <v>1203000000</v>
      </c>
      <c r="AF102" s="49"/>
      <c r="AG102" s="49"/>
      <c r="AH102" s="49">
        <f t="shared" si="67"/>
        <v>1203000000</v>
      </c>
      <c r="AI102" s="157" t="s">
        <v>22</v>
      </c>
      <c r="AJ102" s="157" t="s">
        <v>67</v>
      </c>
      <c r="AK102" s="157" t="s">
        <v>67</v>
      </c>
      <c r="AL102" s="157" t="s">
        <v>67</v>
      </c>
      <c r="AM102" s="346" t="s">
        <v>67</v>
      </c>
      <c r="AN102" s="346">
        <v>42412</v>
      </c>
      <c r="AO102" s="346"/>
      <c r="AP102" s="346">
        <v>42735</v>
      </c>
      <c r="AQ102" s="29">
        <f t="shared" si="9"/>
        <v>323</v>
      </c>
      <c r="AR102" s="29"/>
      <c r="AS102" s="350" t="s">
        <v>27</v>
      </c>
      <c r="AT102" s="55">
        <f>LOOKUP(AS102,'SUPERVISIONES 2015'!$A$3:$B$1279,'SUPERVISIONES 2015'!$B$3:$B$1279)</f>
        <v>52853481</v>
      </c>
      <c r="AU102" s="56"/>
      <c r="AV102" s="57"/>
      <c r="AW102" s="58"/>
      <c r="AX102" s="58"/>
      <c r="AY102" s="57"/>
      <c r="AZ102" s="58"/>
      <c r="BA102" s="59"/>
      <c r="BB102" s="60"/>
      <c r="BC102" s="61"/>
      <c r="BD102" s="61"/>
      <c r="BE102" s="62"/>
      <c r="BF102" s="61"/>
      <c r="BG102" s="63"/>
      <c r="BH102" s="63"/>
      <c r="BI102" s="64"/>
      <c r="BJ102" s="65"/>
      <c r="BK102" s="66"/>
      <c r="BL102" s="65"/>
      <c r="BM102" s="203">
        <f>+AF102</f>
        <v>0</v>
      </c>
      <c r="BN102" s="204">
        <f t="shared" si="10"/>
        <v>0</v>
      </c>
      <c r="BO102" s="205">
        <f>+AH102+BN102</f>
        <v>1203000000</v>
      </c>
      <c r="BP102" s="67"/>
      <c r="BQ102" s="67"/>
      <c r="BR102" s="67"/>
      <c r="BS102" s="67"/>
      <c r="BT102" s="58"/>
      <c r="BU102" s="60"/>
      <c r="BV102" s="60"/>
      <c r="BW102" s="60"/>
      <c r="BX102" s="60"/>
      <c r="BY102" s="61"/>
      <c r="BZ102" s="71"/>
      <c r="CA102" s="71"/>
      <c r="CB102" s="72"/>
      <c r="CC102" s="72"/>
      <c r="CD102" s="72"/>
      <c r="CE102" s="73"/>
      <c r="CF102" s="74">
        <f t="shared" si="96"/>
        <v>42735</v>
      </c>
      <c r="CG102" s="75"/>
      <c r="CH102" s="49"/>
      <c r="CI102" s="73"/>
      <c r="CJ102" s="76" t="e">
        <f>+SUMIFS(#REF!,#REF!,AB102)</f>
        <v>#REF!</v>
      </c>
      <c r="CK102" s="77" t="e">
        <f>+SUMIFS(#REF!,#REF!,AU102)+SUMIFS(#REF!,#REF!,BA102)+SUMIFS(#REF!,#REF!,BG102)</f>
        <v>#REF!</v>
      </c>
      <c r="CL102" s="78" t="e">
        <f t="shared" si="11"/>
        <v>#REF!</v>
      </c>
      <c r="CM102" s="79"/>
      <c r="CN102" s="80" t="str">
        <f>+R102</f>
        <v>EJECUCIÓN</v>
      </c>
      <c r="CO102" s="81"/>
      <c r="CP102" s="82">
        <f t="shared" si="99"/>
        <v>42412</v>
      </c>
      <c r="CQ102" s="80">
        <f t="shared" si="100"/>
        <v>42735</v>
      </c>
      <c r="CR102" s="83">
        <f t="shared" si="101"/>
        <v>323</v>
      </c>
      <c r="CS102" s="83">
        <f t="shared" si="102"/>
        <v>-135</v>
      </c>
      <c r="CT102" s="84">
        <f t="shared" si="13"/>
        <v>-41.795665634674926</v>
      </c>
      <c r="CU102" s="921"/>
      <c r="CV102" s="83">
        <f t="shared" si="14"/>
        <v>-41.795665634674926</v>
      </c>
      <c r="CW102" s="85" t="e">
        <f t="shared" si="15"/>
        <v>#REF!</v>
      </c>
    </row>
    <row r="103" spans="1:101" s="51" customFormat="1" ht="63.75" hidden="1" x14ac:dyDescent="0.25">
      <c r="A103" s="352">
        <f t="shared" si="76"/>
        <v>6905</v>
      </c>
      <c r="B103" s="43" t="s">
        <v>2274</v>
      </c>
      <c r="C103" s="277" t="s">
        <v>2461</v>
      </c>
      <c r="D103" s="201" t="s">
        <v>1887</v>
      </c>
      <c r="E103" s="346">
        <v>42416</v>
      </c>
      <c r="F103" s="117" t="s">
        <v>1590</v>
      </c>
      <c r="G103" s="117" t="s">
        <v>1873</v>
      </c>
      <c r="H103" s="117"/>
      <c r="I103" s="120" t="s">
        <v>2250</v>
      </c>
      <c r="J103" s="28" t="s">
        <v>2458</v>
      </c>
      <c r="K103" s="347">
        <v>17</v>
      </c>
      <c r="L103" s="46">
        <v>81112501</v>
      </c>
      <c r="M103" s="28" t="s">
        <v>2459</v>
      </c>
      <c r="N103" s="162">
        <v>27106823.449999999</v>
      </c>
      <c r="O103" s="348" t="s">
        <v>2460</v>
      </c>
      <c r="P103" s="349" t="s">
        <v>1531</v>
      </c>
      <c r="Q103" s="288" t="s">
        <v>1480</v>
      </c>
      <c r="R103" s="349" t="s">
        <v>1481</v>
      </c>
      <c r="S103" s="47"/>
      <c r="T103" s="48"/>
      <c r="U103" s="47"/>
      <c r="V103" s="192">
        <v>6905</v>
      </c>
      <c r="W103" s="346">
        <v>42416</v>
      </c>
      <c r="X103" s="350" t="s">
        <v>1484</v>
      </c>
      <c r="Y103" s="45" t="s">
        <v>2445</v>
      </c>
      <c r="Z103" s="54">
        <v>800058607</v>
      </c>
      <c r="AA103" s="50" t="s">
        <v>1806</v>
      </c>
      <c r="AB103" s="347">
        <v>47016</v>
      </c>
      <c r="AC103" s="346">
        <v>42424</v>
      </c>
      <c r="AD103" s="29"/>
      <c r="AE103" s="29">
        <v>27106823.449999999</v>
      </c>
      <c r="AF103" s="49"/>
      <c r="AG103" s="49"/>
      <c r="AH103" s="49">
        <f t="shared" si="67"/>
        <v>27106823.449999999</v>
      </c>
      <c r="AI103" s="157" t="s">
        <v>22</v>
      </c>
      <c r="AJ103" s="157" t="s">
        <v>67</v>
      </c>
      <c r="AK103" s="157" t="s">
        <v>67</v>
      </c>
      <c r="AL103" s="157" t="s">
        <v>67</v>
      </c>
      <c r="AM103" s="346" t="s">
        <v>67</v>
      </c>
      <c r="AN103" s="346">
        <v>42424</v>
      </c>
      <c r="AO103" s="346"/>
      <c r="AP103" s="346">
        <v>42459</v>
      </c>
      <c r="AQ103" s="29">
        <f t="shared" si="9"/>
        <v>35</v>
      </c>
      <c r="AR103" s="29"/>
      <c r="AS103" s="184" t="s">
        <v>1408</v>
      </c>
      <c r="AT103" s="290">
        <v>1087989085</v>
      </c>
      <c r="AU103" s="56"/>
      <c r="AV103" s="57"/>
      <c r="AW103" s="58"/>
      <c r="AX103" s="58"/>
      <c r="AY103" s="57"/>
      <c r="AZ103" s="58"/>
      <c r="BA103" s="59"/>
      <c r="BB103" s="60"/>
      <c r="BC103" s="61"/>
      <c r="BD103" s="61"/>
      <c r="BE103" s="62"/>
      <c r="BF103" s="61"/>
      <c r="BG103" s="63"/>
      <c r="BH103" s="63"/>
      <c r="BI103" s="64"/>
      <c r="BJ103" s="65"/>
      <c r="BK103" s="66"/>
      <c r="BL103" s="65"/>
      <c r="BM103" s="203"/>
      <c r="BN103" s="204"/>
      <c r="BO103" s="205"/>
      <c r="BP103" s="67"/>
      <c r="BQ103" s="67"/>
      <c r="BR103" s="67"/>
      <c r="BS103" s="67"/>
      <c r="BT103" s="58"/>
      <c r="BU103" s="60"/>
      <c r="BV103" s="60"/>
      <c r="BW103" s="60"/>
      <c r="BX103" s="60"/>
      <c r="BY103" s="61"/>
      <c r="BZ103" s="71"/>
      <c r="CA103" s="71"/>
      <c r="CB103" s="72"/>
      <c r="CC103" s="72"/>
      <c r="CD103" s="72"/>
      <c r="CE103" s="73"/>
      <c r="CF103" s="74">
        <f t="shared" si="96"/>
        <v>42459</v>
      </c>
      <c r="CG103" s="75"/>
      <c r="CH103" s="49"/>
      <c r="CI103" s="73"/>
      <c r="CJ103" s="76"/>
      <c r="CK103" s="77"/>
      <c r="CL103" s="78"/>
      <c r="CM103" s="79"/>
      <c r="CN103" s="80"/>
      <c r="CO103" s="81"/>
      <c r="CP103" s="82">
        <f t="shared" si="99"/>
        <v>42424</v>
      </c>
      <c r="CQ103" s="80">
        <f t="shared" si="100"/>
        <v>42459</v>
      </c>
      <c r="CR103" s="83">
        <f t="shared" si="101"/>
        <v>35</v>
      </c>
      <c r="CS103" s="83">
        <f t="shared" si="102"/>
        <v>-147</v>
      </c>
      <c r="CT103" s="84">
        <f t="shared" si="13"/>
        <v>-420</v>
      </c>
      <c r="CU103" s="343"/>
      <c r="CV103" s="83">
        <f t="shared" si="14"/>
        <v>-420</v>
      </c>
      <c r="CW103" s="85"/>
    </row>
    <row r="104" spans="1:101" s="51" customFormat="1" ht="63.75" hidden="1" x14ac:dyDescent="0.25">
      <c r="A104" s="352" t="str">
        <f t="shared" si="76"/>
        <v>64</v>
      </c>
      <c r="B104" s="345" t="s">
        <v>1888</v>
      </c>
      <c r="C104" s="277" t="s">
        <v>1918</v>
      </c>
      <c r="D104" s="201">
        <v>5</v>
      </c>
      <c r="E104" s="346">
        <v>42418</v>
      </c>
      <c r="F104" s="117" t="s">
        <v>1590</v>
      </c>
      <c r="G104" s="117" t="s">
        <v>1591</v>
      </c>
      <c r="H104" s="117"/>
      <c r="I104" s="350" t="s">
        <v>2257</v>
      </c>
      <c r="J104" s="206" t="s">
        <v>1914</v>
      </c>
      <c r="K104" s="347">
        <v>123</v>
      </c>
      <c r="L104" s="46">
        <v>721015</v>
      </c>
      <c r="M104" s="46" t="s">
        <v>1915</v>
      </c>
      <c r="N104" s="162">
        <v>110000000</v>
      </c>
      <c r="O104" s="348" t="s">
        <v>1916</v>
      </c>
      <c r="P104" s="349" t="s">
        <v>1917</v>
      </c>
      <c r="Q104" s="288" t="s">
        <v>1480</v>
      </c>
      <c r="R104" s="349" t="s">
        <v>1481</v>
      </c>
      <c r="S104" s="47"/>
      <c r="T104" s="48"/>
      <c r="U104" s="47"/>
      <c r="V104" s="192" t="s">
        <v>2188</v>
      </c>
      <c r="W104" s="346">
        <v>42473</v>
      </c>
      <c r="X104" s="350" t="s">
        <v>1866</v>
      </c>
      <c r="Y104" s="45" t="s">
        <v>2189</v>
      </c>
      <c r="Z104" s="54">
        <v>900109122</v>
      </c>
      <c r="AA104" s="50" t="s">
        <v>2065</v>
      </c>
      <c r="AB104" s="347">
        <v>81216</v>
      </c>
      <c r="AC104" s="346">
        <v>42473</v>
      </c>
      <c r="AD104" s="87"/>
      <c r="AE104" s="162">
        <v>110000000</v>
      </c>
      <c r="AF104" s="49"/>
      <c r="AG104" s="49"/>
      <c r="AH104" s="49">
        <f t="shared" si="67"/>
        <v>110000000</v>
      </c>
      <c r="AI104" s="157" t="s">
        <v>2463</v>
      </c>
      <c r="AJ104" s="157" t="s">
        <v>2464</v>
      </c>
      <c r="AK104" s="157" t="s">
        <v>2465</v>
      </c>
      <c r="AL104" s="157" t="s">
        <v>2466</v>
      </c>
      <c r="AM104" s="346">
        <v>42475</v>
      </c>
      <c r="AN104" s="346">
        <v>42475</v>
      </c>
      <c r="AO104" s="346"/>
      <c r="AP104" s="346">
        <v>42734</v>
      </c>
      <c r="AQ104" s="29">
        <f t="shared" si="9"/>
        <v>259</v>
      </c>
      <c r="AR104" s="29"/>
      <c r="AS104" s="184" t="s">
        <v>62</v>
      </c>
      <c r="AT104" s="55">
        <f>LOOKUP(AS104,'SUPERVISIONES 2015'!$A$3:$B$1279,'SUPERVISIONES 2015'!$B$3:$B$1279)</f>
        <v>12630990</v>
      </c>
      <c r="AU104" s="56"/>
      <c r="AV104" s="57"/>
      <c r="AW104" s="58"/>
      <c r="AX104" s="58"/>
      <c r="AY104" s="57"/>
      <c r="AZ104" s="58"/>
      <c r="BA104" s="59"/>
      <c r="BB104" s="60"/>
      <c r="BC104" s="61"/>
      <c r="BD104" s="61"/>
      <c r="BE104" s="62"/>
      <c r="BF104" s="61"/>
      <c r="BG104" s="63"/>
      <c r="BH104" s="63"/>
      <c r="BI104" s="64"/>
      <c r="BJ104" s="65"/>
      <c r="BK104" s="66"/>
      <c r="BL104" s="65"/>
      <c r="BM104" s="203">
        <f>+AF104</f>
        <v>0</v>
      </c>
      <c r="BN104" s="204">
        <f t="shared" ref="BN104" si="106">+AW104+BC104+BI104+BM104</f>
        <v>0</v>
      </c>
      <c r="BO104" s="205">
        <f>+AH104+BN104</f>
        <v>110000000</v>
      </c>
      <c r="BP104" s="67"/>
      <c r="BQ104" s="67"/>
      <c r="BR104" s="67"/>
      <c r="BS104" s="67"/>
      <c r="BT104" s="58"/>
      <c r="BU104" s="60"/>
      <c r="BV104" s="60"/>
      <c r="BW104" s="60"/>
      <c r="BX104" s="60"/>
      <c r="BY104" s="61"/>
      <c r="BZ104" s="71"/>
      <c r="CA104" s="71"/>
      <c r="CB104" s="72"/>
      <c r="CC104" s="72"/>
      <c r="CD104" s="72"/>
      <c r="CE104" s="73"/>
      <c r="CF104" s="74">
        <f t="shared" si="96"/>
        <v>42734</v>
      </c>
      <c r="CG104" s="75"/>
      <c r="CH104" s="49"/>
      <c r="CI104" s="73"/>
      <c r="CJ104" s="76" t="e">
        <f>+SUMIFS(#REF!,#REF!,AB104)</f>
        <v>#REF!</v>
      </c>
      <c r="CK104" s="77" t="e">
        <f>+SUMIFS(#REF!,#REF!,AU104)+SUMIFS(#REF!,#REF!,BA104)+SUMIFS(#REF!,#REF!,BG104)</f>
        <v>#REF!</v>
      </c>
      <c r="CL104" s="78" t="e">
        <f t="shared" ref="CL104" si="107">+(CJ104+CK104)/BO104</f>
        <v>#REF!</v>
      </c>
      <c r="CM104" s="79"/>
      <c r="CN104" s="80" t="str">
        <f>+R104</f>
        <v>EJECUCIÓN</v>
      </c>
      <c r="CO104" s="81"/>
      <c r="CP104" s="82">
        <f t="shared" si="99"/>
        <v>42475</v>
      </c>
      <c r="CQ104" s="80">
        <f t="shared" si="100"/>
        <v>42734</v>
      </c>
      <c r="CR104" s="83">
        <f t="shared" si="101"/>
        <v>259</v>
      </c>
      <c r="CS104" s="83">
        <f t="shared" si="102"/>
        <v>-198</v>
      </c>
      <c r="CT104" s="84">
        <f t="shared" si="13"/>
        <v>-76.447876447876453</v>
      </c>
      <c r="CU104" s="921"/>
      <c r="CV104" s="83">
        <f t="shared" si="14"/>
        <v>-76.447876447876453</v>
      </c>
      <c r="CW104" s="85" t="e">
        <f t="shared" ref="CW104" si="108">+CL104</f>
        <v>#REF!</v>
      </c>
    </row>
    <row r="105" spans="1:101" s="221" customFormat="1" ht="51" hidden="1" x14ac:dyDescent="0.25">
      <c r="A105" s="352">
        <f t="shared" si="76"/>
        <v>67</v>
      </c>
      <c r="B105" s="278" t="s">
        <v>1609</v>
      </c>
      <c r="C105" s="278" t="s">
        <v>1992</v>
      </c>
      <c r="D105" s="225">
        <v>6</v>
      </c>
      <c r="E105" s="346">
        <v>42425</v>
      </c>
      <c r="F105" s="350" t="s">
        <v>1590</v>
      </c>
      <c r="G105" s="350" t="s">
        <v>1591</v>
      </c>
      <c r="H105" s="350"/>
      <c r="I105" s="350" t="s">
        <v>2257</v>
      </c>
      <c r="J105" s="28" t="s">
        <v>1993</v>
      </c>
      <c r="K105" s="347">
        <v>124</v>
      </c>
      <c r="L105" s="46" t="s">
        <v>2182</v>
      </c>
      <c r="M105" s="46" t="s">
        <v>1994</v>
      </c>
      <c r="N105" s="217">
        <v>99064796</v>
      </c>
      <c r="O105" s="75" t="s">
        <v>1995</v>
      </c>
      <c r="P105" s="91" t="s">
        <v>1647</v>
      </c>
      <c r="Q105" s="218" t="s">
        <v>1480</v>
      </c>
      <c r="R105" s="349" t="s">
        <v>1481</v>
      </c>
      <c r="S105" s="52"/>
      <c r="T105" s="75"/>
      <c r="U105" s="52"/>
      <c r="V105" s="192">
        <v>67</v>
      </c>
      <c r="W105" s="346">
        <v>42478</v>
      </c>
      <c r="X105" s="350" t="s">
        <v>1866</v>
      </c>
      <c r="Y105" s="45" t="s">
        <v>2184</v>
      </c>
      <c r="Z105" s="54">
        <v>830108265</v>
      </c>
      <c r="AA105" s="50" t="s">
        <v>1578</v>
      </c>
      <c r="AB105" s="352">
        <v>83816</v>
      </c>
      <c r="AC105" s="91"/>
      <c r="AD105" s="49"/>
      <c r="AE105" s="73">
        <v>99064796</v>
      </c>
      <c r="AF105" s="49"/>
      <c r="AG105" s="49"/>
      <c r="AH105" s="49">
        <f t="shared" si="67"/>
        <v>99064796</v>
      </c>
      <c r="AI105" s="157" t="s">
        <v>2467</v>
      </c>
      <c r="AJ105" s="157" t="s">
        <v>2468</v>
      </c>
      <c r="AK105" s="157" t="s">
        <v>2469</v>
      </c>
      <c r="AL105" s="157" t="s">
        <v>1991</v>
      </c>
      <c r="AM105" s="346">
        <v>42478</v>
      </c>
      <c r="AN105" s="346">
        <v>42486</v>
      </c>
      <c r="AO105" s="346"/>
      <c r="AP105" s="346">
        <v>42735</v>
      </c>
      <c r="AQ105" s="29">
        <f>AP105-AN105</f>
        <v>249</v>
      </c>
      <c r="AR105" s="52"/>
      <c r="AS105" s="350" t="s">
        <v>32</v>
      </c>
      <c r="AT105" s="290">
        <v>98428631</v>
      </c>
      <c r="AU105" s="52"/>
      <c r="AV105" s="52"/>
      <c r="AW105" s="49"/>
      <c r="AX105" s="75"/>
      <c r="AY105" s="52"/>
      <c r="AZ105" s="49"/>
      <c r="BA105" s="90"/>
      <c r="BB105" s="52"/>
      <c r="BC105" s="49"/>
      <c r="BD105" s="49"/>
      <c r="BE105" s="52"/>
      <c r="BF105" s="49"/>
      <c r="BG105" s="90"/>
      <c r="BH105" s="90"/>
      <c r="BI105" s="49"/>
      <c r="BJ105" s="49"/>
      <c r="BK105" s="52"/>
      <c r="BL105" s="49"/>
      <c r="BM105" s="49"/>
      <c r="BN105" s="49"/>
      <c r="BO105" s="49"/>
      <c r="BP105" s="91"/>
      <c r="BQ105" s="91"/>
      <c r="BR105" s="50"/>
      <c r="BS105" s="91"/>
      <c r="BT105" s="49"/>
      <c r="BU105" s="91"/>
      <c r="BV105" s="91"/>
      <c r="BW105" s="50"/>
      <c r="BX105" s="91"/>
      <c r="BY105" s="49"/>
      <c r="BZ105" s="91"/>
      <c r="CA105" s="91"/>
      <c r="CB105" s="50"/>
      <c r="CC105" s="91"/>
      <c r="CD105" s="49"/>
      <c r="CE105" s="92"/>
      <c r="CF105" s="52"/>
      <c r="CG105" s="75"/>
      <c r="CH105" s="49"/>
      <c r="CI105" s="92"/>
      <c r="CJ105" s="93"/>
      <c r="CK105" s="94"/>
      <c r="CL105" s="94"/>
      <c r="CM105" s="94"/>
      <c r="CN105" s="218"/>
      <c r="CO105" s="218"/>
      <c r="CP105" s="218">
        <f t="shared" si="99"/>
        <v>42486</v>
      </c>
      <c r="CQ105" s="218"/>
      <c r="CR105" s="218"/>
      <c r="CS105" s="49">
        <f t="shared" si="102"/>
        <v>-209</v>
      </c>
      <c r="CT105" s="219"/>
      <c r="CU105" s="921"/>
      <c r="CV105" s="49"/>
      <c r="CW105" s="220"/>
    </row>
    <row r="106" spans="1:101" s="51" customFormat="1" ht="76.5" hidden="1" x14ac:dyDescent="0.25">
      <c r="A106" s="352">
        <f t="shared" si="76"/>
        <v>73</v>
      </c>
      <c r="B106" s="345" t="s">
        <v>1888</v>
      </c>
      <c r="C106" s="277" t="s">
        <v>1923</v>
      </c>
      <c r="D106" s="234">
        <v>7</v>
      </c>
      <c r="E106" s="346">
        <v>42429</v>
      </c>
      <c r="F106" s="117" t="s">
        <v>1590</v>
      </c>
      <c r="G106" s="117" t="s">
        <v>1591</v>
      </c>
      <c r="H106" s="117"/>
      <c r="I106" s="120" t="s">
        <v>2250</v>
      </c>
      <c r="J106" s="206" t="s">
        <v>1924</v>
      </c>
      <c r="K106" s="347">
        <v>18</v>
      </c>
      <c r="L106" s="46" t="s">
        <v>1926</v>
      </c>
      <c r="M106" s="46" t="s">
        <v>1925</v>
      </c>
      <c r="N106" s="162">
        <v>549402759</v>
      </c>
      <c r="O106" s="348" t="s">
        <v>1927</v>
      </c>
      <c r="P106" s="349" t="s">
        <v>1531</v>
      </c>
      <c r="Q106" s="288" t="s">
        <v>1480</v>
      </c>
      <c r="R106" s="349" t="s">
        <v>1481</v>
      </c>
      <c r="S106" s="47"/>
      <c r="T106" s="48"/>
      <c r="U106" s="47"/>
      <c r="V106" s="192">
        <v>73</v>
      </c>
      <c r="W106" s="346">
        <v>42486</v>
      </c>
      <c r="X106" s="350" t="s">
        <v>1484</v>
      </c>
      <c r="Y106" s="45" t="s">
        <v>2175</v>
      </c>
      <c r="Z106" s="54">
        <v>830500329</v>
      </c>
      <c r="AA106" s="50" t="s">
        <v>1729</v>
      </c>
      <c r="AB106" s="347">
        <v>91716</v>
      </c>
      <c r="AC106" s="346"/>
      <c r="AD106" s="87"/>
      <c r="AE106" s="162">
        <v>549327329</v>
      </c>
      <c r="AF106" s="49"/>
      <c r="AG106" s="49"/>
      <c r="AH106" s="49">
        <f t="shared" si="67"/>
        <v>549327329</v>
      </c>
      <c r="AI106" s="157" t="s">
        <v>2470</v>
      </c>
      <c r="AJ106" s="157" t="s">
        <v>2471</v>
      </c>
      <c r="AK106" s="157" t="s">
        <v>2472</v>
      </c>
      <c r="AL106" s="157" t="s">
        <v>1461</v>
      </c>
      <c r="AM106" s="346">
        <v>42492</v>
      </c>
      <c r="AN106" s="346">
        <v>42492</v>
      </c>
      <c r="AO106" s="346"/>
      <c r="AP106" s="346">
        <v>42551</v>
      </c>
      <c r="AQ106" s="29">
        <f t="shared" ref="AQ106" si="109">AP106-AN106</f>
        <v>59</v>
      </c>
      <c r="AR106" s="29"/>
      <c r="AS106" s="350" t="s">
        <v>33</v>
      </c>
      <c r="AT106" s="290">
        <v>79787263</v>
      </c>
      <c r="AU106" s="56"/>
      <c r="AV106" s="57"/>
      <c r="AW106" s="58"/>
      <c r="AX106" s="58"/>
      <c r="AY106" s="57"/>
      <c r="AZ106" s="58"/>
      <c r="BA106" s="59"/>
      <c r="BB106" s="60"/>
      <c r="BC106" s="61"/>
      <c r="BD106" s="61"/>
      <c r="BE106" s="62"/>
      <c r="BF106" s="61"/>
      <c r="BG106" s="63"/>
      <c r="BH106" s="63"/>
      <c r="BI106" s="64"/>
      <c r="BJ106" s="65"/>
      <c r="BK106" s="66"/>
      <c r="BL106" s="65"/>
      <c r="BM106" s="203">
        <f>+AF106</f>
        <v>0</v>
      </c>
      <c r="BN106" s="204">
        <f t="shared" ref="BN106" si="110">+AW106+BC106+BI106+BM106</f>
        <v>0</v>
      </c>
      <c r="BO106" s="205">
        <f>+AH106+BN106</f>
        <v>549327329</v>
      </c>
      <c r="BP106" s="67"/>
      <c r="BQ106" s="67"/>
      <c r="BR106" s="67"/>
      <c r="BS106" s="67"/>
      <c r="BT106" s="58"/>
      <c r="BU106" s="60"/>
      <c r="BV106" s="60"/>
      <c r="BW106" s="60"/>
      <c r="BX106" s="60"/>
      <c r="BY106" s="61"/>
      <c r="BZ106" s="71"/>
      <c r="CA106" s="71"/>
      <c r="CB106" s="72"/>
      <c r="CC106" s="72"/>
      <c r="CD106" s="72"/>
      <c r="CE106" s="73"/>
      <c r="CF106" s="74">
        <f>+IF(BQ106&gt;AP106,IF(BV106&gt;BQ106,IF(CA106&gt;BV106,CA106,BV106),BQ106),AP106)</f>
        <v>42551</v>
      </c>
      <c r="CG106" s="75"/>
      <c r="CH106" s="49"/>
      <c r="CI106" s="73"/>
      <c r="CJ106" s="76" t="e">
        <f>+SUMIFS(#REF!,#REF!,AB106)</f>
        <v>#REF!</v>
      </c>
      <c r="CK106" s="77" t="e">
        <f>+SUMIFS(#REF!,#REF!,AU106)+SUMIFS(#REF!,#REF!,BA106)+SUMIFS(#REF!,#REF!,BG106)</f>
        <v>#REF!</v>
      </c>
      <c r="CL106" s="78" t="e">
        <f t="shared" ref="CL106" si="111">+(CJ106+CK106)/BO106</f>
        <v>#REF!</v>
      </c>
      <c r="CM106" s="79"/>
      <c r="CN106" s="80" t="str">
        <f>+R106</f>
        <v>EJECUCIÓN</v>
      </c>
      <c r="CO106" s="81"/>
      <c r="CP106" s="82">
        <f t="shared" si="99"/>
        <v>42492</v>
      </c>
      <c r="CQ106" s="80">
        <f t="shared" ref="CQ106:CQ107" si="112">+CF106</f>
        <v>42551</v>
      </c>
      <c r="CR106" s="83">
        <f t="shared" ref="CR106" si="113">+CQ106-CP106</f>
        <v>59</v>
      </c>
      <c r="CS106" s="83">
        <f t="shared" si="102"/>
        <v>-215</v>
      </c>
      <c r="CT106" s="84">
        <f t="shared" ref="CT106" si="114">+IF(CS106&gt;=CR106,100,(CS106/CR106)*100)</f>
        <v>-364.40677966101697</v>
      </c>
      <c r="CU106" s="921"/>
      <c r="CV106" s="83">
        <f t="shared" ref="CV106" si="115">+CT106</f>
        <v>-364.40677966101697</v>
      </c>
      <c r="CW106" s="85" t="e">
        <f t="shared" ref="CW106" si="116">+CL106</f>
        <v>#REF!</v>
      </c>
    </row>
    <row r="107" spans="1:101" s="51" customFormat="1" ht="63.75" hidden="1" x14ac:dyDescent="0.25">
      <c r="A107" s="352">
        <f t="shared" si="76"/>
        <v>81</v>
      </c>
      <c r="B107" s="345" t="s">
        <v>1489</v>
      </c>
      <c r="C107" s="277" t="s">
        <v>1940</v>
      </c>
      <c r="D107" s="214" t="s">
        <v>1883</v>
      </c>
      <c r="E107" s="346">
        <v>42445</v>
      </c>
      <c r="F107" s="117" t="s">
        <v>1590</v>
      </c>
      <c r="G107" s="117" t="s">
        <v>1591</v>
      </c>
      <c r="H107" s="117"/>
      <c r="I107" s="120" t="s">
        <v>2250</v>
      </c>
      <c r="J107" s="45" t="s">
        <v>1941</v>
      </c>
      <c r="K107" s="352">
        <v>16</v>
      </c>
      <c r="L107" s="46" t="s">
        <v>1942</v>
      </c>
      <c r="M107" s="350" t="s">
        <v>1943</v>
      </c>
      <c r="N107" s="162">
        <v>216675000</v>
      </c>
      <c r="O107" s="348" t="s">
        <v>1944</v>
      </c>
      <c r="P107" s="349" t="s">
        <v>1531</v>
      </c>
      <c r="Q107" s="288" t="s">
        <v>1480</v>
      </c>
      <c r="R107" s="349" t="s">
        <v>1481</v>
      </c>
      <c r="S107" s="47"/>
      <c r="T107" s="48"/>
      <c r="U107" s="47"/>
      <c r="V107" s="192">
        <v>81</v>
      </c>
      <c r="W107" s="346">
        <v>42500</v>
      </c>
      <c r="X107" s="350" t="s">
        <v>1866</v>
      </c>
      <c r="Y107" s="45" t="s">
        <v>2294</v>
      </c>
      <c r="Z107" s="54">
        <v>9009673303</v>
      </c>
      <c r="AA107" s="50" t="s">
        <v>1578</v>
      </c>
      <c r="AB107" s="347">
        <v>98016</v>
      </c>
      <c r="AC107" s="346"/>
      <c r="AD107" s="29"/>
      <c r="AE107" s="157">
        <v>215264000</v>
      </c>
      <c r="AF107" s="49"/>
      <c r="AG107" s="49"/>
      <c r="AH107" s="49">
        <f t="shared" si="67"/>
        <v>215264000</v>
      </c>
      <c r="AI107" s="157" t="s">
        <v>2255</v>
      </c>
      <c r="AJ107" s="157" t="s">
        <v>2335</v>
      </c>
      <c r="AK107" s="157" t="s">
        <v>2336</v>
      </c>
      <c r="AL107" s="157" t="s">
        <v>2071</v>
      </c>
      <c r="AM107" s="346">
        <v>42502</v>
      </c>
      <c r="AN107" s="346"/>
      <c r="AO107" s="346"/>
      <c r="AP107" s="346">
        <v>42735</v>
      </c>
      <c r="AQ107" s="29">
        <f t="shared" si="9"/>
        <v>42735</v>
      </c>
      <c r="AR107" s="29"/>
      <c r="AS107" s="184" t="s">
        <v>1408</v>
      </c>
      <c r="AT107" s="290">
        <v>1087989085</v>
      </c>
      <c r="AU107" s="47"/>
      <c r="AV107" s="47"/>
      <c r="AW107" s="29"/>
      <c r="AX107" s="165"/>
      <c r="AY107" s="47"/>
      <c r="AZ107" s="29"/>
      <c r="BA107" s="46"/>
      <c r="BB107" s="349"/>
      <c r="BC107" s="29"/>
      <c r="BD107" s="29"/>
      <c r="BE107" s="47"/>
      <c r="BF107" s="29"/>
      <c r="BG107" s="96"/>
      <c r="BH107" s="96"/>
      <c r="BI107" s="49"/>
      <c r="BJ107" s="29"/>
      <c r="BK107" s="47"/>
      <c r="BL107" s="29"/>
      <c r="BM107" s="49">
        <f>+AF107</f>
        <v>0</v>
      </c>
      <c r="BN107" s="49">
        <f t="shared" si="10"/>
        <v>0</v>
      </c>
      <c r="BO107" s="49">
        <f>+AH107+BN107</f>
        <v>215264000</v>
      </c>
      <c r="BP107" s="349"/>
      <c r="BQ107" s="349"/>
      <c r="BR107" s="348"/>
      <c r="BS107" s="349"/>
      <c r="BT107" s="29"/>
      <c r="BU107" s="29"/>
      <c r="BV107" s="349"/>
      <c r="BW107" s="349"/>
      <c r="BX107" s="349"/>
      <c r="BY107" s="29"/>
      <c r="BZ107" s="91"/>
      <c r="CA107" s="91"/>
      <c r="CB107" s="349"/>
      <c r="CC107" s="349"/>
      <c r="CD107" s="349"/>
      <c r="CE107" s="73"/>
      <c r="CF107" s="52">
        <f>+IF(BQ107&gt;AP107,IF(BV107&gt;BQ107,IF(CA107&gt;BV107,CA107,BV107),BQ107),AP107)</f>
        <v>42735</v>
      </c>
      <c r="CG107" s="75"/>
      <c r="CH107" s="49"/>
      <c r="CI107" s="73"/>
      <c r="CJ107" s="73" t="e">
        <f>+SUMIFS(#REF!,#REF!,AB107)</f>
        <v>#REF!</v>
      </c>
      <c r="CK107" s="49" t="e">
        <f>+SUMIFS(#REF!,#REF!,AU107)+SUMIFS(#REF!,#REF!,BA107)+SUMIFS(#REF!,#REF!,BG107)</f>
        <v>#REF!</v>
      </c>
      <c r="CL107" s="79" t="e">
        <f t="shared" si="11"/>
        <v>#REF!</v>
      </c>
      <c r="CM107" s="79"/>
      <c r="CN107" s="81" t="str">
        <f>+R107</f>
        <v>EJECUCIÓN</v>
      </c>
      <c r="CO107" s="81"/>
      <c r="CP107" s="97">
        <f t="shared" si="99"/>
        <v>0</v>
      </c>
      <c r="CQ107" s="81">
        <f t="shared" si="112"/>
        <v>42735</v>
      </c>
      <c r="CR107" s="98">
        <f t="shared" si="101"/>
        <v>42735</v>
      </c>
      <c r="CS107" s="98">
        <f t="shared" si="102"/>
        <v>42277</v>
      </c>
      <c r="CT107" s="99">
        <f t="shared" si="13"/>
        <v>98.928278928278928</v>
      </c>
      <c r="CU107" s="343"/>
      <c r="CV107" s="98">
        <f t="shared" si="14"/>
        <v>98.928278928278928</v>
      </c>
      <c r="CW107" s="161" t="e">
        <f t="shared" si="15"/>
        <v>#REF!</v>
      </c>
    </row>
    <row r="108" spans="1:101" s="233" customFormat="1" ht="51" hidden="1" x14ac:dyDescent="0.25">
      <c r="A108" s="137" t="str">
        <f t="shared" si="76"/>
        <v>DESIERTO</v>
      </c>
      <c r="B108" s="276" t="s">
        <v>1610</v>
      </c>
      <c r="C108" s="276" t="s">
        <v>2265</v>
      </c>
      <c r="D108" s="226">
        <v>9</v>
      </c>
      <c r="E108" s="138">
        <v>42459</v>
      </c>
      <c r="F108" s="283" t="s">
        <v>1590</v>
      </c>
      <c r="G108" s="283" t="s">
        <v>1591</v>
      </c>
      <c r="H108" s="283"/>
      <c r="I108" s="284" t="s">
        <v>2250</v>
      </c>
      <c r="J108" s="227" t="s">
        <v>2246</v>
      </c>
      <c r="K108" s="152">
        <v>23</v>
      </c>
      <c r="L108" s="141">
        <v>432332</v>
      </c>
      <c r="M108" s="141" t="s">
        <v>2137</v>
      </c>
      <c r="N108" s="228">
        <v>98056000</v>
      </c>
      <c r="O108" s="128" t="s">
        <v>2247</v>
      </c>
      <c r="P108" s="130" t="s">
        <v>1531</v>
      </c>
      <c r="Q108" s="230" t="s">
        <v>1985</v>
      </c>
      <c r="R108" s="230" t="s">
        <v>1985</v>
      </c>
      <c r="S108" s="126"/>
      <c r="T108" s="128"/>
      <c r="U108" s="126"/>
      <c r="V108" s="192" t="s">
        <v>1985</v>
      </c>
      <c r="W108" s="138"/>
      <c r="X108" s="208"/>
      <c r="Y108" s="45"/>
      <c r="Z108" s="229"/>
      <c r="AA108" s="131"/>
      <c r="AB108" s="137"/>
      <c r="AC108" s="130"/>
      <c r="AD108" s="127"/>
      <c r="AE108" s="127"/>
      <c r="AF108" s="127"/>
      <c r="AG108" s="127"/>
      <c r="AH108" s="127">
        <v>0</v>
      </c>
      <c r="AI108" s="158" t="s">
        <v>22</v>
      </c>
      <c r="AJ108" s="158" t="s">
        <v>67</v>
      </c>
      <c r="AK108" s="158" t="s">
        <v>67</v>
      </c>
      <c r="AL108" s="158" t="s">
        <v>67</v>
      </c>
      <c r="AM108" s="138" t="s">
        <v>67</v>
      </c>
      <c r="AN108" s="138"/>
      <c r="AO108" s="138"/>
      <c r="AP108" s="138"/>
      <c r="AQ108" s="146">
        <f t="shared" si="9"/>
        <v>0</v>
      </c>
      <c r="AR108" s="126"/>
      <c r="AS108" s="208"/>
      <c r="AT108" s="294"/>
      <c r="AU108" s="126"/>
      <c r="AV108" s="126"/>
      <c r="AW108" s="127"/>
      <c r="AX108" s="128"/>
      <c r="AY108" s="126"/>
      <c r="AZ108" s="127"/>
      <c r="BA108" s="129"/>
      <c r="BB108" s="126"/>
      <c r="BC108" s="127"/>
      <c r="BD108" s="127"/>
      <c r="BE108" s="126"/>
      <c r="BF108" s="127"/>
      <c r="BG108" s="129"/>
      <c r="BH108" s="129"/>
      <c r="BI108" s="127"/>
      <c r="BJ108" s="127"/>
      <c r="BK108" s="126"/>
      <c r="BL108" s="127"/>
      <c r="BM108" s="127"/>
      <c r="BN108" s="127"/>
      <c r="BO108" s="127"/>
      <c r="BP108" s="130"/>
      <c r="BQ108" s="130"/>
      <c r="BR108" s="131"/>
      <c r="BS108" s="130"/>
      <c r="BT108" s="127"/>
      <c r="BU108" s="130"/>
      <c r="BV108" s="130"/>
      <c r="BW108" s="131"/>
      <c r="BX108" s="130"/>
      <c r="BY108" s="127"/>
      <c r="BZ108" s="130"/>
      <c r="CA108" s="130"/>
      <c r="CB108" s="131"/>
      <c r="CC108" s="130"/>
      <c r="CD108" s="127"/>
      <c r="CE108" s="132"/>
      <c r="CF108" s="126"/>
      <c r="CG108" s="128"/>
      <c r="CH108" s="127"/>
      <c r="CI108" s="132"/>
      <c r="CJ108" s="133"/>
      <c r="CK108" s="134"/>
      <c r="CL108" s="134"/>
      <c r="CM108" s="134"/>
      <c r="CN108" s="230"/>
      <c r="CO108" s="230"/>
      <c r="CP108" s="230"/>
      <c r="CQ108" s="230"/>
      <c r="CR108" s="230"/>
      <c r="CS108" s="127"/>
      <c r="CT108" s="231"/>
      <c r="CU108" s="230"/>
      <c r="CV108" s="127"/>
      <c r="CW108" s="232"/>
    </row>
    <row r="109" spans="1:101" s="51" customFormat="1" ht="93" hidden="1" customHeight="1" x14ac:dyDescent="0.25">
      <c r="A109" s="352">
        <f t="shared" si="76"/>
        <v>86</v>
      </c>
      <c r="B109" s="345" t="s">
        <v>1489</v>
      </c>
      <c r="C109" s="278" t="s">
        <v>2075</v>
      </c>
      <c r="D109" s="211">
        <v>10</v>
      </c>
      <c r="E109" s="346">
        <v>42460</v>
      </c>
      <c r="F109" s="117" t="s">
        <v>1590</v>
      </c>
      <c r="G109" s="117" t="s">
        <v>1591</v>
      </c>
      <c r="H109" s="117"/>
      <c r="I109" s="120" t="s">
        <v>2250</v>
      </c>
      <c r="J109" s="351" t="s">
        <v>2076</v>
      </c>
      <c r="K109" s="347">
        <v>26</v>
      </c>
      <c r="L109" s="46" t="s">
        <v>2077</v>
      </c>
      <c r="M109" s="46" t="s">
        <v>2078</v>
      </c>
      <c r="N109" s="162">
        <v>117000000</v>
      </c>
      <c r="O109" s="348" t="s">
        <v>2079</v>
      </c>
      <c r="P109" s="349">
        <v>42458</v>
      </c>
      <c r="Q109" s="288" t="s">
        <v>1480</v>
      </c>
      <c r="R109" s="349" t="s">
        <v>1481</v>
      </c>
      <c r="S109" s="47"/>
      <c r="T109" s="48"/>
      <c r="U109" s="47"/>
      <c r="V109" s="192">
        <v>86</v>
      </c>
      <c r="W109" s="346">
        <v>42517</v>
      </c>
      <c r="X109" s="350" t="s">
        <v>1866</v>
      </c>
      <c r="Y109" s="45" t="s">
        <v>2332</v>
      </c>
      <c r="Z109" s="270">
        <v>800122811</v>
      </c>
      <c r="AA109" s="50" t="s">
        <v>1806</v>
      </c>
      <c r="AB109" s="347">
        <v>113116</v>
      </c>
      <c r="AC109" s="346" t="s">
        <v>2333</v>
      </c>
      <c r="AD109" s="29"/>
      <c r="AE109" s="271">
        <v>114924032</v>
      </c>
      <c r="AF109" s="49"/>
      <c r="AG109" s="49"/>
      <c r="AH109" s="49">
        <f t="shared" ref="AH109:AH149" si="117">+AE109+AF109</f>
        <v>114924032</v>
      </c>
      <c r="AI109" s="157" t="s">
        <v>2080</v>
      </c>
      <c r="AJ109" s="88" t="s">
        <v>2081</v>
      </c>
      <c r="AK109" s="346" t="s">
        <v>2082</v>
      </c>
      <c r="AL109" s="346" t="s">
        <v>2473</v>
      </c>
      <c r="AM109" s="346">
        <v>42522</v>
      </c>
      <c r="AN109" s="346">
        <v>42481</v>
      </c>
      <c r="AO109" s="346"/>
      <c r="AP109" s="346">
        <v>42719</v>
      </c>
      <c r="AQ109" s="29">
        <f t="shared" si="9"/>
        <v>238</v>
      </c>
      <c r="AR109" s="29"/>
      <c r="AS109" s="184" t="s">
        <v>89</v>
      </c>
      <c r="AT109" s="290">
        <v>19262345</v>
      </c>
      <c r="AU109" s="57"/>
      <c r="AV109" s="57"/>
      <c r="AW109" s="58"/>
      <c r="AX109" s="86"/>
      <c r="AY109" s="57"/>
      <c r="AZ109" s="58"/>
      <c r="BA109" s="59"/>
      <c r="BB109" s="60"/>
      <c r="BC109" s="61"/>
      <c r="BD109" s="61"/>
      <c r="BE109" s="62"/>
      <c r="BF109" s="61"/>
      <c r="BG109" s="63"/>
      <c r="BH109" s="63"/>
      <c r="BI109" s="64"/>
      <c r="BJ109" s="65"/>
      <c r="BK109" s="66"/>
      <c r="BL109" s="65"/>
      <c r="BM109" s="203">
        <f>+AF109</f>
        <v>0</v>
      </c>
      <c r="BN109" s="204">
        <f t="shared" ref="BN109" si="118">+AW109+BC109+BI109+BM109</f>
        <v>0</v>
      </c>
      <c r="BO109" s="205">
        <f>+AH109+BN109</f>
        <v>114924032</v>
      </c>
      <c r="BP109" s="67"/>
      <c r="BQ109" s="67"/>
      <c r="BR109" s="115"/>
      <c r="BS109" s="67"/>
      <c r="BT109" s="58"/>
      <c r="BU109" s="61"/>
      <c r="BV109" s="60"/>
      <c r="BW109" s="60"/>
      <c r="BX109" s="60"/>
      <c r="BY109" s="61"/>
      <c r="BZ109" s="71"/>
      <c r="CA109" s="71"/>
      <c r="CB109" s="72"/>
      <c r="CC109" s="72"/>
      <c r="CD109" s="72"/>
      <c r="CE109" s="73"/>
      <c r="CF109" s="74">
        <f>+IF(BQ109&gt;AP109,IF(BV109&gt;BQ109,IF(CA109&gt;BV109,CA109,BV109),BQ109),AP109)</f>
        <v>42719</v>
      </c>
      <c r="CG109" s="75"/>
      <c r="CH109" s="49"/>
      <c r="CI109" s="73"/>
      <c r="CJ109" s="76" t="e">
        <f>+SUMIFS(#REF!,#REF!,AB109)</f>
        <v>#REF!</v>
      </c>
      <c r="CK109" s="77" t="e">
        <f>+SUMIFS(#REF!,#REF!,AU109)+SUMIFS(#REF!,#REF!,BA109)+SUMIFS(#REF!,#REF!,BG109)</f>
        <v>#REF!</v>
      </c>
      <c r="CL109" s="78" t="e">
        <f t="shared" ref="CL109" si="119">+(CJ109+CK109)/BO109</f>
        <v>#REF!</v>
      </c>
      <c r="CM109" s="79"/>
      <c r="CN109" s="80" t="str">
        <f>+R109</f>
        <v>EJECUCIÓN</v>
      </c>
      <c r="CO109" s="81"/>
      <c r="CP109" s="82">
        <f>+AN109</f>
        <v>42481</v>
      </c>
      <c r="CQ109" s="80">
        <f t="shared" ref="CQ109" si="120">+CF109</f>
        <v>42719</v>
      </c>
      <c r="CR109" s="83">
        <f t="shared" ref="CR109" si="121">+CQ109-CP109</f>
        <v>238</v>
      </c>
      <c r="CS109" s="83">
        <f t="shared" ref="CS109" si="122">+$CU$1-CP109</f>
        <v>-204</v>
      </c>
      <c r="CT109" s="84">
        <f t="shared" ref="CT109" si="123">+IF(CS109&gt;=CR109,100,(CS109/CR109)*100)</f>
        <v>-85.714285714285708</v>
      </c>
      <c r="CU109" s="343"/>
      <c r="CV109" s="83">
        <f t="shared" ref="CV109" si="124">+CT109</f>
        <v>-85.714285714285708</v>
      </c>
      <c r="CW109" s="85" t="e">
        <f t="shared" ref="CW109" si="125">+CL109</f>
        <v>#REF!</v>
      </c>
    </row>
    <row r="110" spans="1:101" s="221" customFormat="1" ht="36.75" hidden="1" customHeight="1" x14ac:dyDescent="0.25">
      <c r="A110" s="352">
        <f t="shared" si="76"/>
        <v>87</v>
      </c>
      <c r="B110" s="278" t="s">
        <v>1609</v>
      </c>
      <c r="C110" s="278" t="s">
        <v>2046</v>
      </c>
      <c r="D110" s="225">
        <v>11</v>
      </c>
      <c r="E110" s="346">
        <v>42459</v>
      </c>
      <c r="F110" s="350" t="s">
        <v>1590</v>
      </c>
      <c r="G110" s="350" t="s">
        <v>1591</v>
      </c>
      <c r="H110" s="350"/>
      <c r="I110" s="120" t="s">
        <v>2250</v>
      </c>
      <c r="J110" s="28" t="s">
        <v>2047</v>
      </c>
      <c r="K110" s="347">
        <v>27</v>
      </c>
      <c r="L110" s="46">
        <v>321016</v>
      </c>
      <c r="M110" s="46" t="s">
        <v>2048</v>
      </c>
      <c r="N110" s="217">
        <v>56452825</v>
      </c>
      <c r="O110" s="75" t="s">
        <v>2049</v>
      </c>
      <c r="P110" s="91" t="s">
        <v>1531</v>
      </c>
      <c r="Q110" s="288" t="s">
        <v>1480</v>
      </c>
      <c r="R110" s="349" t="s">
        <v>1481</v>
      </c>
      <c r="S110" s="52"/>
      <c r="T110" s="75"/>
      <c r="U110" s="52"/>
      <c r="V110" s="192">
        <v>87</v>
      </c>
      <c r="W110" s="346">
        <v>42521</v>
      </c>
      <c r="X110" s="350" t="s">
        <v>1866</v>
      </c>
      <c r="Y110" s="45" t="s">
        <v>2337</v>
      </c>
      <c r="Z110" s="54">
        <v>800153993</v>
      </c>
      <c r="AA110" s="50" t="s">
        <v>1565</v>
      </c>
      <c r="AB110" s="352">
        <v>113516</v>
      </c>
      <c r="AC110" s="346">
        <v>42522</v>
      </c>
      <c r="AD110" s="49"/>
      <c r="AE110" s="73">
        <v>51901466</v>
      </c>
      <c r="AF110" s="49"/>
      <c r="AG110" s="49"/>
      <c r="AH110" s="49">
        <f t="shared" si="117"/>
        <v>51901466</v>
      </c>
      <c r="AI110" s="157" t="s">
        <v>2474</v>
      </c>
      <c r="AJ110" s="157" t="s">
        <v>2335</v>
      </c>
      <c r="AK110" s="157" t="s">
        <v>67</v>
      </c>
      <c r="AL110" s="157" t="s">
        <v>67</v>
      </c>
      <c r="AM110" s="346" t="s">
        <v>67</v>
      </c>
      <c r="AN110" s="346">
        <v>42522</v>
      </c>
      <c r="AO110" s="346"/>
      <c r="AP110" s="346">
        <v>42735</v>
      </c>
      <c r="AQ110" s="29">
        <f t="shared" si="9"/>
        <v>213</v>
      </c>
      <c r="AR110" s="52"/>
      <c r="AS110" s="350" t="s">
        <v>70</v>
      </c>
      <c r="AT110" s="290">
        <v>79247452</v>
      </c>
      <c r="AU110" s="52"/>
      <c r="AV110" s="52"/>
      <c r="AW110" s="49"/>
      <c r="AX110" s="75"/>
      <c r="AY110" s="52"/>
      <c r="AZ110" s="49"/>
      <c r="BA110" s="90"/>
      <c r="BB110" s="52"/>
      <c r="BC110" s="49"/>
      <c r="BD110" s="49"/>
      <c r="BE110" s="52"/>
      <c r="BF110" s="49"/>
      <c r="BG110" s="90"/>
      <c r="BH110" s="90"/>
      <c r="BI110" s="49"/>
      <c r="BJ110" s="49"/>
      <c r="BK110" s="52"/>
      <c r="BL110" s="49"/>
      <c r="BM110" s="49"/>
      <c r="BN110" s="49"/>
      <c r="BO110" s="49"/>
      <c r="BP110" s="91"/>
      <c r="BQ110" s="91"/>
      <c r="BR110" s="50"/>
      <c r="BS110" s="91"/>
      <c r="BT110" s="49"/>
      <c r="BU110" s="91"/>
      <c r="BV110" s="91"/>
      <c r="BW110" s="50"/>
      <c r="BX110" s="91"/>
      <c r="BY110" s="49"/>
      <c r="BZ110" s="91"/>
      <c r="CA110" s="91"/>
      <c r="CB110" s="50"/>
      <c r="CC110" s="91"/>
      <c r="CD110" s="49"/>
      <c r="CE110" s="92"/>
      <c r="CF110" s="52"/>
      <c r="CG110" s="75"/>
      <c r="CH110" s="49"/>
      <c r="CI110" s="92"/>
      <c r="CJ110" s="93"/>
      <c r="CK110" s="94"/>
      <c r="CL110" s="94"/>
      <c r="CM110" s="94"/>
      <c r="CN110" s="218"/>
      <c r="CO110" s="218"/>
      <c r="CP110" s="218"/>
      <c r="CQ110" s="218"/>
      <c r="CR110" s="218"/>
      <c r="CS110" s="49"/>
      <c r="CT110" s="219"/>
      <c r="CU110" s="218"/>
      <c r="CV110" s="49"/>
      <c r="CW110" s="220"/>
    </row>
    <row r="111" spans="1:101" s="51" customFormat="1" ht="60" hidden="1" customHeight="1" x14ac:dyDescent="0.25">
      <c r="A111" s="352">
        <f t="shared" si="76"/>
        <v>7263</v>
      </c>
      <c r="B111" s="345" t="s">
        <v>2094</v>
      </c>
      <c r="C111" s="277" t="s">
        <v>2095</v>
      </c>
      <c r="D111" s="214" t="s">
        <v>2096</v>
      </c>
      <c r="E111" s="346">
        <v>42440</v>
      </c>
      <c r="F111" s="350" t="s">
        <v>1590</v>
      </c>
      <c r="G111" s="117" t="s">
        <v>1873</v>
      </c>
      <c r="H111" s="117"/>
      <c r="I111" s="350" t="s">
        <v>1972</v>
      </c>
      <c r="J111" s="351" t="s">
        <v>2097</v>
      </c>
      <c r="K111" s="347" t="s">
        <v>2098</v>
      </c>
      <c r="L111" s="46">
        <v>91111703</v>
      </c>
      <c r="M111" s="184" t="s">
        <v>2099</v>
      </c>
      <c r="N111" s="162">
        <v>4485922</v>
      </c>
      <c r="O111" s="29" t="s">
        <v>2580</v>
      </c>
      <c r="P111" s="29" t="s">
        <v>1939</v>
      </c>
      <c r="Q111" s="288" t="s">
        <v>1480</v>
      </c>
      <c r="R111" s="349" t="s">
        <v>1481</v>
      </c>
      <c r="S111" s="47"/>
      <c r="T111" s="48"/>
      <c r="U111" s="47"/>
      <c r="V111" s="192">
        <v>7263</v>
      </c>
      <c r="W111" s="346">
        <v>42440</v>
      </c>
      <c r="X111" s="350" t="s">
        <v>1866</v>
      </c>
      <c r="Y111" s="45" t="s">
        <v>2100</v>
      </c>
      <c r="Z111" s="54">
        <v>4137729</v>
      </c>
      <c r="AA111" s="50" t="s">
        <v>1729</v>
      </c>
      <c r="AB111" s="347">
        <v>57716</v>
      </c>
      <c r="AC111" s="346">
        <v>42440</v>
      </c>
      <c r="AD111" s="29"/>
      <c r="AE111" s="29">
        <v>4485922</v>
      </c>
      <c r="AF111" s="49"/>
      <c r="AG111" s="49"/>
      <c r="AH111" s="49">
        <f t="shared" si="117"/>
        <v>4485922</v>
      </c>
      <c r="AI111" s="157" t="s">
        <v>22</v>
      </c>
      <c r="AJ111" s="157" t="s">
        <v>67</v>
      </c>
      <c r="AK111" s="157" t="s">
        <v>67</v>
      </c>
      <c r="AL111" s="157" t="s">
        <v>67</v>
      </c>
      <c r="AM111" s="346" t="s">
        <v>67</v>
      </c>
      <c r="AN111" s="346">
        <v>42440</v>
      </c>
      <c r="AO111" s="346"/>
      <c r="AP111" s="346">
        <v>42489</v>
      </c>
      <c r="AQ111" s="29">
        <f t="shared" ref="AQ111:AQ118" si="126">AP111-AN111</f>
        <v>49</v>
      </c>
      <c r="AR111" s="29"/>
      <c r="AS111" s="184" t="s">
        <v>2658</v>
      </c>
      <c r="AT111" s="290">
        <v>79292555</v>
      </c>
      <c r="AU111" s="57"/>
      <c r="AV111" s="57"/>
      <c r="AW111" s="58"/>
      <c r="AX111" s="86"/>
      <c r="AY111" s="57"/>
      <c r="AZ111" s="58"/>
      <c r="BA111" s="59"/>
      <c r="BB111" s="60"/>
      <c r="BC111" s="61"/>
      <c r="BD111" s="61"/>
      <c r="BE111" s="62"/>
      <c r="BF111" s="61"/>
      <c r="BG111" s="63"/>
      <c r="BH111" s="63"/>
      <c r="BI111" s="64"/>
      <c r="BJ111" s="65"/>
      <c r="BK111" s="66"/>
      <c r="BL111" s="65"/>
      <c r="BM111" s="203">
        <f t="shared" ref="BM111:BM117" si="127">+AF111</f>
        <v>0</v>
      </c>
      <c r="BN111" s="204">
        <f t="shared" ref="BN111:BN117" si="128">+AW111+BC111+BI111+BM111</f>
        <v>0</v>
      </c>
      <c r="BO111" s="205">
        <f t="shared" ref="BO111:BO117" si="129">+AH111+BN111</f>
        <v>4485922</v>
      </c>
      <c r="BP111" s="67"/>
      <c r="BQ111" s="67"/>
      <c r="BR111" s="115"/>
      <c r="BS111" s="67"/>
      <c r="BT111" s="58"/>
      <c r="BU111" s="61"/>
      <c r="BV111" s="60"/>
      <c r="BW111" s="60"/>
      <c r="BX111" s="60"/>
      <c r="BY111" s="61"/>
      <c r="BZ111" s="71"/>
      <c r="CA111" s="71"/>
      <c r="CB111" s="72"/>
      <c r="CC111" s="72"/>
      <c r="CD111" s="72"/>
      <c r="CE111" s="73"/>
      <c r="CF111" s="74">
        <f t="shared" ref="CF111:CF118" si="130">+IF(BQ111&gt;AP111,IF(BV111&gt;BQ111,IF(CA111&gt;BV111,CA111,BV111),BQ111),AP111)</f>
        <v>42489</v>
      </c>
      <c r="CG111" s="75"/>
      <c r="CH111" s="49"/>
      <c r="CI111" s="73"/>
      <c r="CJ111" s="76" t="e">
        <f>+SUMIFS(#REF!,#REF!,AB111)</f>
        <v>#REF!</v>
      </c>
      <c r="CK111" s="77" t="e">
        <f>+SUMIFS(#REF!,#REF!,AU111)+SUMIFS(#REF!,#REF!,BA111)+SUMIFS(#REF!,#REF!,BG111)</f>
        <v>#REF!</v>
      </c>
      <c r="CL111" s="78" t="e">
        <f t="shared" ref="CL111:CL117" si="131">+(CJ111+CK111)/BO111</f>
        <v>#REF!</v>
      </c>
      <c r="CM111" s="79"/>
      <c r="CN111" s="80" t="str">
        <f t="shared" ref="CN111:CN117" si="132">+R111</f>
        <v>EJECUCIÓN</v>
      </c>
      <c r="CO111" s="81"/>
      <c r="CP111" s="82">
        <f t="shared" ref="CP111:CP118" si="133">+AN111</f>
        <v>42440</v>
      </c>
      <c r="CQ111" s="80">
        <f t="shared" ref="CQ111:CQ118" si="134">+CF111</f>
        <v>42489</v>
      </c>
      <c r="CR111" s="83">
        <f t="shared" ref="CR111:CR118" si="135">+CQ111-CP111</f>
        <v>49</v>
      </c>
      <c r="CS111" s="83">
        <f t="shared" ref="CS111:CS118" si="136">+$CU$1-CP111</f>
        <v>-163</v>
      </c>
      <c r="CT111" s="84">
        <f t="shared" ref="CT111:CT118" si="137">+IF(CS111&gt;=CR111,100,(CS111/CR111)*100)</f>
        <v>-332.65306122448976</v>
      </c>
      <c r="CU111" s="218"/>
      <c r="CV111" s="83">
        <f t="shared" ref="CV111:CV118" si="138">+CT111</f>
        <v>-332.65306122448976</v>
      </c>
      <c r="CW111" s="85" t="e">
        <f t="shared" ref="CW111:CW117" si="139">+CL111</f>
        <v>#REF!</v>
      </c>
    </row>
    <row r="112" spans="1:101" s="51" customFormat="1" ht="60" hidden="1" customHeight="1" x14ac:dyDescent="0.25">
      <c r="A112" s="352">
        <f t="shared" si="76"/>
        <v>7264</v>
      </c>
      <c r="B112" s="345" t="s">
        <v>2094</v>
      </c>
      <c r="C112" s="277" t="s">
        <v>2101</v>
      </c>
      <c r="D112" s="234" t="s">
        <v>2102</v>
      </c>
      <c r="E112" s="346">
        <v>42440</v>
      </c>
      <c r="F112" s="350" t="s">
        <v>1590</v>
      </c>
      <c r="G112" s="117" t="s">
        <v>1873</v>
      </c>
      <c r="H112" s="117"/>
      <c r="I112" s="350" t="s">
        <v>1972</v>
      </c>
      <c r="J112" s="351" t="s">
        <v>2097</v>
      </c>
      <c r="K112" s="347" t="s">
        <v>2098</v>
      </c>
      <c r="L112" s="46">
        <v>91111703</v>
      </c>
      <c r="M112" s="184" t="s">
        <v>2099</v>
      </c>
      <c r="N112" s="162">
        <v>730800</v>
      </c>
      <c r="O112" s="29" t="s">
        <v>2581</v>
      </c>
      <c r="P112" s="29" t="s">
        <v>1939</v>
      </c>
      <c r="Q112" s="288" t="s">
        <v>1480</v>
      </c>
      <c r="R112" s="349" t="s">
        <v>1481</v>
      </c>
      <c r="S112" s="47"/>
      <c r="T112" s="48"/>
      <c r="U112" s="47"/>
      <c r="V112" s="192">
        <v>7264</v>
      </c>
      <c r="W112" s="346">
        <v>42440</v>
      </c>
      <c r="X112" s="350" t="s">
        <v>1866</v>
      </c>
      <c r="Y112" s="45" t="s">
        <v>2103</v>
      </c>
      <c r="Z112" s="54">
        <v>805022296</v>
      </c>
      <c r="AA112" s="50" t="s">
        <v>1883</v>
      </c>
      <c r="AB112" s="347">
        <v>57816</v>
      </c>
      <c r="AC112" s="346">
        <v>42440</v>
      </c>
      <c r="AD112" s="29"/>
      <c r="AE112" s="29">
        <v>730800</v>
      </c>
      <c r="AF112" s="49"/>
      <c r="AG112" s="49"/>
      <c r="AH112" s="49">
        <f t="shared" si="117"/>
        <v>730800</v>
      </c>
      <c r="AI112" s="157" t="s">
        <v>22</v>
      </c>
      <c r="AJ112" s="157" t="s">
        <v>67</v>
      </c>
      <c r="AK112" s="157" t="s">
        <v>67</v>
      </c>
      <c r="AL112" s="157" t="s">
        <v>67</v>
      </c>
      <c r="AM112" s="346" t="s">
        <v>67</v>
      </c>
      <c r="AN112" s="346">
        <v>42440</v>
      </c>
      <c r="AO112" s="346"/>
      <c r="AP112" s="346">
        <v>42489</v>
      </c>
      <c r="AQ112" s="29">
        <f t="shared" si="126"/>
        <v>49</v>
      </c>
      <c r="AR112" s="29"/>
      <c r="AS112" s="184" t="s">
        <v>2658</v>
      </c>
      <c r="AT112" s="290">
        <v>79292555</v>
      </c>
      <c r="AU112" s="57"/>
      <c r="AV112" s="57"/>
      <c r="AW112" s="58"/>
      <c r="AX112" s="86"/>
      <c r="AY112" s="57"/>
      <c r="AZ112" s="58"/>
      <c r="BA112" s="59"/>
      <c r="BB112" s="60"/>
      <c r="BC112" s="61"/>
      <c r="BD112" s="61"/>
      <c r="BE112" s="62"/>
      <c r="BF112" s="61"/>
      <c r="BG112" s="63"/>
      <c r="BH112" s="63"/>
      <c r="BI112" s="64"/>
      <c r="BJ112" s="65"/>
      <c r="BK112" s="66"/>
      <c r="BL112" s="65"/>
      <c r="BM112" s="203">
        <f t="shared" si="127"/>
        <v>0</v>
      </c>
      <c r="BN112" s="204">
        <f t="shared" si="128"/>
        <v>0</v>
      </c>
      <c r="BO112" s="205">
        <f t="shared" si="129"/>
        <v>730800</v>
      </c>
      <c r="BP112" s="67"/>
      <c r="BQ112" s="67"/>
      <c r="BR112" s="115"/>
      <c r="BS112" s="67"/>
      <c r="BT112" s="58"/>
      <c r="BU112" s="61"/>
      <c r="BV112" s="60"/>
      <c r="BW112" s="60"/>
      <c r="BX112" s="60"/>
      <c r="BY112" s="61"/>
      <c r="BZ112" s="71"/>
      <c r="CA112" s="71"/>
      <c r="CB112" s="72"/>
      <c r="CC112" s="72"/>
      <c r="CD112" s="72"/>
      <c r="CE112" s="73"/>
      <c r="CF112" s="74">
        <f t="shared" si="130"/>
        <v>42489</v>
      </c>
      <c r="CG112" s="75"/>
      <c r="CH112" s="49"/>
      <c r="CI112" s="73"/>
      <c r="CJ112" s="76" t="e">
        <f>+SUMIFS(#REF!,#REF!,AB112)</f>
        <v>#REF!</v>
      </c>
      <c r="CK112" s="77" t="e">
        <f>+SUMIFS(#REF!,#REF!,AU112)+SUMIFS(#REF!,#REF!,BA112)+SUMIFS(#REF!,#REF!,BG112)</f>
        <v>#REF!</v>
      </c>
      <c r="CL112" s="78" t="e">
        <f t="shared" si="131"/>
        <v>#REF!</v>
      </c>
      <c r="CM112" s="79"/>
      <c r="CN112" s="80" t="str">
        <f t="shared" si="132"/>
        <v>EJECUCIÓN</v>
      </c>
      <c r="CO112" s="81"/>
      <c r="CP112" s="82">
        <f t="shared" si="133"/>
        <v>42440</v>
      </c>
      <c r="CQ112" s="80">
        <f t="shared" si="134"/>
        <v>42489</v>
      </c>
      <c r="CR112" s="83">
        <f t="shared" si="135"/>
        <v>49</v>
      </c>
      <c r="CS112" s="83">
        <f t="shared" si="136"/>
        <v>-163</v>
      </c>
      <c r="CT112" s="84">
        <f t="shared" si="137"/>
        <v>-332.65306122448976</v>
      </c>
      <c r="CU112" s="218"/>
      <c r="CV112" s="83">
        <f t="shared" si="138"/>
        <v>-332.65306122448976</v>
      </c>
      <c r="CW112" s="85" t="e">
        <f t="shared" si="139"/>
        <v>#REF!</v>
      </c>
    </row>
    <row r="113" spans="1:126" s="51" customFormat="1" ht="60" hidden="1" customHeight="1" x14ac:dyDescent="0.25">
      <c r="A113" s="352">
        <f t="shared" si="76"/>
        <v>7265</v>
      </c>
      <c r="B113" s="345" t="s">
        <v>2094</v>
      </c>
      <c r="C113" s="277" t="s">
        <v>2104</v>
      </c>
      <c r="D113" s="234">
        <v>14864</v>
      </c>
      <c r="E113" s="346">
        <v>42440</v>
      </c>
      <c r="F113" s="350" t="s">
        <v>1590</v>
      </c>
      <c r="G113" s="117" t="s">
        <v>1873</v>
      </c>
      <c r="H113" s="117"/>
      <c r="I113" s="350" t="s">
        <v>1972</v>
      </c>
      <c r="J113" s="351" t="s">
        <v>2097</v>
      </c>
      <c r="K113" s="347" t="s">
        <v>2098</v>
      </c>
      <c r="L113" s="46">
        <v>91111703</v>
      </c>
      <c r="M113" s="184" t="s">
        <v>2099</v>
      </c>
      <c r="N113" s="162">
        <v>556800</v>
      </c>
      <c r="O113" s="171">
        <v>17816</v>
      </c>
      <c r="P113" s="29" t="s">
        <v>1939</v>
      </c>
      <c r="Q113" s="288" t="s">
        <v>1480</v>
      </c>
      <c r="R113" s="349" t="s">
        <v>1481</v>
      </c>
      <c r="S113" s="47"/>
      <c r="T113" s="48"/>
      <c r="U113" s="47"/>
      <c r="V113" s="192">
        <v>7265</v>
      </c>
      <c r="W113" s="346">
        <v>42440</v>
      </c>
      <c r="X113" s="350" t="s">
        <v>1866</v>
      </c>
      <c r="Y113" s="45" t="s">
        <v>2103</v>
      </c>
      <c r="Z113" s="54">
        <v>805022296</v>
      </c>
      <c r="AA113" s="50" t="s">
        <v>1883</v>
      </c>
      <c r="AB113" s="347">
        <v>57916</v>
      </c>
      <c r="AC113" s="346">
        <v>42440</v>
      </c>
      <c r="AD113" s="29"/>
      <c r="AE113" s="29">
        <v>556800</v>
      </c>
      <c r="AF113" s="49"/>
      <c r="AG113" s="49"/>
      <c r="AH113" s="49">
        <f t="shared" si="117"/>
        <v>556800</v>
      </c>
      <c r="AI113" s="157" t="s">
        <v>22</v>
      </c>
      <c r="AJ113" s="157" t="s">
        <v>67</v>
      </c>
      <c r="AK113" s="157" t="s">
        <v>67</v>
      </c>
      <c r="AL113" s="157" t="s">
        <v>67</v>
      </c>
      <c r="AM113" s="346" t="s">
        <v>67</v>
      </c>
      <c r="AN113" s="346">
        <v>42440</v>
      </c>
      <c r="AO113" s="346"/>
      <c r="AP113" s="346">
        <v>42489</v>
      </c>
      <c r="AQ113" s="29">
        <f t="shared" si="126"/>
        <v>49</v>
      </c>
      <c r="AR113" s="29"/>
      <c r="AS113" s="184" t="s">
        <v>2658</v>
      </c>
      <c r="AT113" s="290">
        <v>79292555</v>
      </c>
      <c r="AU113" s="57"/>
      <c r="AV113" s="57"/>
      <c r="AW113" s="58"/>
      <c r="AX113" s="86"/>
      <c r="AY113" s="57"/>
      <c r="AZ113" s="58"/>
      <c r="BA113" s="59"/>
      <c r="BB113" s="60"/>
      <c r="BC113" s="61"/>
      <c r="BD113" s="61"/>
      <c r="BE113" s="62"/>
      <c r="BF113" s="61"/>
      <c r="BG113" s="63"/>
      <c r="BH113" s="63"/>
      <c r="BI113" s="64"/>
      <c r="BJ113" s="65"/>
      <c r="BK113" s="66"/>
      <c r="BL113" s="65"/>
      <c r="BM113" s="203">
        <f t="shared" si="127"/>
        <v>0</v>
      </c>
      <c r="BN113" s="204">
        <f t="shared" si="128"/>
        <v>0</v>
      </c>
      <c r="BO113" s="205">
        <f t="shared" si="129"/>
        <v>556800</v>
      </c>
      <c r="BP113" s="67"/>
      <c r="BQ113" s="67"/>
      <c r="BR113" s="115"/>
      <c r="BS113" s="67"/>
      <c r="BT113" s="58"/>
      <c r="BU113" s="61"/>
      <c r="BV113" s="60"/>
      <c r="BW113" s="60"/>
      <c r="BX113" s="60"/>
      <c r="BY113" s="61"/>
      <c r="BZ113" s="71"/>
      <c r="CA113" s="71"/>
      <c r="CB113" s="72"/>
      <c r="CC113" s="72"/>
      <c r="CD113" s="72"/>
      <c r="CE113" s="73"/>
      <c r="CF113" s="74">
        <f t="shared" si="130"/>
        <v>42489</v>
      </c>
      <c r="CG113" s="75"/>
      <c r="CH113" s="49"/>
      <c r="CI113" s="73"/>
      <c r="CJ113" s="76" t="e">
        <f>+SUMIFS(#REF!,#REF!,AB113)</f>
        <v>#REF!</v>
      </c>
      <c r="CK113" s="77" t="e">
        <f>+SUMIFS(#REF!,#REF!,AU113)+SUMIFS(#REF!,#REF!,BA113)+SUMIFS(#REF!,#REF!,BG113)</f>
        <v>#REF!</v>
      </c>
      <c r="CL113" s="78" t="e">
        <f t="shared" si="131"/>
        <v>#REF!</v>
      </c>
      <c r="CM113" s="79"/>
      <c r="CN113" s="80" t="str">
        <f t="shared" si="132"/>
        <v>EJECUCIÓN</v>
      </c>
      <c r="CO113" s="81"/>
      <c r="CP113" s="82">
        <f t="shared" si="133"/>
        <v>42440</v>
      </c>
      <c r="CQ113" s="80">
        <f t="shared" si="134"/>
        <v>42489</v>
      </c>
      <c r="CR113" s="83">
        <f t="shared" si="135"/>
        <v>49</v>
      </c>
      <c r="CS113" s="83">
        <f t="shared" si="136"/>
        <v>-163</v>
      </c>
      <c r="CT113" s="84">
        <f t="shared" si="137"/>
        <v>-332.65306122448976</v>
      </c>
      <c r="CU113" s="218"/>
      <c r="CV113" s="83">
        <f t="shared" si="138"/>
        <v>-332.65306122448976</v>
      </c>
      <c r="CW113" s="85" t="e">
        <f t="shared" si="139"/>
        <v>#REF!</v>
      </c>
    </row>
    <row r="114" spans="1:126" s="51" customFormat="1" ht="60" hidden="1" customHeight="1" x14ac:dyDescent="0.25">
      <c r="A114" s="352">
        <f t="shared" si="76"/>
        <v>7266</v>
      </c>
      <c r="B114" s="345" t="s">
        <v>2094</v>
      </c>
      <c r="C114" s="277" t="s">
        <v>2105</v>
      </c>
      <c r="D114" s="234">
        <v>14863</v>
      </c>
      <c r="E114" s="346">
        <v>42440</v>
      </c>
      <c r="F114" s="350" t="s">
        <v>1590</v>
      </c>
      <c r="G114" s="117" t="s">
        <v>1873</v>
      </c>
      <c r="H114" s="117"/>
      <c r="I114" s="350" t="s">
        <v>1972</v>
      </c>
      <c r="J114" s="351" t="s">
        <v>2097</v>
      </c>
      <c r="K114" s="347" t="s">
        <v>2098</v>
      </c>
      <c r="L114" s="46">
        <v>91111703</v>
      </c>
      <c r="M114" s="184" t="s">
        <v>2099</v>
      </c>
      <c r="N114" s="162">
        <v>1448701</v>
      </c>
      <c r="O114" s="171">
        <v>17816</v>
      </c>
      <c r="P114" s="29" t="s">
        <v>1939</v>
      </c>
      <c r="Q114" s="288" t="s">
        <v>1480</v>
      </c>
      <c r="R114" s="349" t="s">
        <v>1481</v>
      </c>
      <c r="S114" s="47"/>
      <c r="T114" s="48"/>
      <c r="U114" s="47"/>
      <c r="V114" s="192">
        <v>7266</v>
      </c>
      <c r="W114" s="346">
        <v>42440</v>
      </c>
      <c r="X114" s="350" t="s">
        <v>1866</v>
      </c>
      <c r="Y114" s="45" t="s">
        <v>2100</v>
      </c>
      <c r="Z114" s="54">
        <v>4137729</v>
      </c>
      <c r="AA114" s="50" t="s">
        <v>1729</v>
      </c>
      <c r="AB114" s="347">
        <v>58116</v>
      </c>
      <c r="AC114" s="346">
        <v>42440</v>
      </c>
      <c r="AD114" s="29"/>
      <c r="AE114" s="29">
        <v>1448701</v>
      </c>
      <c r="AF114" s="49"/>
      <c r="AG114" s="49"/>
      <c r="AH114" s="49">
        <f t="shared" si="117"/>
        <v>1448701</v>
      </c>
      <c r="AI114" s="157" t="s">
        <v>22</v>
      </c>
      <c r="AJ114" s="157" t="s">
        <v>67</v>
      </c>
      <c r="AK114" s="157" t="s">
        <v>67</v>
      </c>
      <c r="AL114" s="157" t="s">
        <v>67</v>
      </c>
      <c r="AM114" s="346" t="s">
        <v>67</v>
      </c>
      <c r="AN114" s="346">
        <v>42440</v>
      </c>
      <c r="AO114" s="346"/>
      <c r="AP114" s="346">
        <v>42489</v>
      </c>
      <c r="AQ114" s="29">
        <f t="shared" si="126"/>
        <v>49</v>
      </c>
      <c r="AR114" s="29"/>
      <c r="AS114" s="184" t="s">
        <v>2658</v>
      </c>
      <c r="AT114" s="290">
        <v>79292555</v>
      </c>
      <c r="AU114" s="57"/>
      <c r="AV114" s="57"/>
      <c r="AW114" s="58"/>
      <c r="AX114" s="86"/>
      <c r="AY114" s="57"/>
      <c r="AZ114" s="58"/>
      <c r="BA114" s="59"/>
      <c r="BB114" s="60"/>
      <c r="BC114" s="61"/>
      <c r="BD114" s="61"/>
      <c r="BE114" s="62"/>
      <c r="BF114" s="61"/>
      <c r="BG114" s="63"/>
      <c r="BH114" s="63"/>
      <c r="BI114" s="64"/>
      <c r="BJ114" s="65"/>
      <c r="BK114" s="66"/>
      <c r="BL114" s="65"/>
      <c r="BM114" s="203">
        <f t="shared" si="127"/>
        <v>0</v>
      </c>
      <c r="BN114" s="204">
        <f t="shared" si="128"/>
        <v>0</v>
      </c>
      <c r="BO114" s="205">
        <f t="shared" si="129"/>
        <v>1448701</v>
      </c>
      <c r="BP114" s="67"/>
      <c r="BQ114" s="67"/>
      <c r="BR114" s="115"/>
      <c r="BS114" s="67"/>
      <c r="BT114" s="58"/>
      <c r="BU114" s="61"/>
      <c r="BV114" s="60"/>
      <c r="BW114" s="60"/>
      <c r="BX114" s="60"/>
      <c r="BY114" s="61"/>
      <c r="BZ114" s="71"/>
      <c r="CA114" s="71"/>
      <c r="CB114" s="72"/>
      <c r="CC114" s="72"/>
      <c r="CD114" s="72"/>
      <c r="CE114" s="73"/>
      <c r="CF114" s="74">
        <f t="shared" si="130"/>
        <v>42489</v>
      </c>
      <c r="CG114" s="75"/>
      <c r="CH114" s="49"/>
      <c r="CI114" s="73"/>
      <c r="CJ114" s="76" t="e">
        <f>+SUMIFS(#REF!,#REF!,AB114)</f>
        <v>#REF!</v>
      </c>
      <c r="CK114" s="77" t="e">
        <f>+SUMIFS(#REF!,#REF!,AU114)+SUMIFS(#REF!,#REF!,BA114)+SUMIFS(#REF!,#REF!,BG114)</f>
        <v>#REF!</v>
      </c>
      <c r="CL114" s="78" t="e">
        <f t="shared" si="131"/>
        <v>#REF!</v>
      </c>
      <c r="CM114" s="79"/>
      <c r="CN114" s="80" t="str">
        <f t="shared" si="132"/>
        <v>EJECUCIÓN</v>
      </c>
      <c r="CO114" s="81"/>
      <c r="CP114" s="82">
        <f t="shared" si="133"/>
        <v>42440</v>
      </c>
      <c r="CQ114" s="80">
        <f t="shared" si="134"/>
        <v>42489</v>
      </c>
      <c r="CR114" s="83">
        <f t="shared" si="135"/>
        <v>49</v>
      </c>
      <c r="CS114" s="83">
        <f t="shared" si="136"/>
        <v>-163</v>
      </c>
      <c r="CT114" s="84">
        <f t="shared" si="137"/>
        <v>-332.65306122448976</v>
      </c>
      <c r="CU114" s="218"/>
      <c r="CV114" s="83">
        <f t="shared" si="138"/>
        <v>-332.65306122448976</v>
      </c>
      <c r="CW114" s="85" t="e">
        <f t="shared" si="139"/>
        <v>#REF!</v>
      </c>
    </row>
    <row r="115" spans="1:126" s="51" customFormat="1" ht="60" hidden="1" customHeight="1" x14ac:dyDescent="0.25">
      <c r="A115" s="352">
        <f t="shared" si="76"/>
        <v>7267</v>
      </c>
      <c r="B115" s="345" t="s">
        <v>2094</v>
      </c>
      <c r="C115" s="277" t="s">
        <v>2106</v>
      </c>
      <c r="D115" s="234">
        <v>14862</v>
      </c>
      <c r="E115" s="346">
        <v>42440</v>
      </c>
      <c r="F115" s="350" t="s">
        <v>1590</v>
      </c>
      <c r="G115" s="117" t="s">
        <v>1873</v>
      </c>
      <c r="H115" s="117"/>
      <c r="I115" s="350" t="s">
        <v>1972</v>
      </c>
      <c r="J115" s="351" t="s">
        <v>2097</v>
      </c>
      <c r="K115" s="347" t="s">
        <v>2098</v>
      </c>
      <c r="L115" s="46">
        <v>91111703</v>
      </c>
      <c r="M115" s="184" t="s">
        <v>2099</v>
      </c>
      <c r="N115" s="162">
        <v>2232903</v>
      </c>
      <c r="O115" s="171" t="s">
        <v>2582</v>
      </c>
      <c r="P115" s="29" t="s">
        <v>1939</v>
      </c>
      <c r="Q115" s="288" t="s">
        <v>1480</v>
      </c>
      <c r="R115" s="349" t="s">
        <v>1481</v>
      </c>
      <c r="S115" s="47"/>
      <c r="T115" s="48"/>
      <c r="U115" s="47"/>
      <c r="V115" s="192">
        <v>7267</v>
      </c>
      <c r="W115" s="346">
        <v>42440</v>
      </c>
      <c r="X115" s="350" t="s">
        <v>1866</v>
      </c>
      <c r="Y115" s="45" t="s">
        <v>2100</v>
      </c>
      <c r="Z115" s="54">
        <v>4137729</v>
      </c>
      <c r="AA115" s="50" t="s">
        <v>1729</v>
      </c>
      <c r="AB115" s="347">
        <v>58216</v>
      </c>
      <c r="AC115" s="346">
        <v>42440</v>
      </c>
      <c r="AD115" s="29"/>
      <c r="AE115" s="29">
        <v>2232903</v>
      </c>
      <c r="AF115" s="49"/>
      <c r="AG115" s="49"/>
      <c r="AH115" s="49">
        <f t="shared" si="117"/>
        <v>2232903</v>
      </c>
      <c r="AI115" s="157" t="s">
        <v>22</v>
      </c>
      <c r="AJ115" s="157" t="s">
        <v>67</v>
      </c>
      <c r="AK115" s="157" t="s">
        <v>67</v>
      </c>
      <c r="AL115" s="157" t="s">
        <v>67</v>
      </c>
      <c r="AM115" s="346" t="s">
        <v>67</v>
      </c>
      <c r="AN115" s="346">
        <v>42440</v>
      </c>
      <c r="AO115" s="346"/>
      <c r="AP115" s="346">
        <v>42489</v>
      </c>
      <c r="AQ115" s="29">
        <f t="shared" si="126"/>
        <v>49</v>
      </c>
      <c r="AR115" s="29"/>
      <c r="AS115" s="184" t="s">
        <v>2658</v>
      </c>
      <c r="AT115" s="290">
        <v>79292555</v>
      </c>
      <c r="AU115" s="57"/>
      <c r="AV115" s="57"/>
      <c r="AW115" s="58"/>
      <c r="AX115" s="86"/>
      <c r="AY115" s="57"/>
      <c r="AZ115" s="58"/>
      <c r="BA115" s="59"/>
      <c r="BB115" s="60"/>
      <c r="BC115" s="61"/>
      <c r="BD115" s="61"/>
      <c r="BE115" s="62"/>
      <c r="BF115" s="61"/>
      <c r="BG115" s="63"/>
      <c r="BH115" s="63"/>
      <c r="BI115" s="64"/>
      <c r="BJ115" s="65"/>
      <c r="BK115" s="66"/>
      <c r="BL115" s="65"/>
      <c r="BM115" s="203">
        <f t="shared" si="127"/>
        <v>0</v>
      </c>
      <c r="BN115" s="204">
        <f t="shared" si="128"/>
        <v>0</v>
      </c>
      <c r="BO115" s="205">
        <f t="shared" si="129"/>
        <v>2232903</v>
      </c>
      <c r="BP115" s="67"/>
      <c r="BQ115" s="67"/>
      <c r="BR115" s="115"/>
      <c r="BS115" s="67"/>
      <c r="BT115" s="58"/>
      <c r="BU115" s="61"/>
      <c r="BV115" s="60"/>
      <c r="BW115" s="60"/>
      <c r="BX115" s="60"/>
      <c r="BY115" s="61"/>
      <c r="BZ115" s="71"/>
      <c r="CA115" s="71"/>
      <c r="CB115" s="72"/>
      <c r="CC115" s="72"/>
      <c r="CD115" s="72"/>
      <c r="CE115" s="73"/>
      <c r="CF115" s="74">
        <f t="shared" si="130"/>
        <v>42489</v>
      </c>
      <c r="CG115" s="75"/>
      <c r="CH115" s="49"/>
      <c r="CI115" s="73"/>
      <c r="CJ115" s="76" t="e">
        <f>+SUMIFS(#REF!,#REF!,AB115)</f>
        <v>#REF!</v>
      </c>
      <c r="CK115" s="77" t="e">
        <f>+SUMIFS(#REF!,#REF!,AU115)+SUMIFS(#REF!,#REF!,BA115)+SUMIFS(#REF!,#REF!,BG115)</f>
        <v>#REF!</v>
      </c>
      <c r="CL115" s="78" t="e">
        <f t="shared" si="131"/>
        <v>#REF!</v>
      </c>
      <c r="CM115" s="79"/>
      <c r="CN115" s="80" t="str">
        <f t="shared" si="132"/>
        <v>EJECUCIÓN</v>
      </c>
      <c r="CO115" s="81"/>
      <c r="CP115" s="82">
        <f t="shared" si="133"/>
        <v>42440</v>
      </c>
      <c r="CQ115" s="80">
        <f t="shared" si="134"/>
        <v>42489</v>
      </c>
      <c r="CR115" s="83">
        <f t="shared" si="135"/>
        <v>49</v>
      </c>
      <c r="CS115" s="83">
        <f t="shared" si="136"/>
        <v>-163</v>
      </c>
      <c r="CT115" s="84">
        <f t="shared" si="137"/>
        <v>-332.65306122448976</v>
      </c>
      <c r="CU115" s="218"/>
      <c r="CV115" s="83">
        <f t="shared" si="138"/>
        <v>-332.65306122448976</v>
      </c>
      <c r="CW115" s="85" t="e">
        <f t="shared" si="139"/>
        <v>#REF!</v>
      </c>
    </row>
    <row r="116" spans="1:126" s="51" customFormat="1" ht="60" hidden="1" customHeight="1" x14ac:dyDescent="0.25">
      <c r="A116" s="352">
        <f t="shared" si="76"/>
        <v>7268</v>
      </c>
      <c r="B116" s="345" t="s">
        <v>2094</v>
      </c>
      <c r="C116" s="277" t="s">
        <v>2106</v>
      </c>
      <c r="D116" s="234">
        <v>14861</v>
      </c>
      <c r="E116" s="346">
        <v>42440</v>
      </c>
      <c r="F116" s="350" t="s">
        <v>1590</v>
      </c>
      <c r="G116" s="117" t="s">
        <v>1873</v>
      </c>
      <c r="H116" s="117"/>
      <c r="I116" s="350" t="s">
        <v>1972</v>
      </c>
      <c r="J116" s="351" t="s">
        <v>2097</v>
      </c>
      <c r="K116" s="347" t="s">
        <v>2098</v>
      </c>
      <c r="L116" s="46">
        <v>91111703</v>
      </c>
      <c r="M116" s="184" t="s">
        <v>2099</v>
      </c>
      <c r="N116" s="162">
        <v>2565920</v>
      </c>
      <c r="O116" s="171">
        <v>17616</v>
      </c>
      <c r="P116" s="29" t="s">
        <v>1939</v>
      </c>
      <c r="Q116" s="288" t="s">
        <v>1480</v>
      </c>
      <c r="R116" s="349" t="s">
        <v>1481</v>
      </c>
      <c r="S116" s="47"/>
      <c r="T116" s="48"/>
      <c r="U116" s="47"/>
      <c r="V116" s="192">
        <v>7268</v>
      </c>
      <c r="W116" s="346">
        <v>42440</v>
      </c>
      <c r="X116" s="350" t="s">
        <v>1866</v>
      </c>
      <c r="Y116" s="45" t="s">
        <v>2103</v>
      </c>
      <c r="Z116" s="54">
        <v>805022296</v>
      </c>
      <c r="AA116" s="50" t="s">
        <v>1883</v>
      </c>
      <c r="AB116" s="347">
        <v>58016</v>
      </c>
      <c r="AC116" s="346">
        <v>42440</v>
      </c>
      <c r="AD116" s="29"/>
      <c r="AE116" s="29">
        <v>2565920</v>
      </c>
      <c r="AF116" s="49"/>
      <c r="AG116" s="49"/>
      <c r="AH116" s="49">
        <f t="shared" si="117"/>
        <v>2565920</v>
      </c>
      <c r="AI116" s="157" t="s">
        <v>22</v>
      </c>
      <c r="AJ116" s="157" t="s">
        <v>67</v>
      </c>
      <c r="AK116" s="157" t="s">
        <v>67</v>
      </c>
      <c r="AL116" s="157" t="s">
        <v>67</v>
      </c>
      <c r="AM116" s="346" t="s">
        <v>67</v>
      </c>
      <c r="AN116" s="346">
        <v>42440</v>
      </c>
      <c r="AO116" s="346"/>
      <c r="AP116" s="346">
        <v>42489</v>
      </c>
      <c r="AQ116" s="29">
        <f t="shared" si="126"/>
        <v>49</v>
      </c>
      <c r="AR116" s="29"/>
      <c r="AS116" s="184" t="s">
        <v>2658</v>
      </c>
      <c r="AT116" s="290">
        <v>79292555</v>
      </c>
      <c r="AU116" s="57"/>
      <c r="AV116" s="57"/>
      <c r="AW116" s="58"/>
      <c r="AX116" s="86"/>
      <c r="AY116" s="57"/>
      <c r="AZ116" s="58"/>
      <c r="BA116" s="59"/>
      <c r="BB116" s="60"/>
      <c r="BC116" s="61"/>
      <c r="BD116" s="61"/>
      <c r="BE116" s="62"/>
      <c r="BF116" s="61"/>
      <c r="BG116" s="63"/>
      <c r="BH116" s="63"/>
      <c r="BI116" s="64"/>
      <c r="BJ116" s="65"/>
      <c r="BK116" s="66"/>
      <c r="BL116" s="65"/>
      <c r="BM116" s="203">
        <f t="shared" si="127"/>
        <v>0</v>
      </c>
      <c r="BN116" s="204">
        <f t="shared" si="128"/>
        <v>0</v>
      </c>
      <c r="BO116" s="205">
        <f t="shared" si="129"/>
        <v>2565920</v>
      </c>
      <c r="BP116" s="67"/>
      <c r="BQ116" s="67"/>
      <c r="BR116" s="115"/>
      <c r="BS116" s="67"/>
      <c r="BT116" s="58"/>
      <c r="BU116" s="61"/>
      <c r="BV116" s="60"/>
      <c r="BW116" s="60"/>
      <c r="BX116" s="60"/>
      <c r="BY116" s="61"/>
      <c r="BZ116" s="71"/>
      <c r="CA116" s="71"/>
      <c r="CB116" s="72"/>
      <c r="CC116" s="72"/>
      <c r="CD116" s="72"/>
      <c r="CE116" s="73"/>
      <c r="CF116" s="74">
        <f t="shared" si="130"/>
        <v>42489</v>
      </c>
      <c r="CG116" s="75"/>
      <c r="CH116" s="49"/>
      <c r="CI116" s="73"/>
      <c r="CJ116" s="76" t="e">
        <f>+SUMIFS(#REF!,#REF!,AB116)</f>
        <v>#REF!</v>
      </c>
      <c r="CK116" s="77" t="e">
        <f>+SUMIFS(#REF!,#REF!,AU116)+SUMIFS(#REF!,#REF!,BA116)+SUMIFS(#REF!,#REF!,BG116)</f>
        <v>#REF!</v>
      </c>
      <c r="CL116" s="78" t="e">
        <f t="shared" si="131"/>
        <v>#REF!</v>
      </c>
      <c r="CM116" s="79"/>
      <c r="CN116" s="80" t="str">
        <f t="shared" si="132"/>
        <v>EJECUCIÓN</v>
      </c>
      <c r="CO116" s="81"/>
      <c r="CP116" s="82">
        <f t="shared" si="133"/>
        <v>42440</v>
      </c>
      <c r="CQ116" s="80">
        <f t="shared" si="134"/>
        <v>42489</v>
      </c>
      <c r="CR116" s="83">
        <f t="shared" si="135"/>
        <v>49</v>
      </c>
      <c r="CS116" s="83">
        <f t="shared" si="136"/>
        <v>-163</v>
      </c>
      <c r="CT116" s="84">
        <f t="shared" si="137"/>
        <v>-332.65306122448976</v>
      </c>
      <c r="CU116" s="218"/>
      <c r="CV116" s="83">
        <f t="shared" si="138"/>
        <v>-332.65306122448976</v>
      </c>
      <c r="CW116" s="85" t="e">
        <f t="shared" si="139"/>
        <v>#REF!</v>
      </c>
    </row>
    <row r="117" spans="1:126" s="51" customFormat="1" ht="60" hidden="1" customHeight="1" x14ac:dyDescent="0.25">
      <c r="A117" s="352">
        <f t="shared" si="76"/>
        <v>7278</v>
      </c>
      <c r="B117" s="345" t="s">
        <v>2094</v>
      </c>
      <c r="C117" s="277" t="s">
        <v>2107</v>
      </c>
      <c r="D117" s="234">
        <v>14860</v>
      </c>
      <c r="E117" s="346">
        <v>42440</v>
      </c>
      <c r="F117" s="350" t="s">
        <v>1590</v>
      </c>
      <c r="G117" s="117" t="s">
        <v>1873</v>
      </c>
      <c r="H117" s="117"/>
      <c r="I117" s="350" t="s">
        <v>1972</v>
      </c>
      <c r="J117" s="351" t="s">
        <v>2097</v>
      </c>
      <c r="K117" s="347" t="s">
        <v>2098</v>
      </c>
      <c r="L117" s="46">
        <v>91111703</v>
      </c>
      <c r="M117" s="184" t="s">
        <v>2099</v>
      </c>
      <c r="N117" s="162">
        <v>3572800</v>
      </c>
      <c r="O117" s="171">
        <v>17516</v>
      </c>
      <c r="P117" s="29" t="s">
        <v>1939</v>
      </c>
      <c r="Q117" s="288" t="s">
        <v>1480</v>
      </c>
      <c r="R117" s="349" t="s">
        <v>1481</v>
      </c>
      <c r="S117" s="47"/>
      <c r="T117" s="48"/>
      <c r="U117" s="47"/>
      <c r="V117" s="192">
        <v>7278</v>
      </c>
      <c r="W117" s="346">
        <v>42440</v>
      </c>
      <c r="X117" s="350" t="s">
        <v>1866</v>
      </c>
      <c r="Y117" s="45" t="s">
        <v>2103</v>
      </c>
      <c r="Z117" s="54">
        <v>805022296</v>
      </c>
      <c r="AA117" s="50" t="s">
        <v>1883</v>
      </c>
      <c r="AB117" s="347">
        <v>58316</v>
      </c>
      <c r="AC117" s="346">
        <v>42440</v>
      </c>
      <c r="AD117" s="29"/>
      <c r="AE117" s="29">
        <v>3572800</v>
      </c>
      <c r="AF117" s="49"/>
      <c r="AG117" s="49"/>
      <c r="AH117" s="49">
        <f t="shared" si="117"/>
        <v>3572800</v>
      </c>
      <c r="AI117" s="157" t="s">
        <v>22</v>
      </c>
      <c r="AJ117" s="157" t="s">
        <v>67</v>
      </c>
      <c r="AK117" s="157" t="s">
        <v>67</v>
      </c>
      <c r="AL117" s="157" t="s">
        <v>67</v>
      </c>
      <c r="AM117" s="346" t="s">
        <v>67</v>
      </c>
      <c r="AN117" s="346">
        <v>42440</v>
      </c>
      <c r="AO117" s="346"/>
      <c r="AP117" s="346">
        <v>42489</v>
      </c>
      <c r="AQ117" s="29">
        <f t="shared" si="126"/>
        <v>49</v>
      </c>
      <c r="AR117" s="29"/>
      <c r="AS117" s="184" t="s">
        <v>2658</v>
      </c>
      <c r="AT117" s="290">
        <v>79292555</v>
      </c>
      <c r="AU117" s="57"/>
      <c r="AV117" s="57"/>
      <c r="AW117" s="58"/>
      <c r="AX117" s="86"/>
      <c r="AY117" s="57"/>
      <c r="AZ117" s="58"/>
      <c r="BA117" s="59"/>
      <c r="BB117" s="60"/>
      <c r="BC117" s="61"/>
      <c r="BD117" s="61"/>
      <c r="BE117" s="62"/>
      <c r="BF117" s="61"/>
      <c r="BG117" s="63"/>
      <c r="BH117" s="63"/>
      <c r="BI117" s="64"/>
      <c r="BJ117" s="65"/>
      <c r="BK117" s="66"/>
      <c r="BL117" s="65"/>
      <c r="BM117" s="203">
        <f t="shared" si="127"/>
        <v>0</v>
      </c>
      <c r="BN117" s="204">
        <f t="shared" si="128"/>
        <v>0</v>
      </c>
      <c r="BO117" s="205">
        <f t="shared" si="129"/>
        <v>3572800</v>
      </c>
      <c r="BP117" s="67"/>
      <c r="BQ117" s="67"/>
      <c r="BR117" s="115"/>
      <c r="BS117" s="67"/>
      <c r="BT117" s="58"/>
      <c r="BU117" s="61"/>
      <c r="BV117" s="60"/>
      <c r="BW117" s="60"/>
      <c r="BX117" s="60"/>
      <c r="BY117" s="61"/>
      <c r="BZ117" s="71"/>
      <c r="CA117" s="71"/>
      <c r="CB117" s="72"/>
      <c r="CC117" s="72"/>
      <c r="CD117" s="72"/>
      <c r="CE117" s="73"/>
      <c r="CF117" s="74">
        <f t="shared" si="130"/>
        <v>42489</v>
      </c>
      <c r="CG117" s="75"/>
      <c r="CH117" s="49"/>
      <c r="CI117" s="73"/>
      <c r="CJ117" s="76" t="e">
        <f>+SUMIFS(#REF!,#REF!,AB117)</f>
        <v>#REF!</v>
      </c>
      <c r="CK117" s="77" t="e">
        <f>+SUMIFS(#REF!,#REF!,AU117)+SUMIFS(#REF!,#REF!,BA117)+SUMIFS(#REF!,#REF!,BG117)</f>
        <v>#REF!</v>
      </c>
      <c r="CL117" s="78" t="e">
        <f t="shared" si="131"/>
        <v>#REF!</v>
      </c>
      <c r="CM117" s="79"/>
      <c r="CN117" s="80" t="str">
        <f t="shared" si="132"/>
        <v>EJECUCIÓN</v>
      </c>
      <c r="CO117" s="81"/>
      <c r="CP117" s="82">
        <f t="shared" si="133"/>
        <v>42440</v>
      </c>
      <c r="CQ117" s="80">
        <f t="shared" si="134"/>
        <v>42489</v>
      </c>
      <c r="CR117" s="83">
        <f t="shared" si="135"/>
        <v>49</v>
      </c>
      <c r="CS117" s="83">
        <f t="shared" si="136"/>
        <v>-163</v>
      </c>
      <c r="CT117" s="84">
        <f t="shared" si="137"/>
        <v>-332.65306122448976</v>
      </c>
      <c r="CU117" s="218"/>
      <c r="CV117" s="83">
        <f t="shared" si="138"/>
        <v>-332.65306122448976</v>
      </c>
      <c r="CW117" s="85" t="e">
        <f t="shared" si="139"/>
        <v>#REF!</v>
      </c>
    </row>
    <row r="118" spans="1:126" ht="38.25" hidden="1" x14ac:dyDescent="0.25">
      <c r="A118" s="352">
        <f t="shared" si="76"/>
        <v>75</v>
      </c>
      <c r="B118" s="277" t="s">
        <v>1609</v>
      </c>
      <c r="C118" s="277" t="s">
        <v>2614</v>
      </c>
      <c r="D118" s="216">
        <v>70</v>
      </c>
      <c r="E118" s="346">
        <v>42471</v>
      </c>
      <c r="F118" s="350" t="s">
        <v>1499</v>
      </c>
      <c r="G118" s="350" t="s">
        <v>1659</v>
      </c>
      <c r="H118" s="350"/>
      <c r="I118" s="350" t="s">
        <v>2257</v>
      </c>
      <c r="J118" s="28" t="s">
        <v>2122</v>
      </c>
      <c r="K118" s="347">
        <v>141</v>
      </c>
      <c r="L118" s="46">
        <v>78131602</v>
      </c>
      <c r="M118" s="46" t="s">
        <v>2123</v>
      </c>
      <c r="N118" s="217">
        <v>1067450134</v>
      </c>
      <c r="O118" s="75" t="s">
        <v>2124</v>
      </c>
      <c r="P118" s="183" t="s">
        <v>1637</v>
      </c>
      <c r="Q118" s="288" t="s">
        <v>1480</v>
      </c>
      <c r="R118" s="349" t="s">
        <v>1481</v>
      </c>
      <c r="S118" s="52"/>
      <c r="T118" s="75"/>
      <c r="U118" s="52"/>
      <c r="V118" s="192">
        <v>75</v>
      </c>
      <c r="W118" s="346">
        <v>42488</v>
      </c>
      <c r="X118" s="350" t="s">
        <v>1484</v>
      </c>
      <c r="Y118" s="45" t="s">
        <v>2125</v>
      </c>
      <c r="Z118" s="114">
        <v>900062917</v>
      </c>
      <c r="AA118" s="50" t="s">
        <v>1839</v>
      </c>
      <c r="AB118" s="352">
        <v>92716</v>
      </c>
      <c r="AC118" s="91"/>
      <c r="AD118" s="49"/>
      <c r="AE118" s="73">
        <v>1067450134</v>
      </c>
      <c r="AF118" s="49"/>
      <c r="AG118" s="49"/>
      <c r="AH118" s="49">
        <f t="shared" si="117"/>
        <v>1067450134</v>
      </c>
      <c r="AI118" s="157" t="s">
        <v>2475</v>
      </c>
      <c r="AJ118" s="157" t="s">
        <v>2335</v>
      </c>
      <c r="AK118" s="157" t="s">
        <v>67</v>
      </c>
      <c r="AL118" s="157" t="s">
        <v>67</v>
      </c>
      <c r="AM118" s="346" t="s">
        <v>67</v>
      </c>
      <c r="AN118" s="346">
        <v>42489</v>
      </c>
      <c r="AO118" s="346"/>
      <c r="AP118" s="346">
        <v>42735</v>
      </c>
      <c r="AQ118" s="29">
        <f t="shared" si="126"/>
        <v>246</v>
      </c>
      <c r="AR118" s="52"/>
      <c r="AS118" s="184" t="s">
        <v>1463</v>
      </c>
      <c r="AT118" s="290">
        <v>36551065</v>
      </c>
      <c r="AU118" s="52"/>
      <c r="AV118" s="52"/>
      <c r="AW118" s="49"/>
      <c r="AX118" s="75"/>
      <c r="AY118" s="52"/>
      <c r="AZ118" s="49"/>
      <c r="BA118" s="90"/>
      <c r="BB118" s="52"/>
      <c r="BC118" s="49"/>
      <c r="BD118" s="49"/>
      <c r="BE118" s="52"/>
      <c r="BF118" s="49"/>
      <c r="BG118" s="90"/>
      <c r="BH118" s="90"/>
      <c r="BI118" s="49"/>
      <c r="BJ118" s="49"/>
      <c r="BK118" s="52"/>
      <c r="BL118" s="49"/>
      <c r="BM118" s="49"/>
      <c r="BN118" s="49"/>
      <c r="BO118" s="49"/>
      <c r="BP118" s="91"/>
      <c r="BQ118" s="91"/>
      <c r="BR118" s="50"/>
      <c r="BS118" s="91"/>
      <c r="BT118" s="49"/>
      <c r="BU118" s="91"/>
      <c r="BV118" s="91"/>
      <c r="BW118" s="50"/>
      <c r="BX118" s="91"/>
      <c r="BY118" s="49"/>
      <c r="BZ118" s="91"/>
      <c r="CA118" s="91"/>
      <c r="CB118" s="50"/>
      <c r="CC118" s="91"/>
      <c r="CD118" s="49"/>
      <c r="CE118" s="92"/>
      <c r="CF118" s="52">
        <f t="shared" si="130"/>
        <v>42735</v>
      </c>
      <c r="CG118" s="75"/>
      <c r="CH118" s="49"/>
      <c r="CI118" s="92"/>
      <c r="CJ118" s="93"/>
      <c r="CK118" s="94"/>
      <c r="CL118" s="94"/>
      <c r="CM118" s="94"/>
      <c r="CN118" s="218"/>
      <c r="CO118" s="218"/>
      <c r="CP118" s="218">
        <f t="shared" si="133"/>
        <v>42489</v>
      </c>
      <c r="CQ118" s="218">
        <f t="shared" si="134"/>
        <v>42735</v>
      </c>
      <c r="CR118" s="218">
        <f t="shared" si="135"/>
        <v>246</v>
      </c>
      <c r="CS118" s="49">
        <f t="shared" si="136"/>
        <v>-212</v>
      </c>
      <c r="CT118" s="219">
        <f t="shared" si="137"/>
        <v>-86.178861788617894</v>
      </c>
      <c r="CU118" s="218"/>
      <c r="CV118" s="49">
        <f t="shared" si="138"/>
        <v>-86.178861788617894</v>
      </c>
      <c r="CW118" s="220"/>
      <c r="DV118" s="221"/>
    </row>
    <row r="119" spans="1:126" ht="76.5" customHeight="1" x14ac:dyDescent="0.25">
      <c r="A119" s="352">
        <f t="shared" si="76"/>
        <v>70</v>
      </c>
      <c r="B119" s="277" t="s">
        <v>1609</v>
      </c>
      <c r="C119" s="277" t="s">
        <v>2476</v>
      </c>
      <c r="D119" s="216">
        <v>71</v>
      </c>
      <c r="E119" s="346">
        <v>42478</v>
      </c>
      <c r="F119" s="350" t="s">
        <v>1499</v>
      </c>
      <c r="G119" s="44" t="s">
        <v>1525</v>
      </c>
      <c r="H119" s="44"/>
      <c r="I119" s="45" t="s">
        <v>2257</v>
      </c>
      <c r="J119" s="28" t="s">
        <v>2126</v>
      </c>
      <c r="K119" s="347">
        <v>258</v>
      </c>
      <c r="L119" s="46">
        <v>801616</v>
      </c>
      <c r="M119" s="46" t="s">
        <v>2127</v>
      </c>
      <c r="N119" s="217">
        <v>20000000</v>
      </c>
      <c r="O119" s="75" t="s">
        <v>2128</v>
      </c>
      <c r="P119" s="183" t="s">
        <v>1487</v>
      </c>
      <c r="Q119" s="288" t="s">
        <v>1480</v>
      </c>
      <c r="R119" s="349" t="s">
        <v>1481</v>
      </c>
      <c r="S119" s="52"/>
      <c r="T119" s="75"/>
      <c r="U119" s="52"/>
      <c r="V119" s="192">
        <v>70</v>
      </c>
      <c r="W119" s="346">
        <v>42480</v>
      </c>
      <c r="X119" s="350" t="s">
        <v>1484</v>
      </c>
      <c r="Y119" s="365" t="s">
        <v>2129</v>
      </c>
      <c r="Z119" s="114">
        <v>1152447287</v>
      </c>
      <c r="AA119" s="50"/>
      <c r="AB119" s="352">
        <v>85416</v>
      </c>
      <c r="AC119" s="91"/>
      <c r="AD119" s="367">
        <v>2500000</v>
      </c>
      <c r="AE119" s="73">
        <v>20000000</v>
      </c>
      <c r="AF119" s="49"/>
      <c r="AG119" s="49"/>
      <c r="AH119" s="367">
        <f t="shared" si="117"/>
        <v>20000000</v>
      </c>
      <c r="AI119" s="157" t="s">
        <v>22</v>
      </c>
      <c r="AJ119" s="157" t="s">
        <v>67</v>
      </c>
      <c r="AK119" s="157" t="s">
        <v>67</v>
      </c>
      <c r="AL119" s="157" t="s">
        <v>67</v>
      </c>
      <c r="AM119" s="346" t="s">
        <v>67</v>
      </c>
      <c r="AN119" s="346">
        <v>42480</v>
      </c>
      <c r="AO119" s="346"/>
      <c r="AP119" s="346">
        <v>42735</v>
      </c>
      <c r="AQ119" s="29">
        <f>AP119-AN119</f>
        <v>255</v>
      </c>
      <c r="AR119" s="52"/>
      <c r="AS119" s="184" t="s">
        <v>41</v>
      </c>
      <c r="AT119" s="290">
        <v>24433491</v>
      </c>
      <c r="AU119" s="52"/>
      <c r="AV119" s="52"/>
      <c r="AW119" s="49"/>
      <c r="AX119" s="75"/>
      <c r="AY119" s="52"/>
      <c r="AZ119" s="49"/>
      <c r="BA119" s="90"/>
      <c r="BB119" s="52"/>
      <c r="BC119" s="49"/>
      <c r="BD119" s="49"/>
      <c r="BE119" s="52"/>
      <c r="BF119" s="49"/>
      <c r="BG119" s="90"/>
      <c r="BH119" s="90"/>
      <c r="BI119" s="49"/>
      <c r="BJ119" s="49"/>
      <c r="BK119" s="52"/>
      <c r="BL119" s="49"/>
      <c r="BM119" s="49"/>
      <c r="BN119" s="49"/>
      <c r="BO119" s="49"/>
      <c r="BP119" s="91"/>
      <c r="BQ119" s="91"/>
      <c r="BR119" s="50"/>
      <c r="BS119" s="91"/>
      <c r="BT119" s="49"/>
      <c r="BU119" s="91"/>
      <c r="BV119" s="91"/>
      <c r="BW119" s="50"/>
      <c r="BX119" s="91"/>
      <c r="BY119" s="49"/>
      <c r="BZ119" s="91"/>
      <c r="CA119" s="91"/>
      <c r="CB119" s="50"/>
      <c r="CC119" s="91"/>
      <c r="CD119" s="49"/>
      <c r="CE119" s="92"/>
      <c r="CF119" s="52"/>
      <c r="CG119" s="75"/>
      <c r="CH119" s="49"/>
      <c r="CI119" s="92"/>
      <c r="CJ119" s="93"/>
      <c r="CK119" s="94"/>
      <c r="CL119" s="94"/>
      <c r="CM119" s="94"/>
      <c r="CN119" s="218"/>
      <c r="CO119" s="218"/>
      <c r="CP119" s="218"/>
      <c r="CQ119" s="218"/>
      <c r="CR119" s="218"/>
      <c r="CS119" s="49"/>
      <c r="CT119" s="219"/>
      <c r="CU119" s="218"/>
      <c r="CV119" s="49"/>
      <c r="CW119" s="220"/>
      <c r="DV119" s="363"/>
    </row>
    <row r="120" spans="1:126" ht="80.25" customHeight="1" x14ac:dyDescent="0.25">
      <c r="A120" s="352">
        <f t="shared" si="76"/>
        <v>69</v>
      </c>
      <c r="B120" s="277" t="s">
        <v>1610</v>
      </c>
      <c r="C120" s="277" t="s">
        <v>2477</v>
      </c>
      <c r="D120" s="216">
        <v>72</v>
      </c>
      <c r="E120" s="346">
        <v>42478</v>
      </c>
      <c r="F120" s="350" t="s">
        <v>1499</v>
      </c>
      <c r="G120" s="44" t="s">
        <v>1525</v>
      </c>
      <c r="H120" s="44"/>
      <c r="I120" s="45" t="s">
        <v>2257</v>
      </c>
      <c r="J120" s="28" t="s">
        <v>2126</v>
      </c>
      <c r="K120" s="347">
        <v>259</v>
      </c>
      <c r="L120" s="46">
        <v>801616</v>
      </c>
      <c r="M120" s="46" t="s">
        <v>2127</v>
      </c>
      <c r="N120" s="217">
        <v>20000000</v>
      </c>
      <c r="O120" s="75" t="s">
        <v>2130</v>
      </c>
      <c r="P120" s="183" t="s">
        <v>1487</v>
      </c>
      <c r="Q120" s="288" t="s">
        <v>1480</v>
      </c>
      <c r="R120" s="349" t="s">
        <v>1481</v>
      </c>
      <c r="S120" s="52"/>
      <c r="T120" s="75"/>
      <c r="U120" s="52"/>
      <c r="V120" s="192">
        <v>69</v>
      </c>
      <c r="W120" s="346">
        <v>42480</v>
      </c>
      <c r="X120" s="350" t="s">
        <v>1484</v>
      </c>
      <c r="Y120" s="365" t="s">
        <v>2131</v>
      </c>
      <c r="Z120" s="114">
        <v>1032429194</v>
      </c>
      <c r="AA120" s="50"/>
      <c r="AB120" s="352">
        <v>84816</v>
      </c>
      <c r="AC120" s="91">
        <v>42480</v>
      </c>
      <c r="AD120" s="367">
        <v>2500000</v>
      </c>
      <c r="AE120" s="73">
        <v>20000000</v>
      </c>
      <c r="AF120" s="49"/>
      <c r="AG120" s="49"/>
      <c r="AH120" s="367">
        <f t="shared" si="117"/>
        <v>20000000</v>
      </c>
      <c r="AI120" s="157" t="s">
        <v>22</v>
      </c>
      <c r="AJ120" s="157" t="s">
        <v>67</v>
      </c>
      <c r="AK120" s="157" t="s">
        <v>67</v>
      </c>
      <c r="AL120" s="157" t="s">
        <v>67</v>
      </c>
      <c r="AM120" s="346" t="s">
        <v>67</v>
      </c>
      <c r="AN120" s="346">
        <v>42480</v>
      </c>
      <c r="AO120" s="346"/>
      <c r="AP120" s="346">
        <v>42726</v>
      </c>
      <c r="AQ120" s="29">
        <f>AP120-AN120</f>
        <v>246</v>
      </c>
      <c r="AR120" s="52"/>
      <c r="AS120" s="184" t="s">
        <v>41</v>
      </c>
      <c r="AT120" s="290">
        <v>24433491</v>
      </c>
      <c r="AU120" s="52"/>
      <c r="AV120" s="52"/>
      <c r="AW120" s="49"/>
      <c r="AX120" s="75"/>
      <c r="AY120" s="52"/>
      <c r="AZ120" s="49"/>
      <c r="BA120" s="90"/>
      <c r="BB120" s="52"/>
      <c r="BC120" s="49"/>
      <c r="BD120" s="49"/>
      <c r="BE120" s="52"/>
      <c r="BF120" s="49"/>
      <c r="BG120" s="90"/>
      <c r="BH120" s="90"/>
      <c r="BI120" s="49"/>
      <c r="BJ120" s="49"/>
      <c r="BK120" s="52"/>
      <c r="BL120" s="49"/>
      <c r="BM120" s="49"/>
      <c r="BN120" s="49"/>
      <c r="BO120" s="49"/>
      <c r="BP120" s="91"/>
      <c r="BQ120" s="91"/>
      <c r="BR120" s="50"/>
      <c r="BS120" s="91"/>
      <c r="BT120" s="49"/>
      <c r="BU120" s="91"/>
      <c r="BV120" s="91"/>
      <c r="BW120" s="50"/>
      <c r="BX120" s="91"/>
      <c r="BY120" s="49"/>
      <c r="BZ120" s="91"/>
      <c r="CA120" s="91"/>
      <c r="CB120" s="50"/>
      <c r="CC120" s="91"/>
      <c r="CD120" s="49"/>
      <c r="CE120" s="92"/>
      <c r="CF120" s="52"/>
      <c r="CG120" s="75"/>
      <c r="CH120" s="49"/>
      <c r="CI120" s="92"/>
      <c r="CJ120" s="93"/>
      <c r="CK120" s="94"/>
      <c r="CL120" s="94"/>
      <c r="CM120" s="94"/>
      <c r="CN120" s="218"/>
      <c r="CO120" s="218"/>
      <c r="CP120" s="218"/>
      <c r="CQ120" s="218"/>
      <c r="CR120" s="218"/>
      <c r="CS120" s="49"/>
      <c r="CT120" s="219"/>
      <c r="CU120" s="218"/>
      <c r="CV120" s="49"/>
      <c r="CW120" s="220"/>
      <c r="DV120" s="363"/>
    </row>
    <row r="121" spans="1:126" ht="52.5" hidden="1" customHeight="1" x14ac:dyDescent="0.25">
      <c r="A121" s="352">
        <f t="shared" si="76"/>
        <v>79</v>
      </c>
      <c r="B121" s="277" t="s">
        <v>1610</v>
      </c>
      <c r="C121" s="277" t="s">
        <v>2478</v>
      </c>
      <c r="D121" s="211">
        <v>73</v>
      </c>
      <c r="E121" s="346">
        <v>42481</v>
      </c>
      <c r="F121" s="350" t="s">
        <v>1499</v>
      </c>
      <c r="G121" s="350" t="s">
        <v>1526</v>
      </c>
      <c r="H121" s="350"/>
      <c r="I121" s="30" t="s">
        <v>212</v>
      </c>
      <c r="J121" s="224" t="s">
        <v>2132</v>
      </c>
      <c r="K121" s="347">
        <v>172</v>
      </c>
      <c r="L121" s="46">
        <v>821119</v>
      </c>
      <c r="M121" s="46" t="s">
        <v>2133</v>
      </c>
      <c r="N121" s="217">
        <v>328000</v>
      </c>
      <c r="O121" s="75" t="s">
        <v>2134</v>
      </c>
      <c r="P121" s="183" t="s">
        <v>1803</v>
      </c>
      <c r="Q121" s="288" t="s">
        <v>1480</v>
      </c>
      <c r="R121" s="349" t="s">
        <v>1481</v>
      </c>
      <c r="S121" s="52"/>
      <c r="T121" s="75"/>
      <c r="U121" s="52"/>
      <c r="V121" s="192">
        <v>79</v>
      </c>
      <c r="W121" s="346">
        <v>42496</v>
      </c>
      <c r="X121" s="350" t="s">
        <v>1484</v>
      </c>
      <c r="Y121" s="45" t="s">
        <v>2135</v>
      </c>
      <c r="Z121" s="114">
        <v>860007590</v>
      </c>
      <c r="AA121" s="50" t="s">
        <v>1895</v>
      </c>
      <c r="AB121" s="352">
        <v>95016</v>
      </c>
      <c r="AC121" s="91">
        <v>42496</v>
      </c>
      <c r="AD121" s="49"/>
      <c r="AE121" s="73">
        <v>328000</v>
      </c>
      <c r="AF121" s="49"/>
      <c r="AG121" s="49"/>
      <c r="AH121" s="49">
        <f t="shared" si="117"/>
        <v>328000</v>
      </c>
      <c r="AI121" s="157" t="s">
        <v>22</v>
      </c>
      <c r="AJ121" s="157" t="s">
        <v>67</v>
      </c>
      <c r="AK121" s="157" t="s">
        <v>67</v>
      </c>
      <c r="AL121" s="157" t="s">
        <v>67</v>
      </c>
      <c r="AM121" s="346" t="s">
        <v>67</v>
      </c>
      <c r="AN121" s="346">
        <v>42503</v>
      </c>
      <c r="AO121" s="346"/>
      <c r="AP121" s="346">
        <v>42735</v>
      </c>
      <c r="AQ121" s="29">
        <f t="shared" ref="AQ121:AQ141" si="140">AP121-AN121</f>
        <v>232</v>
      </c>
      <c r="AR121" s="29"/>
      <c r="AS121" s="184" t="s">
        <v>96</v>
      </c>
      <c r="AT121" s="290">
        <v>94486941</v>
      </c>
      <c r="AU121" s="57"/>
      <c r="AV121" s="57"/>
      <c r="AW121" s="58"/>
      <c r="AX121" s="86"/>
      <c r="AY121" s="57"/>
      <c r="AZ121" s="58"/>
      <c r="BA121" s="59"/>
      <c r="BB121" s="60"/>
      <c r="BC121" s="61"/>
      <c r="BD121" s="61"/>
      <c r="BE121" s="62"/>
      <c r="BF121" s="61"/>
      <c r="BG121" s="63"/>
      <c r="BH121" s="63"/>
      <c r="BI121" s="64"/>
      <c r="BJ121" s="65"/>
      <c r="BK121" s="66"/>
      <c r="BL121" s="65"/>
      <c r="BM121" s="203">
        <f>+AF121</f>
        <v>0</v>
      </c>
      <c r="BN121" s="204">
        <f t="shared" ref="BN121" si="141">+AW121+BC121+BI121+BM121</f>
        <v>0</v>
      </c>
      <c r="BO121" s="205">
        <f>+AH121+BN121</f>
        <v>328000</v>
      </c>
      <c r="BP121" s="67"/>
      <c r="BQ121" s="67"/>
      <c r="BR121" s="115"/>
      <c r="BS121" s="67"/>
      <c r="BT121" s="58"/>
      <c r="BU121" s="61"/>
      <c r="BV121" s="60"/>
      <c r="BW121" s="60"/>
      <c r="BX121" s="60"/>
      <c r="BY121" s="61"/>
      <c r="BZ121" s="71"/>
      <c r="CA121" s="71"/>
      <c r="CB121" s="72"/>
      <c r="CC121" s="72"/>
      <c r="CD121" s="72"/>
      <c r="CE121" s="73"/>
      <c r="CF121" s="74">
        <f>+IF(BQ121&gt;AP121,IF(BV121&gt;BQ121,IF(CA121&gt;BV121,CA121,BV121),BQ121),AP121)</f>
        <v>42735</v>
      </c>
      <c r="CG121" s="75"/>
      <c r="CH121" s="49"/>
      <c r="CI121" s="73"/>
      <c r="CJ121" s="76" t="e">
        <f>+SUMIFS(#REF!,#REF!,AB121)</f>
        <v>#REF!</v>
      </c>
      <c r="CK121" s="77" t="e">
        <f>+SUMIFS(#REF!,#REF!,AU121)+SUMIFS(#REF!,#REF!,BA121)+SUMIFS(#REF!,#REF!,BG121)</f>
        <v>#REF!</v>
      </c>
      <c r="CL121" s="78" t="e">
        <f t="shared" ref="CL121" si="142">+(CJ121+CK121)/BO121</f>
        <v>#REF!</v>
      </c>
      <c r="CM121" s="79"/>
      <c r="CN121" s="80" t="str">
        <f>+R121</f>
        <v>EJECUCIÓN</v>
      </c>
      <c r="CO121" s="81"/>
      <c r="CP121" s="82">
        <f>+AN121</f>
        <v>42503</v>
      </c>
      <c r="CQ121" s="80">
        <f t="shared" ref="CQ121" si="143">+CF121</f>
        <v>42735</v>
      </c>
      <c r="CR121" s="83">
        <f t="shared" ref="CR121" si="144">+CQ121-CP121</f>
        <v>232</v>
      </c>
      <c r="CS121" s="83">
        <f t="shared" ref="CS121" si="145">+$CU$1-CP121</f>
        <v>-226</v>
      </c>
      <c r="CT121" s="84">
        <f t="shared" ref="CT121" si="146">+IF(CS121&gt;=CR121,100,(CS121/CR121)*100)</f>
        <v>-97.41379310344827</v>
      </c>
      <c r="CU121" s="218"/>
      <c r="CV121" s="49"/>
      <c r="CW121" s="220"/>
      <c r="DV121" s="221"/>
    </row>
    <row r="122" spans="1:126" ht="51" hidden="1" x14ac:dyDescent="0.25">
      <c r="A122" s="352">
        <f t="shared" si="76"/>
        <v>97</v>
      </c>
      <c r="B122" s="277" t="s">
        <v>1610</v>
      </c>
      <c r="C122" s="278" t="s">
        <v>2615</v>
      </c>
      <c r="D122" s="216">
        <v>74</v>
      </c>
      <c r="E122" s="346">
        <v>42481</v>
      </c>
      <c r="F122" s="350" t="s">
        <v>1499</v>
      </c>
      <c r="G122" s="350" t="s">
        <v>1526</v>
      </c>
      <c r="H122" s="350"/>
      <c r="I122" s="30" t="s">
        <v>212</v>
      </c>
      <c r="J122" s="28" t="s">
        <v>2144</v>
      </c>
      <c r="K122" s="347">
        <v>261</v>
      </c>
      <c r="L122" s="46" t="s">
        <v>1528</v>
      </c>
      <c r="M122" s="46" t="s">
        <v>1529</v>
      </c>
      <c r="N122" s="217">
        <v>16692864</v>
      </c>
      <c r="O122" s="75" t="s">
        <v>2153</v>
      </c>
      <c r="P122" s="183" t="s">
        <v>1531</v>
      </c>
      <c r="Q122" s="288" t="s">
        <v>1480</v>
      </c>
      <c r="R122" s="349" t="s">
        <v>1481</v>
      </c>
      <c r="S122" s="52"/>
      <c r="T122" s="75"/>
      <c r="U122" s="52"/>
      <c r="V122" s="192">
        <v>97</v>
      </c>
      <c r="W122" s="346">
        <v>42535</v>
      </c>
      <c r="X122" s="350" t="s">
        <v>1484</v>
      </c>
      <c r="Y122" s="45" t="s">
        <v>2154</v>
      </c>
      <c r="Z122" s="114">
        <v>830035246</v>
      </c>
      <c r="AA122" s="50" t="s">
        <v>1565</v>
      </c>
      <c r="AB122" s="352">
        <v>119416</v>
      </c>
      <c r="AC122" s="91"/>
      <c r="AD122" s="49"/>
      <c r="AE122" s="73">
        <v>16692864</v>
      </c>
      <c r="AF122" s="49"/>
      <c r="AG122" s="49"/>
      <c r="AH122" s="49">
        <f t="shared" si="117"/>
        <v>16692864</v>
      </c>
      <c r="AI122" s="157" t="s">
        <v>2438</v>
      </c>
      <c r="AJ122" s="253">
        <v>0.1</v>
      </c>
      <c r="AK122" s="157" t="s">
        <v>67</v>
      </c>
      <c r="AL122" s="157" t="s">
        <v>67</v>
      </c>
      <c r="AM122" s="346" t="s">
        <v>67</v>
      </c>
      <c r="AN122" s="346">
        <v>42535</v>
      </c>
      <c r="AO122" s="346"/>
      <c r="AP122" s="346">
        <v>42565</v>
      </c>
      <c r="AQ122" s="29">
        <f t="shared" si="140"/>
        <v>30</v>
      </c>
      <c r="AR122" s="235" t="s">
        <v>2482</v>
      </c>
      <c r="AS122" s="184" t="s">
        <v>1408</v>
      </c>
      <c r="AT122" s="290">
        <v>1087989085</v>
      </c>
      <c r="AU122" s="52"/>
      <c r="AV122" s="52"/>
      <c r="AW122" s="49"/>
      <c r="AX122" s="75"/>
      <c r="AY122" s="52"/>
      <c r="AZ122" s="49"/>
      <c r="BA122" s="90"/>
      <c r="BB122" s="52"/>
      <c r="BC122" s="49"/>
      <c r="BD122" s="49"/>
      <c r="BE122" s="52"/>
      <c r="BF122" s="49"/>
      <c r="BG122" s="90"/>
      <c r="BH122" s="90"/>
      <c r="BI122" s="49"/>
      <c r="BJ122" s="49"/>
      <c r="BK122" s="52"/>
      <c r="BL122" s="49"/>
      <c r="BM122" s="49"/>
      <c r="BN122" s="49"/>
      <c r="BO122" s="49"/>
      <c r="BP122" s="91"/>
      <c r="BQ122" s="91"/>
      <c r="BR122" s="50"/>
      <c r="BS122" s="91"/>
      <c r="BT122" s="49"/>
      <c r="BU122" s="91"/>
      <c r="BV122" s="91"/>
      <c r="BW122" s="50"/>
      <c r="BX122" s="91"/>
      <c r="BY122" s="49"/>
      <c r="BZ122" s="91"/>
      <c r="CA122" s="91"/>
      <c r="CB122" s="50"/>
      <c r="CC122" s="91"/>
      <c r="CD122" s="49"/>
      <c r="CE122" s="92"/>
      <c r="CF122" s="52"/>
      <c r="CG122" s="75"/>
      <c r="CH122" s="49"/>
      <c r="CI122" s="92"/>
      <c r="CJ122" s="93"/>
      <c r="CK122" s="94"/>
      <c r="CL122" s="94"/>
      <c r="CM122" s="94"/>
      <c r="CN122" s="218"/>
      <c r="CO122" s="218"/>
      <c r="CP122" s="218"/>
      <c r="CQ122" s="218"/>
      <c r="CR122" s="218"/>
      <c r="CS122" s="49"/>
      <c r="CT122" s="219"/>
      <c r="CU122" s="218"/>
      <c r="CV122" s="49"/>
      <c r="CW122" s="220"/>
      <c r="DV122" s="221"/>
    </row>
    <row r="123" spans="1:126" ht="63.75" hidden="1" x14ac:dyDescent="0.25">
      <c r="A123" s="352">
        <f t="shared" si="76"/>
        <v>84</v>
      </c>
      <c r="B123" s="43" t="s">
        <v>2792</v>
      </c>
      <c r="C123" s="278" t="s">
        <v>2479</v>
      </c>
      <c r="D123" s="216">
        <v>75</v>
      </c>
      <c r="E123" s="346">
        <v>42482</v>
      </c>
      <c r="F123" s="350" t="s">
        <v>1499</v>
      </c>
      <c r="G123" s="350" t="s">
        <v>1526</v>
      </c>
      <c r="H123" s="350"/>
      <c r="I123" s="120" t="s">
        <v>2250</v>
      </c>
      <c r="J123" s="28" t="s">
        <v>2145</v>
      </c>
      <c r="K123" s="347">
        <v>31</v>
      </c>
      <c r="L123" s="46" t="s">
        <v>2155</v>
      </c>
      <c r="M123" s="46" t="s">
        <v>2156</v>
      </c>
      <c r="N123" s="217">
        <v>456365895</v>
      </c>
      <c r="O123" s="75" t="s">
        <v>2157</v>
      </c>
      <c r="P123" s="183" t="s">
        <v>1531</v>
      </c>
      <c r="Q123" s="288" t="s">
        <v>1480</v>
      </c>
      <c r="R123" s="349" t="s">
        <v>1481</v>
      </c>
      <c r="S123" s="52"/>
      <c r="T123" s="75"/>
      <c r="U123" s="52"/>
      <c r="V123" s="192">
        <v>84</v>
      </c>
      <c r="W123" s="346">
        <v>42515</v>
      </c>
      <c r="X123" s="350" t="s">
        <v>2338</v>
      </c>
      <c r="Y123" s="45" t="s">
        <v>2158</v>
      </c>
      <c r="Z123" s="114">
        <v>900387076</v>
      </c>
      <c r="AA123" s="50" t="s">
        <v>2065</v>
      </c>
      <c r="AB123" s="352">
        <v>112916</v>
      </c>
      <c r="AC123" s="91"/>
      <c r="AD123" s="49"/>
      <c r="AE123" s="73">
        <v>456365895</v>
      </c>
      <c r="AF123" s="49"/>
      <c r="AG123" s="49"/>
      <c r="AH123" s="49">
        <f t="shared" si="117"/>
        <v>456365895</v>
      </c>
      <c r="AI123" s="157" t="s">
        <v>2255</v>
      </c>
      <c r="AJ123" s="157" t="s">
        <v>2335</v>
      </c>
      <c r="AK123" s="157" t="s">
        <v>67</v>
      </c>
      <c r="AL123" s="157" t="s">
        <v>67</v>
      </c>
      <c r="AM123" s="346" t="s">
        <v>67</v>
      </c>
      <c r="AN123" s="346">
        <v>42515</v>
      </c>
      <c r="AO123" s="346"/>
      <c r="AP123" s="346">
        <v>42575</v>
      </c>
      <c r="AQ123" s="29">
        <f t="shared" si="140"/>
        <v>60</v>
      </c>
      <c r="AR123" s="52"/>
      <c r="AS123" s="350" t="s">
        <v>2339</v>
      </c>
      <c r="AT123" s="290">
        <v>79399984</v>
      </c>
      <c r="AU123" s="52"/>
      <c r="AV123" s="52"/>
      <c r="AW123" s="49"/>
      <c r="AX123" s="75"/>
      <c r="AY123" s="52"/>
      <c r="AZ123" s="49"/>
      <c r="BA123" s="90"/>
      <c r="BB123" s="52"/>
      <c r="BC123" s="49"/>
      <c r="BD123" s="49"/>
      <c r="BE123" s="52"/>
      <c r="BF123" s="49"/>
      <c r="BG123" s="90"/>
      <c r="BH123" s="90"/>
      <c r="BI123" s="49"/>
      <c r="BJ123" s="49"/>
      <c r="BK123" s="52"/>
      <c r="BL123" s="49"/>
      <c r="BM123" s="49"/>
      <c r="BN123" s="49"/>
      <c r="BO123" s="49"/>
      <c r="BP123" s="91"/>
      <c r="BQ123" s="91"/>
      <c r="BR123" s="50"/>
      <c r="BS123" s="91"/>
      <c r="BT123" s="49"/>
      <c r="BU123" s="91"/>
      <c r="BV123" s="91"/>
      <c r="BW123" s="50"/>
      <c r="BX123" s="91"/>
      <c r="BY123" s="49"/>
      <c r="BZ123" s="91"/>
      <c r="CA123" s="91"/>
      <c r="CB123" s="50"/>
      <c r="CC123" s="91"/>
      <c r="CD123" s="49"/>
      <c r="CE123" s="92"/>
      <c r="CF123" s="52"/>
      <c r="CG123" s="75"/>
      <c r="CH123" s="49"/>
      <c r="CI123" s="92"/>
      <c r="CJ123" s="93"/>
      <c r="CK123" s="94"/>
      <c r="CL123" s="94"/>
      <c r="CM123" s="94"/>
      <c r="CN123" s="218"/>
      <c r="CO123" s="218"/>
      <c r="CP123" s="218"/>
      <c r="CQ123" s="218"/>
      <c r="CR123" s="218"/>
      <c r="CS123" s="49"/>
      <c r="CT123" s="219"/>
      <c r="CU123" s="218"/>
      <c r="CV123" s="49"/>
      <c r="CW123" s="220"/>
      <c r="DV123" s="221"/>
    </row>
    <row r="124" spans="1:126" ht="62.25" customHeight="1" x14ac:dyDescent="0.25">
      <c r="A124" s="352">
        <f t="shared" si="76"/>
        <v>80</v>
      </c>
      <c r="B124" s="43" t="s">
        <v>2792</v>
      </c>
      <c r="C124" s="278" t="s">
        <v>2480</v>
      </c>
      <c r="D124" s="216">
        <v>76</v>
      </c>
      <c r="E124" s="346">
        <v>42486</v>
      </c>
      <c r="F124" s="350" t="s">
        <v>1499</v>
      </c>
      <c r="G124" s="44" t="s">
        <v>1525</v>
      </c>
      <c r="H124" s="44"/>
      <c r="I124" s="45" t="s">
        <v>2257</v>
      </c>
      <c r="J124" s="28" t="s">
        <v>2146</v>
      </c>
      <c r="K124" s="347">
        <v>260</v>
      </c>
      <c r="L124" s="46">
        <v>801615</v>
      </c>
      <c r="M124" s="46" t="s">
        <v>2160</v>
      </c>
      <c r="N124" s="217">
        <v>20000000</v>
      </c>
      <c r="O124" s="75" t="s">
        <v>2161</v>
      </c>
      <c r="P124" s="183" t="s">
        <v>2162</v>
      </c>
      <c r="Q124" s="288" t="s">
        <v>1480</v>
      </c>
      <c r="R124" s="349" t="s">
        <v>1481</v>
      </c>
      <c r="S124" s="52"/>
      <c r="T124" s="75"/>
      <c r="U124" s="52"/>
      <c r="V124" s="192">
        <v>80</v>
      </c>
      <c r="W124" s="346">
        <v>42500</v>
      </c>
      <c r="X124" s="350" t="s">
        <v>1484</v>
      </c>
      <c r="Y124" s="365" t="s">
        <v>2163</v>
      </c>
      <c r="Z124" s="114">
        <v>1015409282</v>
      </c>
      <c r="AA124" s="50"/>
      <c r="AB124" s="352">
        <v>96216</v>
      </c>
      <c r="AC124" s="91"/>
      <c r="AD124" s="367">
        <v>2500000</v>
      </c>
      <c r="AE124" s="73">
        <v>20000000</v>
      </c>
      <c r="AF124" s="49"/>
      <c r="AG124" s="49"/>
      <c r="AH124" s="367">
        <f t="shared" si="117"/>
        <v>20000000</v>
      </c>
      <c r="AI124" s="157" t="s">
        <v>22</v>
      </c>
      <c r="AJ124" s="157" t="s">
        <v>67</v>
      </c>
      <c r="AK124" s="157" t="s">
        <v>67</v>
      </c>
      <c r="AL124" s="157" t="s">
        <v>67</v>
      </c>
      <c r="AM124" s="346" t="s">
        <v>67</v>
      </c>
      <c r="AN124" s="346">
        <v>42500</v>
      </c>
      <c r="AO124" s="346"/>
      <c r="AP124" s="346">
        <v>42735</v>
      </c>
      <c r="AQ124" s="29">
        <f t="shared" si="140"/>
        <v>235</v>
      </c>
      <c r="AR124" s="52"/>
      <c r="AS124" s="350" t="s">
        <v>2296</v>
      </c>
      <c r="AT124" s="296">
        <v>1070957031</v>
      </c>
      <c r="AU124" s="52"/>
      <c r="AV124" s="52"/>
      <c r="AW124" s="49"/>
      <c r="AX124" s="75"/>
      <c r="AY124" s="52"/>
      <c r="AZ124" s="49"/>
      <c r="BA124" s="90"/>
      <c r="BB124" s="52"/>
      <c r="BC124" s="49"/>
      <c r="BD124" s="49"/>
      <c r="BE124" s="52"/>
      <c r="BF124" s="49"/>
      <c r="BG124" s="90"/>
      <c r="BH124" s="90"/>
      <c r="BI124" s="49"/>
      <c r="BJ124" s="49"/>
      <c r="BK124" s="52"/>
      <c r="BL124" s="49"/>
      <c r="BM124" s="49"/>
      <c r="BN124" s="49"/>
      <c r="BO124" s="49"/>
      <c r="BP124" s="91"/>
      <c r="BQ124" s="91"/>
      <c r="BR124" s="50"/>
      <c r="BS124" s="91"/>
      <c r="BT124" s="49"/>
      <c r="BU124" s="91"/>
      <c r="BV124" s="91"/>
      <c r="BW124" s="50"/>
      <c r="BX124" s="91"/>
      <c r="BY124" s="49"/>
      <c r="BZ124" s="91"/>
      <c r="CA124" s="91"/>
      <c r="CB124" s="50"/>
      <c r="CC124" s="91"/>
      <c r="CD124" s="49"/>
      <c r="CE124" s="92"/>
      <c r="CF124" s="52"/>
      <c r="CG124" s="75"/>
      <c r="CH124" s="49"/>
      <c r="CI124" s="92"/>
      <c r="CJ124" s="93"/>
      <c r="CK124" s="94"/>
      <c r="CL124" s="94"/>
      <c r="CM124" s="94"/>
      <c r="CN124" s="218"/>
      <c r="CO124" s="218"/>
      <c r="CP124" s="218"/>
      <c r="CQ124" s="218"/>
      <c r="CR124" s="218"/>
      <c r="CS124" s="49"/>
      <c r="CT124" s="219"/>
      <c r="CU124" s="218"/>
      <c r="CV124" s="49"/>
      <c r="CW124" s="220"/>
      <c r="DV124" s="363"/>
    </row>
    <row r="125" spans="1:126" ht="38.25" hidden="1" x14ac:dyDescent="0.25">
      <c r="A125" s="352">
        <f t="shared" si="76"/>
        <v>83</v>
      </c>
      <c r="B125" s="278" t="s">
        <v>1489</v>
      </c>
      <c r="C125" s="278" t="s">
        <v>2183</v>
      </c>
      <c r="D125" s="216">
        <v>77</v>
      </c>
      <c r="E125" s="346">
        <v>42489</v>
      </c>
      <c r="F125" s="350" t="s">
        <v>1499</v>
      </c>
      <c r="G125" s="350" t="s">
        <v>1526</v>
      </c>
      <c r="H125" s="350"/>
      <c r="I125" s="30" t="s">
        <v>2257</v>
      </c>
      <c r="J125" s="28" t="s">
        <v>2136</v>
      </c>
      <c r="K125" s="347">
        <v>91</v>
      </c>
      <c r="L125" s="46">
        <v>432332</v>
      </c>
      <c r="M125" s="46" t="s">
        <v>2137</v>
      </c>
      <c r="N125" s="217">
        <v>23210440</v>
      </c>
      <c r="O125" s="75" t="s">
        <v>2138</v>
      </c>
      <c r="P125" s="183" t="s">
        <v>1637</v>
      </c>
      <c r="Q125" s="288" t="s">
        <v>1480</v>
      </c>
      <c r="R125" s="349" t="s">
        <v>1481</v>
      </c>
      <c r="S125" s="52"/>
      <c r="T125" s="75"/>
      <c r="U125" s="52"/>
      <c r="V125" s="192">
        <v>83</v>
      </c>
      <c r="W125" s="346">
        <v>42507</v>
      </c>
      <c r="X125" s="350" t="s">
        <v>1484</v>
      </c>
      <c r="Y125" s="45" t="s">
        <v>2139</v>
      </c>
      <c r="Z125" s="114">
        <v>830084433</v>
      </c>
      <c r="AA125" s="50" t="s">
        <v>1565</v>
      </c>
      <c r="AB125" s="352">
        <v>101016</v>
      </c>
      <c r="AC125" s="91"/>
      <c r="AD125" s="49"/>
      <c r="AE125" s="73">
        <v>23210440</v>
      </c>
      <c r="AF125" s="49"/>
      <c r="AG125" s="49"/>
      <c r="AH125" s="49">
        <f t="shared" si="117"/>
        <v>23210440</v>
      </c>
      <c r="AI125" s="157" t="s">
        <v>22</v>
      </c>
      <c r="AJ125" s="157" t="s">
        <v>67</v>
      </c>
      <c r="AK125" s="157" t="s">
        <v>67</v>
      </c>
      <c r="AL125" s="157" t="s">
        <v>67</v>
      </c>
      <c r="AM125" s="346" t="s">
        <v>67</v>
      </c>
      <c r="AN125" s="346">
        <v>42510</v>
      </c>
      <c r="AO125" s="346"/>
      <c r="AP125" s="346">
        <v>42570</v>
      </c>
      <c r="AQ125" s="29">
        <f t="shared" si="140"/>
        <v>60</v>
      </c>
      <c r="AR125" s="52"/>
      <c r="AS125" s="184" t="s">
        <v>1463</v>
      </c>
      <c r="AT125" s="290">
        <v>36551065</v>
      </c>
      <c r="AU125" s="159"/>
      <c r="AV125" s="159"/>
      <c r="AW125" s="123"/>
      <c r="AX125" s="160"/>
      <c r="AY125" s="159"/>
      <c r="AZ125" s="123"/>
      <c r="BA125" s="90"/>
      <c r="BB125" s="52"/>
      <c r="BC125" s="49"/>
      <c r="BD125" s="49"/>
      <c r="BE125" s="52"/>
      <c r="BF125" s="49"/>
      <c r="BG125" s="90"/>
      <c r="BH125" s="90"/>
      <c r="BI125" s="49"/>
      <c r="BJ125" s="49"/>
      <c r="BK125" s="52"/>
      <c r="BL125" s="49"/>
      <c r="BM125" s="49"/>
      <c r="BN125" s="49"/>
      <c r="BO125" s="49"/>
      <c r="BP125" s="91"/>
      <c r="BQ125" s="91"/>
      <c r="BR125" s="50"/>
      <c r="BS125" s="91"/>
      <c r="BT125" s="49"/>
      <c r="BU125" s="91"/>
      <c r="BV125" s="91"/>
      <c r="BW125" s="50"/>
      <c r="BX125" s="91"/>
      <c r="BY125" s="49"/>
      <c r="BZ125" s="91"/>
      <c r="CA125" s="91"/>
      <c r="CB125" s="50"/>
      <c r="CC125" s="91"/>
      <c r="CD125" s="49"/>
      <c r="CE125" s="92"/>
      <c r="CF125" s="52"/>
      <c r="CG125" s="75"/>
      <c r="CH125" s="49"/>
      <c r="CI125" s="92"/>
      <c r="CJ125" s="93"/>
      <c r="CK125" s="94"/>
      <c r="CL125" s="94"/>
      <c r="CM125" s="94"/>
      <c r="CN125" s="218"/>
      <c r="CO125" s="218"/>
      <c r="CP125" s="218"/>
      <c r="CQ125" s="218"/>
      <c r="CR125" s="218"/>
      <c r="CS125" s="49"/>
      <c r="CT125" s="219"/>
      <c r="CU125" s="218"/>
      <c r="CV125" s="49"/>
      <c r="CW125" s="220"/>
      <c r="DV125" s="221"/>
    </row>
    <row r="126" spans="1:126" ht="89.25" hidden="1" x14ac:dyDescent="0.25">
      <c r="A126" s="352">
        <f t="shared" si="76"/>
        <v>85</v>
      </c>
      <c r="B126" s="278" t="s">
        <v>2164</v>
      </c>
      <c r="C126" s="278" t="s">
        <v>2525</v>
      </c>
      <c r="D126" s="216">
        <v>78</v>
      </c>
      <c r="E126" s="346">
        <v>42489</v>
      </c>
      <c r="F126" s="350" t="s">
        <v>1499</v>
      </c>
      <c r="G126" s="117" t="s">
        <v>1525</v>
      </c>
      <c r="H126" s="117"/>
      <c r="I126" s="350" t="s">
        <v>1972</v>
      </c>
      <c r="J126" s="28" t="s">
        <v>2142</v>
      </c>
      <c r="K126" s="347">
        <v>49</v>
      </c>
      <c r="L126" s="46">
        <v>861017</v>
      </c>
      <c r="M126" s="46" t="s">
        <v>1956</v>
      </c>
      <c r="N126" s="217">
        <v>10500000</v>
      </c>
      <c r="O126" s="75" t="s">
        <v>1961</v>
      </c>
      <c r="P126" s="183" t="s">
        <v>1863</v>
      </c>
      <c r="Q126" s="288" t="s">
        <v>1480</v>
      </c>
      <c r="R126" s="349" t="s">
        <v>1481</v>
      </c>
      <c r="S126" s="52"/>
      <c r="T126" s="75"/>
      <c r="U126" s="52"/>
      <c r="V126" s="192">
        <v>85</v>
      </c>
      <c r="W126" s="346">
        <v>42515</v>
      </c>
      <c r="X126" s="350" t="s">
        <v>1484</v>
      </c>
      <c r="Y126" s="45" t="s">
        <v>2415</v>
      </c>
      <c r="Z126" s="114">
        <v>860007759</v>
      </c>
      <c r="AA126" s="50" t="s">
        <v>1846</v>
      </c>
      <c r="AB126" s="352">
        <v>112516</v>
      </c>
      <c r="AC126" s="91"/>
      <c r="AD126" s="49"/>
      <c r="AE126" s="73">
        <v>10500000</v>
      </c>
      <c r="AF126" s="49"/>
      <c r="AG126" s="49"/>
      <c r="AH126" s="49">
        <f t="shared" si="117"/>
        <v>10500000</v>
      </c>
      <c r="AI126" s="157" t="s">
        <v>22</v>
      </c>
      <c r="AJ126" s="157" t="s">
        <v>67</v>
      </c>
      <c r="AK126" s="157" t="s">
        <v>67</v>
      </c>
      <c r="AL126" s="157" t="s">
        <v>67</v>
      </c>
      <c r="AM126" s="346" t="s">
        <v>67</v>
      </c>
      <c r="AN126" s="346">
        <v>42515</v>
      </c>
      <c r="AO126" s="346"/>
      <c r="AP126" s="346">
        <v>42704</v>
      </c>
      <c r="AQ126" s="29">
        <f t="shared" si="140"/>
        <v>189</v>
      </c>
      <c r="AR126" s="52"/>
      <c r="AS126" s="350" t="s">
        <v>101</v>
      </c>
      <c r="AT126" s="290">
        <v>52206863</v>
      </c>
      <c r="AU126" s="52"/>
      <c r="AV126" s="52"/>
      <c r="AW126" s="49"/>
      <c r="AX126" s="75"/>
      <c r="AY126" s="52"/>
      <c r="AZ126" s="49"/>
      <c r="BA126" s="90"/>
      <c r="BB126" s="52"/>
      <c r="BC126" s="49"/>
      <c r="BD126" s="49"/>
      <c r="BE126" s="52"/>
      <c r="BF126" s="49"/>
      <c r="BG126" s="90"/>
      <c r="BH126" s="90"/>
      <c r="BI126" s="49"/>
      <c r="BJ126" s="49"/>
      <c r="BK126" s="52"/>
      <c r="BL126" s="49"/>
      <c r="BM126" s="49"/>
      <c r="BN126" s="49"/>
      <c r="BO126" s="49"/>
      <c r="BP126" s="91"/>
      <c r="BQ126" s="91"/>
      <c r="BR126" s="50"/>
      <c r="BS126" s="91"/>
      <c r="BT126" s="49"/>
      <c r="BU126" s="91"/>
      <c r="BV126" s="91"/>
      <c r="BW126" s="50"/>
      <c r="BX126" s="91"/>
      <c r="BY126" s="49"/>
      <c r="BZ126" s="91"/>
      <c r="CA126" s="91"/>
      <c r="CB126" s="50"/>
      <c r="CC126" s="91"/>
      <c r="CD126" s="49"/>
      <c r="CE126" s="92"/>
      <c r="CF126" s="52"/>
      <c r="CG126" s="75"/>
      <c r="CH126" s="49"/>
      <c r="CI126" s="92"/>
      <c r="CJ126" s="93"/>
      <c r="CK126" s="94"/>
      <c r="CL126" s="94"/>
      <c r="CM126" s="94"/>
      <c r="CN126" s="218"/>
      <c r="CO126" s="218"/>
      <c r="CP126" s="218"/>
      <c r="CQ126" s="218"/>
      <c r="CR126" s="218"/>
      <c r="CS126" s="49"/>
      <c r="CT126" s="219"/>
      <c r="CU126" s="218"/>
      <c r="CV126" s="49"/>
      <c r="CW126" s="220"/>
      <c r="DV126" s="221"/>
    </row>
    <row r="127" spans="1:126" ht="51" hidden="1" x14ac:dyDescent="0.25">
      <c r="A127" s="352">
        <f t="shared" si="76"/>
        <v>89</v>
      </c>
      <c r="B127" s="277" t="s">
        <v>2324</v>
      </c>
      <c r="C127" s="281" t="s">
        <v>2266</v>
      </c>
      <c r="D127" s="225">
        <v>79</v>
      </c>
      <c r="E127" s="346">
        <v>42489</v>
      </c>
      <c r="F127" s="350" t="s">
        <v>1499</v>
      </c>
      <c r="G127" s="117" t="s">
        <v>1525</v>
      </c>
      <c r="H127" s="117"/>
      <c r="I127" s="350" t="s">
        <v>2165</v>
      </c>
      <c r="J127" s="28" t="s">
        <v>2140</v>
      </c>
      <c r="K127" s="347">
        <v>247</v>
      </c>
      <c r="L127" s="46">
        <v>801017</v>
      </c>
      <c r="M127" s="46" t="s">
        <v>1956</v>
      </c>
      <c r="N127" s="217">
        <v>45000000</v>
      </c>
      <c r="O127" s="75" t="s">
        <v>2166</v>
      </c>
      <c r="P127" s="183" t="s">
        <v>2038</v>
      </c>
      <c r="Q127" s="288" t="s">
        <v>1480</v>
      </c>
      <c r="R127" s="349" t="s">
        <v>1481</v>
      </c>
      <c r="S127" s="52"/>
      <c r="T127" s="75"/>
      <c r="U127" s="52"/>
      <c r="V127" s="192">
        <v>89</v>
      </c>
      <c r="W127" s="346">
        <v>42516</v>
      </c>
      <c r="X127" s="350" t="s">
        <v>1484</v>
      </c>
      <c r="Y127" s="45" t="s">
        <v>2167</v>
      </c>
      <c r="Z127" s="114">
        <v>860517647</v>
      </c>
      <c r="AA127" s="50" t="s">
        <v>2065</v>
      </c>
      <c r="AB127" s="352">
        <v>112616</v>
      </c>
      <c r="AC127" s="91"/>
      <c r="AD127" s="49"/>
      <c r="AE127" s="73">
        <v>45000000</v>
      </c>
      <c r="AF127" s="49"/>
      <c r="AG127" s="49"/>
      <c r="AH127" s="49">
        <f t="shared" si="117"/>
        <v>45000000</v>
      </c>
      <c r="AI127" s="157" t="s">
        <v>22</v>
      </c>
      <c r="AJ127" s="157" t="s">
        <v>67</v>
      </c>
      <c r="AK127" s="157" t="s">
        <v>67</v>
      </c>
      <c r="AL127" s="157" t="s">
        <v>67</v>
      </c>
      <c r="AM127" s="346" t="s">
        <v>67</v>
      </c>
      <c r="AN127" s="91">
        <v>42515</v>
      </c>
      <c r="AO127" s="91"/>
      <c r="AP127" s="91">
        <v>42704</v>
      </c>
      <c r="AQ127" s="29">
        <f t="shared" si="140"/>
        <v>189</v>
      </c>
      <c r="AR127" s="52"/>
      <c r="AS127" s="350" t="s">
        <v>101</v>
      </c>
      <c r="AT127" s="290">
        <v>52206863</v>
      </c>
      <c r="AU127" s="52"/>
      <c r="AV127" s="52"/>
      <c r="AW127" s="49"/>
      <c r="AX127" s="75"/>
      <c r="AY127" s="52"/>
      <c r="AZ127" s="49"/>
      <c r="BA127" s="90"/>
      <c r="BB127" s="52"/>
      <c r="BC127" s="49"/>
      <c r="BD127" s="49"/>
      <c r="BE127" s="52"/>
      <c r="BF127" s="49"/>
      <c r="BG127" s="90"/>
      <c r="BH127" s="90"/>
      <c r="BI127" s="49"/>
      <c r="BJ127" s="49"/>
      <c r="BK127" s="52"/>
      <c r="BL127" s="49"/>
      <c r="BM127" s="49"/>
      <c r="BN127" s="49"/>
      <c r="BO127" s="49"/>
      <c r="BP127" s="91"/>
      <c r="BQ127" s="91"/>
      <c r="BR127" s="50"/>
      <c r="BS127" s="91"/>
      <c r="BT127" s="49"/>
      <c r="BU127" s="91"/>
      <c r="BV127" s="91"/>
      <c r="BW127" s="50"/>
      <c r="BX127" s="91"/>
      <c r="BY127" s="49"/>
      <c r="BZ127" s="91"/>
      <c r="CA127" s="91"/>
      <c r="CB127" s="50"/>
      <c r="CC127" s="91"/>
      <c r="CD127" s="49"/>
      <c r="CE127" s="92"/>
      <c r="CF127" s="52"/>
      <c r="CG127" s="75"/>
      <c r="CH127" s="49"/>
      <c r="CI127" s="92"/>
      <c r="CJ127" s="93"/>
      <c r="CK127" s="94"/>
      <c r="CL127" s="94"/>
      <c r="CM127" s="94"/>
      <c r="CN127" s="218"/>
      <c r="CO127" s="218"/>
      <c r="CP127" s="218"/>
      <c r="CQ127" s="218"/>
      <c r="CR127" s="218"/>
      <c r="CS127" s="49"/>
      <c r="CT127" s="219"/>
      <c r="CU127" s="218"/>
      <c r="CV127" s="49"/>
      <c r="CW127" s="220"/>
      <c r="DV127" s="221"/>
    </row>
    <row r="128" spans="1:126" ht="38.25" hidden="1" x14ac:dyDescent="0.25">
      <c r="A128" s="352">
        <f t="shared" si="76"/>
        <v>102</v>
      </c>
      <c r="B128" s="278" t="s">
        <v>2170</v>
      </c>
      <c r="C128" s="281" t="s">
        <v>2423</v>
      </c>
      <c r="D128" s="225">
        <v>80</v>
      </c>
      <c r="E128" s="346">
        <v>42489</v>
      </c>
      <c r="F128" s="350" t="s">
        <v>1499</v>
      </c>
      <c r="G128" s="117" t="s">
        <v>1525</v>
      </c>
      <c r="H128" s="117"/>
      <c r="I128" s="350" t="s">
        <v>2165</v>
      </c>
      <c r="J128" s="28" t="s">
        <v>2141</v>
      </c>
      <c r="K128" s="347">
        <v>248</v>
      </c>
      <c r="L128" s="46">
        <v>861017</v>
      </c>
      <c r="M128" s="46" t="s">
        <v>1956</v>
      </c>
      <c r="N128" s="217">
        <v>45000000</v>
      </c>
      <c r="O128" s="75" t="s">
        <v>2168</v>
      </c>
      <c r="P128" s="183" t="s">
        <v>2038</v>
      </c>
      <c r="Q128" s="288" t="s">
        <v>1480</v>
      </c>
      <c r="R128" s="349" t="s">
        <v>1481</v>
      </c>
      <c r="S128" s="52"/>
      <c r="T128" s="75"/>
      <c r="U128" s="52"/>
      <c r="V128" s="192">
        <v>102</v>
      </c>
      <c r="W128" s="346">
        <v>42545</v>
      </c>
      <c r="X128" s="350" t="s">
        <v>1484</v>
      </c>
      <c r="Y128" s="45" t="s">
        <v>2169</v>
      </c>
      <c r="Z128" s="114">
        <v>860351894</v>
      </c>
      <c r="AA128" s="50" t="s">
        <v>1846</v>
      </c>
      <c r="AB128" s="352">
        <v>129316</v>
      </c>
      <c r="AC128" s="91"/>
      <c r="AD128" s="49"/>
      <c r="AE128" s="73">
        <v>45000000</v>
      </c>
      <c r="AF128" s="49"/>
      <c r="AG128" s="49"/>
      <c r="AH128" s="49">
        <f t="shared" si="117"/>
        <v>45000000</v>
      </c>
      <c r="AI128" s="157" t="s">
        <v>22</v>
      </c>
      <c r="AJ128" s="157" t="s">
        <v>67</v>
      </c>
      <c r="AK128" s="157" t="s">
        <v>67</v>
      </c>
      <c r="AL128" s="157" t="s">
        <v>67</v>
      </c>
      <c r="AM128" s="346" t="s">
        <v>67</v>
      </c>
      <c r="AN128" s="91">
        <v>42644</v>
      </c>
      <c r="AO128" s="91"/>
      <c r="AP128" s="91">
        <v>42704</v>
      </c>
      <c r="AQ128" s="29">
        <f t="shared" si="140"/>
        <v>60</v>
      </c>
      <c r="AR128" s="52"/>
      <c r="AS128" s="184" t="s">
        <v>101</v>
      </c>
      <c r="AT128" s="290">
        <v>52439750</v>
      </c>
      <c r="AU128" s="52"/>
      <c r="AV128" s="52"/>
      <c r="AW128" s="49"/>
      <c r="AX128" s="75"/>
      <c r="AY128" s="52"/>
      <c r="AZ128" s="49"/>
      <c r="BA128" s="90"/>
      <c r="BB128" s="52"/>
      <c r="BC128" s="49"/>
      <c r="BD128" s="49"/>
      <c r="BE128" s="52"/>
      <c r="BF128" s="49"/>
      <c r="BG128" s="90"/>
      <c r="BH128" s="90"/>
      <c r="BI128" s="49"/>
      <c r="BJ128" s="49"/>
      <c r="BK128" s="52"/>
      <c r="BL128" s="49"/>
      <c r="BM128" s="49"/>
      <c r="BN128" s="49"/>
      <c r="BO128" s="49"/>
      <c r="BP128" s="91"/>
      <c r="BQ128" s="91"/>
      <c r="BR128" s="50"/>
      <c r="BS128" s="91"/>
      <c r="BT128" s="49"/>
      <c r="BU128" s="91"/>
      <c r="BV128" s="91"/>
      <c r="BW128" s="50"/>
      <c r="BX128" s="91"/>
      <c r="BY128" s="49"/>
      <c r="BZ128" s="91"/>
      <c r="CA128" s="91"/>
      <c r="CB128" s="50"/>
      <c r="CC128" s="91"/>
      <c r="CD128" s="49"/>
      <c r="CE128" s="92"/>
      <c r="CF128" s="52"/>
      <c r="CG128" s="75"/>
      <c r="CH128" s="49"/>
      <c r="CI128" s="92"/>
      <c r="CJ128" s="93"/>
      <c r="CK128" s="94"/>
      <c r="CL128" s="94"/>
      <c r="CM128" s="94"/>
      <c r="CN128" s="218"/>
      <c r="CO128" s="218"/>
      <c r="CP128" s="218"/>
      <c r="CQ128" s="218"/>
      <c r="CR128" s="218"/>
      <c r="CS128" s="49"/>
      <c r="CT128" s="219"/>
      <c r="CU128" s="218"/>
      <c r="CV128" s="49"/>
      <c r="CW128" s="220"/>
      <c r="DV128" s="221"/>
    </row>
    <row r="129" spans="1:101" s="221" customFormat="1" ht="63.75" hidden="1" x14ac:dyDescent="0.25">
      <c r="A129" s="352">
        <f t="shared" si="76"/>
        <v>77</v>
      </c>
      <c r="B129" s="278" t="s">
        <v>1609</v>
      </c>
      <c r="C129" s="278" t="s">
        <v>2568</v>
      </c>
      <c r="D129" s="225">
        <v>81</v>
      </c>
      <c r="E129" s="346">
        <v>42492</v>
      </c>
      <c r="F129" s="350" t="s">
        <v>1499</v>
      </c>
      <c r="G129" s="350" t="s">
        <v>1659</v>
      </c>
      <c r="H129" s="350"/>
      <c r="I129" s="350" t="s">
        <v>255</v>
      </c>
      <c r="J129" s="28" t="s">
        <v>2143</v>
      </c>
      <c r="K129" s="347">
        <v>256</v>
      </c>
      <c r="L129" s="46">
        <v>551216</v>
      </c>
      <c r="M129" s="46" t="s">
        <v>2171</v>
      </c>
      <c r="N129" s="217">
        <v>399968000</v>
      </c>
      <c r="O129" s="75" t="s">
        <v>2172</v>
      </c>
      <c r="P129" s="183" t="s">
        <v>1563</v>
      </c>
      <c r="Q129" s="218" t="s">
        <v>1480</v>
      </c>
      <c r="R129" s="349" t="s">
        <v>1481</v>
      </c>
      <c r="S129" s="52"/>
      <c r="T129" s="75"/>
      <c r="U129" s="52"/>
      <c r="V129" s="192">
        <v>77</v>
      </c>
      <c r="W129" s="346">
        <v>42493</v>
      </c>
      <c r="X129" s="350" t="s">
        <v>1484</v>
      </c>
      <c r="Y129" s="45" t="s">
        <v>2173</v>
      </c>
      <c r="Z129" s="114" t="s">
        <v>2617</v>
      </c>
      <c r="AA129" s="50" t="s">
        <v>1578</v>
      </c>
      <c r="AB129" s="352">
        <v>93816</v>
      </c>
      <c r="AC129" s="91"/>
      <c r="AD129" s="49"/>
      <c r="AE129" s="73">
        <v>399968000</v>
      </c>
      <c r="AF129" s="49"/>
      <c r="AG129" s="49"/>
      <c r="AH129" s="49">
        <f t="shared" si="117"/>
        <v>399968000</v>
      </c>
      <c r="AI129" s="157" t="s">
        <v>22</v>
      </c>
      <c r="AJ129" s="157" t="s">
        <v>67</v>
      </c>
      <c r="AK129" s="157" t="s">
        <v>67</v>
      </c>
      <c r="AL129" s="157" t="s">
        <v>67</v>
      </c>
      <c r="AM129" s="346" t="s">
        <v>67</v>
      </c>
      <c r="AN129" s="91">
        <v>42493</v>
      </c>
      <c r="AO129" s="91"/>
      <c r="AP129" s="91">
        <f>AN129+120</f>
        <v>42613</v>
      </c>
      <c r="AQ129" s="29">
        <f t="shared" si="140"/>
        <v>120</v>
      </c>
      <c r="AR129" s="52"/>
      <c r="AS129" s="350" t="s">
        <v>11</v>
      </c>
      <c r="AT129" s="290">
        <v>46357011</v>
      </c>
      <c r="AU129" s="52"/>
      <c r="AV129" s="52"/>
      <c r="AW129" s="49"/>
      <c r="AX129" s="75"/>
      <c r="AY129" s="52"/>
      <c r="AZ129" s="49"/>
      <c r="BA129" s="90"/>
      <c r="BB129" s="52"/>
      <c r="BC129" s="49"/>
      <c r="BD129" s="49"/>
      <c r="BE129" s="52"/>
      <c r="BF129" s="49"/>
      <c r="BG129" s="90"/>
      <c r="BH129" s="90"/>
      <c r="BI129" s="49"/>
      <c r="BJ129" s="49"/>
      <c r="BK129" s="52"/>
      <c r="BL129" s="49"/>
      <c r="BM129" s="49"/>
      <c r="BN129" s="49"/>
      <c r="BO129" s="49"/>
      <c r="BP129" s="91"/>
      <c r="BQ129" s="91"/>
      <c r="BR129" s="50"/>
      <c r="BS129" s="91"/>
      <c r="BT129" s="49"/>
      <c r="BU129" s="91"/>
      <c r="BV129" s="91"/>
      <c r="BW129" s="50"/>
      <c r="BX129" s="91"/>
      <c r="BY129" s="49"/>
      <c r="BZ129" s="91"/>
      <c r="CA129" s="91"/>
      <c r="CB129" s="50"/>
      <c r="CC129" s="91"/>
      <c r="CD129" s="49"/>
      <c r="CE129" s="92"/>
      <c r="CF129" s="52"/>
      <c r="CG129" s="75"/>
      <c r="CH129" s="49"/>
      <c r="CI129" s="92"/>
      <c r="CJ129" s="93"/>
      <c r="CK129" s="94"/>
      <c r="CL129" s="94"/>
      <c r="CM129" s="94"/>
      <c r="CN129" s="218"/>
      <c r="CO129" s="218"/>
      <c r="CP129" s="218"/>
      <c r="CQ129" s="218"/>
      <c r="CR129" s="218"/>
      <c r="CS129" s="49"/>
      <c r="CT129" s="219"/>
      <c r="CU129" s="218"/>
      <c r="CV129" s="49"/>
      <c r="CW129" s="220"/>
    </row>
    <row r="130" spans="1:101" s="221" customFormat="1" ht="38.25" hidden="1" x14ac:dyDescent="0.25">
      <c r="A130" s="352">
        <f t="shared" si="76"/>
        <v>16</v>
      </c>
      <c r="B130" s="345" t="s">
        <v>1609</v>
      </c>
      <c r="C130" s="350" t="s">
        <v>2532</v>
      </c>
      <c r="D130" s="211">
        <v>19</v>
      </c>
      <c r="E130" s="346">
        <v>42473</v>
      </c>
      <c r="F130" s="117" t="s">
        <v>2248</v>
      </c>
      <c r="G130" s="117" t="s">
        <v>2248</v>
      </c>
      <c r="H130" s="117"/>
      <c r="I130" s="350" t="s">
        <v>2257</v>
      </c>
      <c r="J130" s="351" t="s">
        <v>2205</v>
      </c>
      <c r="K130" s="352">
        <v>185</v>
      </c>
      <c r="L130" s="46">
        <v>721015</v>
      </c>
      <c r="M130" s="354" t="s">
        <v>2206</v>
      </c>
      <c r="N130" s="162">
        <v>3500000</v>
      </c>
      <c r="O130" s="348" t="s">
        <v>2207</v>
      </c>
      <c r="P130" s="349" t="s">
        <v>2208</v>
      </c>
      <c r="Q130" s="288" t="s">
        <v>1480</v>
      </c>
      <c r="R130" s="349" t="s">
        <v>1481</v>
      </c>
      <c r="S130" s="47"/>
      <c r="T130" s="48"/>
      <c r="U130" s="47"/>
      <c r="V130" s="192">
        <v>16</v>
      </c>
      <c r="W130" s="346">
        <v>42489</v>
      </c>
      <c r="X130" s="350" t="s">
        <v>2209</v>
      </c>
      <c r="Y130" s="45" t="s">
        <v>2210</v>
      </c>
      <c r="Z130" s="34">
        <v>900785304</v>
      </c>
      <c r="AA130" s="50" t="s">
        <v>1565</v>
      </c>
      <c r="AB130" s="347">
        <v>92816</v>
      </c>
      <c r="AC130" s="346"/>
      <c r="AD130" s="29"/>
      <c r="AE130" s="157">
        <v>2762568</v>
      </c>
      <c r="AF130" s="49"/>
      <c r="AG130" s="49"/>
      <c r="AH130" s="49">
        <f t="shared" si="117"/>
        <v>2762568</v>
      </c>
      <c r="AI130" s="157" t="s">
        <v>22</v>
      </c>
      <c r="AJ130" s="157" t="s">
        <v>67</v>
      </c>
      <c r="AK130" s="157" t="s">
        <v>67</v>
      </c>
      <c r="AL130" s="157" t="s">
        <v>67</v>
      </c>
      <c r="AM130" s="346" t="s">
        <v>67</v>
      </c>
      <c r="AN130" s="346">
        <v>42494</v>
      </c>
      <c r="AO130" s="346"/>
      <c r="AP130" s="346">
        <v>42509</v>
      </c>
      <c r="AQ130" s="29">
        <f t="shared" si="140"/>
        <v>15</v>
      </c>
      <c r="AR130" s="29"/>
      <c r="AS130" s="350" t="s">
        <v>2533</v>
      </c>
      <c r="AT130" s="290">
        <v>25166983</v>
      </c>
      <c r="AU130" s="56"/>
      <c r="AV130" s="57"/>
      <c r="AW130" s="58"/>
      <c r="AX130" s="58"/>
      <c r="AY130" s="57"/>
      <c r="AZ130" s="58"/>
      <c r="BA130" s="59"/>
      <c r="BB130" s="60"/>
      <c r="BC130" s="61"/>
      <c r="BD130" s="61"/>
      <c r="BE130" s="62"/>
      <c r="BF130" s="61"/>
      <c r="BG130" s="63"/>
      <c r="BH130" s="63"/>
      <c r="BI130" s="64"/>
      <c r="BJ130" s="65"/>
      <c r="BK130" s="66"/>
      <c r="BL130" s="65"/>
      <c r="BM130" s="203">
        <f t="shared" ref="BM130:BM140" si="147">+AF130</f>
        <v>0</v>
      </c>
      <c r="BN130" s="204">
        <f t="shared" ref="BN130:BN140" si="148">+AW130+BC130+BI130+BM130</f>
        <v>0</v>
      </c>
      <c r="BO130" s="205">
        <f t="shared" ref="BO130:BO140" si="149">+AH130+BN130</f>
        <v>2762568</v>
      </c>
      <c r="BP130" s="67"/>
      <c r="BQ130" s="67"/>
      <c r="BR130" s="67"/>
      <c r="BS130" s="67"/>
      <c r="BT130" s="58"/>
      <c r="BU130" s="60"/>
      <c r="BV130" s="60"/>
      <c r="BW130" s="60"/>
      <c r="BX130" s="60"/>
      <c r="BY130" s="61"/>
      <c r="BZ130" s="71"/>
      <c r="CA130" s="71"/>
      <c r="CB130" s="72"/>
      <c r="CC130" s="72"/>
      <c r="CD130" s="72"/>
      <c r="CE130" s="73"/>
      <c r="CF130" s="74"/>
      <c r="CG130" s="75"/>
      <c r="CH130" s="49"/>
      <c r="CI130" s="92"/>
      <c r="CJ130" s="93"/>
      <c r="CK130" s="94"/>
      <c r="CL130" s="94"/>
      <c r="CM130" s="94"/>
      <c r="CN130" s="218"/>
      <c r="CO130" s="218"/>
      <c r="CP130" s="218"/>
      <c r="CQ130" s="218"/>
      <c r="CR130" s="218"/>
      <c r="CS130" s="49"/>
      <c r="CT130" s="219"/>
      <c r="CU130" s="218"/>
      <c r="CV130" s="49"/>
      <c r="CW130" s="220"/>
    </row>
    <row r="131" spans="1:101" s="221" customFormat="1" ht="114.75" hidden="1" x14ac:dyDescent="0.25">
      <c r="A131" s="352">
        <f t="shared" si="76"/>
        <v>15</v>
      </c>
      <c r="B131" s="345" t="s">
        <v>1609</v>
      </c>
      <c r="C131" s="218" t="s">
        <v>2535</v>
      </c>
      <c r="D131" s="216">
        <v>20</v>
      </c>
      <c r="E131" s="346">
        <v>42473</v>
      </c>
      <c r="F131" s="117" t="s">
        <v>2248</v>
      </c>
      <c r="G131" s="117" t="s">
        <v>2248</v>
      </c>
      <c r="H131" s="117"/>
      <c r="I131" s="350" t="s">
        <v>2257</v>
      </c>
      <c r="J131" s="351" t="s">
        <v>2041</v>
      </c>
      <c r="K131" s="352">
        <v>174</v>
      </c>
      <c r="L131" s="46" t="s">
        <v>2211</v>
      </c>
      <c r="M131" s="354" t="s">
        <v>2212</v>
      </c>
      <c r="N131" s="162">
        <v>5000000</v>
      </c>
      <c r="O131" s="348" t="s">
        <v>2043</v>
      </c>
      <c r="P131" s="349" t="s">
        <v>1714</v>
      </c>
      <c r="Q131" s="288" t="s">
        <v>1480</v>
      </c>
      <c r="R131" s="349" t="s">
        <v>1481</v>
      </c>
      <c r="S131" s="47"/>
      <c r="T131" s="48"/>
      <c r="U131" s="47"/>
      <c r="V131" s="192">
        <v>15</v>
      </c>
      <c r="W131" s="346">
        <v>42488</v>
      </c>
      <c r="X131" s="350" t="s">
        <v>1579</v>
      </c>
      <c r="Y131" s="45" t="s">
        <v>2213</v>
      </c>
      <c r="Z131" s="34">
        <v>900966607</v>
      </c>
      <c r="AA131" s="50" t="s">
        <v>1570</v>
      </c>
      <c r="AB131" s="347">
        <v>93516</v>
      </c>
      <c r="AC131" s="346"/>
      <c r="AD131" s="49">
        <v>0</v>
      </c>
      <c r="AE131" s="157">
        <v>4320000</v>
      </c>
      <c r="AF131" s="49"/>
      <c r="AG131" s="49"/>
      <c r="AH131" s="49">
        <f t="shared" si="117"/>
        <v>4320000</v>
      </c>
      <c r="AI131" s="157" t="s">
        <v>22</v>
      </c>
      <c r="AJ131" s="157" t="s">
        <v>67</v>
      </c>
      <c r="AK131" s="157" t="s">
        <v>67</v>
      </c>
      <c r="AL131" s="157" t="s">
        <v>67</v>
      </c>
      <c r="AM131" s="346" t="s">
        <v>67</v>
      </c>
      <c r="AN131" s="346">
        <v>42492</v>
      </c>
      <c r="AO131" s="346"/>
      <c r="AP131" s="346">
        <v>42735</v>
      </c>
      <c r="AQ131" s="29">
        <f t="shared" si="140"/>
        <v>243</v>
      </c>
      <c r="AR131" s="29"/>
      <c r="AS131" s="350" t="s">
        <v>106</v>
      </c>
      <c r="AT131" s="290">
        <v>40179426</v>
      </c>
      <c r="AU131" s="56"/>
      <c r="AV131" s="57"/>
      <c r="AW131" s="58"/>
      <c r="AX131" s="58"/>
      <c r="AY131" s="57"/>
      <c r="AZ131" s="58"/>
      <c r="BA131" s="59"/>
      <c r="BB131" s="60"/>
      <c r="BC131" s="61"/>
      <c r="BD131" s="61"/>
      <c r="BE131" s="62"/>
      <c r="BF131" s="61"/>
      <c r="BG131" s="63"/>
      <c r="BH131" s="63"/>
      <c r="BI131" s="64"/>
      <c r="BJ131" s="65"/>
      <c r="BK131" s="66"/>
      <c r="BL131" s="65"/>
      <c r="BM131" s="203">
        <f t="shared" si="147"/>
        <v>0</v>
      </c>
      <c r="BN131" s="204">
        <f t="shared" si="148"/>
        <v>0</v>
      </c>
      <c r="BO131" s="205">
        <f t="shared" si="149"/>
        <v>4320000</v>
      </c>
      <c r="BP131" s="67"/>
      <c r="BQ131" s="67"/>
      <c r="BR131" s="67"/>
      <c r="BS131" s="67"/>
      <c r="BT131" s="58"/>
      <c r="BU131" s="60"/>
      <c r="BV131" s="60"/>
      <c r="BW131" s="60"/>
      <c r="BX131" s="60"/>
      <c r="BY131" s="61"/>
      <c r="BZ131" s="71"/>
      <c r="CA131" s="71"/>
      <c r="CB131" s="72"/>
      <c r="CC131" s="72"/>
      <c r="CD131" s="72"/>
      <c r="CE131" s="73"/>
      <c r="CF131" s="74"/>
      <c r="CG131" s="75"/>
      <c r="CH131" s="49"/>
      <c r="CI131" s="92"/>
      <c r="CJ131" s="93"/>
      <c r="CK131" s="94"/>
      <c r="CL131" s="94"/>
      <c r="CM131" s="94"/>
      <c r="CN131" s="218"/>
      <c r="CO131" s="218"/>
      <c r="CP131" s="218"/>
      <c r="CQ131" s="218"/>
      <c r="CR131" s="218"/>
      <c r="CS131" s="49"/>
      <c r="CT131" s="219"/>
      <c r="CU131" s="218"/>
      <c r="CV131" s="49"/>
      <c r="CW131" s="220"/>
    </row>
    <row r="132" spans="1:101" s="221" customFormat="1" ht="51" hidden="1" x14ac:dyDescent="0.25">
      <c r="A132" s="352">
        <f t="shared" si="76"/>
        <v>17</v>
      </c>
      <c r="B132" s="345" t="s">
        <v>1609</v>
      </c>
      <c r="C132" s="218" t="s">
        <v>2536</v>
      </c>
      <c r="D132" s="216">
        <v>21</v>
      </c>
      <c r="E132" s="346">
        <v>42474</v>
      </c>
      <c r="F132" s="117" t="s">
        <v>2248</v>
      </c>
      <c r="G132" s="117" t="s">
        <v>2248</v>
      </c>
      <c r="H132" s="117"/>
      <c r="I132" s="350" t="s">
        <v>1972</v>
      </c>
      <c r="J132" s="351" t="s">
        <v>2204</v>
      </c>
      <c r="K132" s="352">
        <v>160</v>
      </c>
      <c r="L132" s="46" t="s">
        <v>2214</v>
      </c>
      <c r="M132" s="354" t="s">
        <v>2215</v>
      </c>
      <c r="N132" s="162">
        <v>15750000</v>
      </c>
      <c r="O132" s="348" t="s">
        <v>2216</v>
      </c>
      <c r="P132" s="349" t="s">
        <v>2217</v>
      </c>
      <c r="Q132" s="288" t="s">
        <v>1480</v>
      </c>
      <c r="R132" s="349" t="s">
        <v>1481</v>
      </c>
      <c r="S132" s="47"/>
      <c r="T132" s="48"/>
      <c r="U132" s="47"/>
      <c r="V132" s="192">
        <v>17</v>
      </c>
      <c r="W132" s="346">
        <v>42489</v>
      </c>
      <c r="X132" s="350" t="s">
        <v>2218</v>
      </c>
      <c r="Y132" s="45" t="s">
        <v>2219</v>
      </c>
      <c r="Z132" s="34">
        <v>892115006</v>
      </c>
      <c r="AA132" s="50" t="s">
        <v>2065</v>
      </c>
      <c r="AB132" s="347">
        <v>92916</v>
      </c>
      <c r="AC132" s="346"/>
      <c r="AD132" s="49">
        <v>0</v>
      </c>
      <c r="AE132" s="157">
        <v>15750000</v>
      </c>
      <c r="AF132" s="49"/>
      <c r="AG132" s="49"/>
      <c r="AH132" s="49">
        <f t="shared" si="117"/>
        <v>15750000</v>
      </c>
      <c r="AI132" s="157" t="s">
        <v>22</v>
      </c>
      <c r="AJ132" s="157" t="s">
        <v>67</v>
      </c>
      <c r="AK132" s="157" t="s">
        <v>67</v>
      </c>
      <c r="AL132" s="157" t="s">
        <v>67</v>
      </c>
      <c r="AM132" s="346" t="s">
        <v>67</v>
      </c>
      <c r="AN132" s="346">
        <v>42508</v>
      </c>
      <c r="AO132" s="346"/>
      <c r="AP132" s="346">
        <v>42719</v>
      </c>
      <c r="AQ132" s="29">
        <f t="shared" si="140"/>
        <v>211</v>
      </c>
      <c r="AR132" s="29"/>
      <c r="AS132" s="350" t="s">
        <v>2537</v>
      </c>
      <c r="AT132" s="55">
        <v>40800225</v>
      </c>
      <c r="AU132" s="56"/>
      <c r="AV132" s="57"/>
      <c r="AW132" s="58"/>
      <c r="AX132" s="58"/>
      <c r="AY132" s="57"/>
      <c r="AZ132" s="58"/>
      <c r="BA132" s="59"/>
      <c r="BB132" s="60"/>
      <c r="BC132" s="61"/>
      <c r="BD132" s="61"/>
      <c r="BE132" s="62"/>
      <c r="BF132" s="61"/>
      <c r="BG132" s="63"/>
      <c r="BH132" s="63"/>
      <c r="BI132" s="64"/>
      <c r="BJ132" s="65"/>
      <c r="BK132" s="66"/>
      <c r="BL132" s="65"/>
      <c r="BM132" s="203">
        <f t="shared" si="147"/>
        <v>0</v>
      </c>
      <c r="BN132" s="204">
        <f t="shared" si="148"/>
        <v>0</v>
      </c>
      <c r="BO132" s="205">
        <f t="shared" si="149"/>
        <v>15750000</v>
      </c>
      <c r="BP132" s="67"/>
      <c r="BQ132" s="67"/>
      <c r="BR132" s="67"/>
      <c r="BS132" s="67"/>
      <c r="BT132" s="58"/>
      <c r="BU132" s="60"/>
      <c r="BV132" s="60"/>
      <c r="BW132" s="60"/>
      <c r="BX132" s="60"/>
      <c r="BY132" s="61"/>
      <c r="BZ132" s="71"/>
      <c r="CA132" s="71"/>
      <c r="CB132" s="72"/>
      <c r="CC132" s="72"/>
      <c r="CD132" s="72"/>
      <c r="CE132" s="73"/>
      <c r="CF132" s="74"/>
      <c r="CG132" s="75"/>
      <c r="CH132" s="49"/>
      <c r="CI132" s="92"/>
      <c r="CJ132" s="93"/>
      <c r="CK132" s="94"/>
      <c r="CL132" s="94"/>
      <c r="CM132" s="94"/>
      <c r="CN132" s="218"/>
      <c r="CO132" s="218"/>
      <c r="CP132" s="218"/>
      <c r="CQ132" s="218"/>
      <c r="CR132" s="218"/>
      <c r="CS132" s="49"/>
      <c r="CT132" s="219"/>
      <c r="CU132" s="218"/>
      <c r="CV132" s="49"/>
      <c r="CW132" s="220"/>
    </row>
    <row r="133" spans="1:101" s="221" customFormat="1" ht="63.75" hidden="1" x14ac:dyDescent="0.25">
      <c r="A133" s="352">
        <f t="shared" ref="A133:A196" si="150">(V133)</f>
        <v>18</v>
      </c>
      <c r="B133" s="278" t="s">
        <v>1610</v>
      </c>
      <c r="C133" s="218" t="s">
        <v>2538</v>
      </c>
      <c r="D133" s="216">
        <v>22</v>
      </c>
      <c r="E133" s="346">
        <v>42474</v>
      </c>
      <c r="F133" s="117" t="s">
        <v>2248</v>
      </c>
      <c r="G133" s="117" t="s">
        <v>2248</v>
      </c>
      <c r="H133" s="117"/>
      <c r="I133" s="350" t="s">
        <v>2257</v>
      </c>
      <c r="J133" s="351" t="s">
        <v>2203</v>
      </c>
      <c r="K133" s="352">
        <v>181</v>
      </c>
      <c r="L133" s="46" t="s">
        <v>2220</v>
      </c>
      <c r="M133" s="354" t="s">
        <v>2221</v>
      </c>
      <c r="N133" s="162">
        <v>5569161</v>
      </c>
      <c r="O133" s="348" t="s">
        <v>2222</v>
      </c>
      <c r="P133" s="349" t="s">
        <v>1714</v>
      </c>
      <c r="Q133" s="288" t="s">
        <v>1480</v>
      </c>
      <c r="R133" s="349" t="s">
        <v>1481</v>
      </c>
      <c r="S133" s="47"/>
      <c r="T133" s="48"/>
      <c r="U133" s="47"/>
      <c r="V133" s="192">
        <v>18</v>
      </c>
      <c r="W133" s="346">
        <v>42493</v>
      </c>
      <c r="X133" s="350" t="s">
        <v>2223</v>
      </c>
      <c r="Y133" s="45" t="s">
        <v>2224</v>
      </c>
      <c r="Z133" s="34">
        <v>900221155</v>
      </c>
      <c r="AA133" s="50" t="s">
        <v>1895</v>
      </c>
      <c r="AB133" s="347">
        <v>93616</v>
      </c>
      <c r="AC133" s="346"/>
      <c r="AD133" s="49">
        <v>0</v>
      </c>
      <c r="AE133" s="157">
        <v>3352160</v>
      </c>
      <c r="AF133" s="49"/>
      <c r="AG133" s="49"/>
      <c r="AH133" s="49">
        <f t="shared" si="117"/>
        <v>3352160</v>
      </c>
      <c r="AI133" s="157" t="s">
        <v>2540</v>
      </c>
      <c r="AJ133" s="157" t="s">
        <v>2539</v>
      </c>
      <c r="AK133" s="346">
        <v>43626</v>
      </c>
      <c r="AL133" s="157" t="s">
        <v>2541</v>
      </c>
      <c r="AM133" s="346">
        <v>42531</v>
      </c>
      <c r="AN133" s="346">
        <v>42500</v>
      </c>
      <c r="AO133" s="346"/>
      <c r="AP133" s="346">
        <v>42530</v>
      </c>
      <c r="AQ133" s="29">
        <f t="shared" si="140"/>
        <v>30</v>
      </c>
      <c r="AR133" s="29"/>
      <c r="AS133" s="350" t="s">
        <v>87</v>
      </c>
      <c r="AT133" s="290">
        <v>63335799</v>
      </c>
      <c r="AU133" s="56">
        <v>93616</v>
      </c>
      <c r="AV133" s="57">
        <v>42493</v>
      </c>
      <c r="AW133" s="58">
        <v>1676080</v>
      </c>
      <c r="AX133" s="58"/>
      <c r="AY133" s="57"/>
      <c r="AZ133" s="58"/>
      <c r="BA133" s="59"/>
      <c r="BB133" s="60"/>
      <c r="BC133" s="61"/>
      <c r="BD133" s="61"/>
      <c r="BE133" s="62"/>
      <c r="BF133" s="61"/>
      <c r="BG133" s="63"/>
      <c r="BH133" s="63"/>
      <c r="BI133" s="64"/>
      <c r="BJ133" s="65"/>
      <c r="BK133" s="66"/>
      <c r="BL133" s="65"/>
      <c r="BM133" s="203">
        <f t="shared" si="147"/>
        <v>0</v>
      </c>
      <c r="BN133" s="204">
        <f t="shared" si="148"/>
        <v>1676080</v>
      </c>
      <c r="BO133" s="205">
        <f t="shared" si="149"/>
        <v>5028240</v>
      </c>
      <c r="BP133" s="67"/>
      <c r="BQ133" s="67"/>
      <c r="BR133" s="67"/>
      <c r="BS133" s="67"/>
      <c r="BT133" s="58"/>
      <c r="BU133" s="60"/>
      <c r="BV133" s="60"/>
      <c r="BW133" s="60"/>
      <c r="BX133" s="60"/>
      <c r="BY133" s="61"/>
      <c r="BZ133" s="71"/>
      <c r="CA133" s="71"/>
      <c r="CB133" s="72"/>
      <c r="CC133" s="72"/>
      <c r="CD133" s="72"/>
      <c r="CE133" s="73"/>
      <c r="CF133" s="74"/>
      <c r="CG133" s="75"/>
      <c r="CH133" s="49"/>
      <c r="CI133" s="92"/>
      <c r="CJ133" s="93"/>
      <c r="CK133" s="94"/>
      <c r="CL133" s="94"/>
      <c r="CM133" s="94"/>
      <c r="CN133" s="218"/>
      <c r="CO133" s="218"/>
      <c r="CP133" s="218"/>
      <c r="CQ133" s="218"/>
      <c r="CR133" s="218"/>
      <c r="CS133" s="49"/>
      <c r="CT133" s="219"/>
      <c r="CU133" s="218"/>
      <c r="CV133" s="49"/>
      <c r="CW133" s="220"/>
    </row>
    <row r="134" spans="1:101" s="221" customFormat="1" ht="102" hidden="1" x14ac:dyDescent="0.25">
      <c r="A134" s="352">
        <f t="shared" si="150"/>
        <v>19</v>
      </c>
      <c r="B134" s="278" t="s">
        <v>1610</v>
      </c>
      <c r="C134" s="218" t="s">
        <v>2542</v>
      </c>
      <c r="D134" s="216">
        <v>23</v>
      </c>
      <c r="E134" s="346">
        <v>42479</v>
      </c>
      <c r="F134" s="117" t="s">
        <v>2248</v>
      </c>
      <c r="G134" s="117" t="s">
        <v>2248</v>
      </c>
      <c r="H134" s="117"/>
      <c r="I134" s="350" t="s">
        <v>2257</v>
      </c>
      <c r="J134" s="351" t="s">
        <v>2202</v>
      </c>
      <c r="K134" s="352">
        <v>194</v>
      </c>
      <c r="L134" s="46" t="s">
        <v>2225</v>
      </c>
      <c r="M134" s="354" t="s">
        <v>2226</v>
      </c>
      <c r="N134" s="162">
        <v>4988000</v>
      </c>
      <c r="O134" s="348" t="s">
        <v>2227</v>
      </c>
      <c r="P134" s="349" t="s">
        <v>2228</v>
      </c>
      <c r="Q134" s="288" t="s">
        <v>1480</v>
      </c>
      <c r="R134" s="349" t="s">
        <v>1481</v>
      </c>
      <c r="S134" s="47"/>
      <c r="T134" s="48"/>
      <c r="U134" s="47"/>
      <c r="V134" s="192">
        <v>19</v>
      </c>
      <c r="W134" s="346">
        <v>42496</v>
      </c>
      <c r="X134" s="350" t="s">
        <v>2223</v>
      </c>
      <c r="Y134" s="45" t="s">
        <v>2291</v>
      </c>
      <c r="Z134" s="34">
        <v>19214515</v>
      </c>
      <c r="AA134" s="50"/>
      <c r="AB134" s="347">
        <v>95316</v>
      </c>
      <c r="AC134" s="346"/>
      <c r="AD134" s="49">
        <v>0</v>
      </c>
      <c r="AE134" s="157">
        <v>3000000</v>
      </c>
      <c r="AF134" s="49"/>
      <c r="AG134" s="49"/>
      <c r="AH134" s="49">
        <f t="shared" si="117"/>
        <v>3000000</v>
      </c>
      <c r="AI134" s="157" t="s">
        <v>22</v>
      </c>
      <c r="AJ134" s="157" t="s">
        <v>67</v>
      </c>
      <c r="AK134" s="157" t="s">
        <v>67</v>
      </c>
      <c r="AL134" s="157" t="s">
        <v>67</v>
      </c>
      <c r="AM134" s="346" t="s">
        <v>67</v>
      </c>
      <c r="AN134" s="346">
        <v>42496</v>
      </c>
      <c r="AO134" s="346"/>
      <c r="AP134" s="346">
        <v>42734</v>
      </c>
      <c r="AQ134" s="29">
        <f t="shared" si="140"/>
        <v>238</v>
      </c>
      <c r="AR134" s="29"/>
      <c r="AS134" s="350" t="s">
        <v>87</v>
      </c>
      <c r="AT134" s="290">
        <v>63335799</v>
      </c>
      <c r="AU134" s="56"/>
      <c r="AV134" s="57"/>
      <c r="AW134" s="58"/>
      <c r="AX134" s="58"/>
      <c r="AY134" s="57"/>
      <c r="AZ134" s="58"/>
      <c r="BA134" s="59"/>
      <c r="BB134" s="60"/>
      <c r="BC134" s="61"/>
      <c r="BD134" s="61"/>
      <c r="BE134" s="62"/>
      <c r="BF134" s="61"/>
      <c r="BG134" s="63"/>
      <c r="BH134" s="63"/>
      <c r="BI134" s="64"/>
      <c r="BJ134" s="65"/>
      <c r="BK134" s="66"/>
      <c r="BL134" s="65"/>
      <c r="BM134" s="203">
        <f t="shared" si="147"/>
        <v>0</v>
      </c>
      <c r="BN134" s="204">
        <f t="shared" si="148"/>
        <v>0</v>
      </c>
      <c r="BO134" s="205">
        <f t="shared" si="149"/>
        <v>3000000</v>
      </c>
      <c r="BP134" s="67"/>
      <c r="BQ134" s="67"/>
      <c r="BR134" s="67"/>
      <c r="BS134" s="67"/>
      <c r="BT134" s="58"/>
      <c r="BU134" s="60"/>
      <c r="BV134" s="60"/>
      <c r="BW134" s="60"/>
      <c r="BX134" s="60"/>
      <c r="BY134" s="61"/>
      <c r="BZ134" s="71"/>
      <c r="CA134" s="71"/>
      <c r="CB134" s="72"/>
      <c r="CC134" s="72"/>
      <c r="CD134" s="72"/>
      <c r="CE134" s="73"/>
      <c r="CF134" s="74"/>
      <c r="CG134" s="75"/>
      <c r="CH134" s="49"/>
      <c r="CI134" s="92"/>
      <c r="CJ134" s="93"/>
      <c r="CK134" s="94"/>
      <c r="CL134" s="94"/>
      <c r="CM134" s="94"/>
      <c r="CN134" s="218"/>
      <c r="CO134" s="218"/>
      <c r="CP134" s="218"/>
      <c r="CQ134" s="218"/>
      <c r="CR134" s="218"/>
      <c r="CS134" s="49"/>
      <c r="CT134" s="219"/>
      <c r="CU134" s="218"/>
      <c r="CV134" s="49"/>
      <c r="CW134" s="220"/>
    </row>
    <row r="135" spans="1:101" s="221" customFormat="1" ht="51" hidden="1" x14ac:dyDescent="0.25">
      <c r="A135" s="352">
        <f t="shared" si="150"/>
        <v>23</v>
      </c>
      <c r="B135" s="43" t="s">
        <v>2792</v>
      </c>
      <c r="C135" s="218" t="s">
        <v>2543</v>
      </c>
      <c r="D135" s="216">
        <v>24</v>
      </c>
      <c r="E135" s="346">
        <v>42480</v>
      </c>
      <c r="F135" s="117" t="s">
        <v>2248</v>
      </c>
      <c r="G135" s="117" t="s">
        <v>2248</v>
      </c>
      <c r="H135" s="117"/>
      <c r="I135" s="350" t="s">
        <v>1972</v>
      </c>
      <c r="J135" s="351" t="s">
        <v>2201</v>
      </c>
      <c r="K135" s="352">
        <v>159</v>
      </c>
      <c r="L135" s="46">
        <v>901517</v>
      </c>
      <c r="M135" s="354" t="s">
        <v>2229</v>
      </c>
      <c r="N135" s="162">
        <v>5950000</v>
      </c>
      <c r="O135" s="348" t="s">
        <v>2230</v>
      </c>
      <c r="P135" s="349" t="s">
        <v>2231</v>
      </c>
      <c r="Q135" s="288" t="s">
        <v>1480</v>
      </c>
      <c r="R135" s="349" t="s">
        <v>1481</v>
      </c>
      <c r="S135" s="47"/>
      <c r="T135" s="48"/>
      <c r="U135" s="47"/>
      <c r="V135" s="192">
        <v>23</v>
      </c>
      <c r="W135" s="346">
        <v>42500</v>
      </c>
      <c r="X135" s="350" t="s">
        <v>1579</v>
      </c>
      <c r="Y135" s="45" t="s">
        <v>2340</v>
      </c>
      <c r="Z135" s="156">
        <v>800003122</v>
      </c>
      <c r="AA135" s="50" t="s">
        <v>1895</v>
      </c>
      <c r="AB135" s="347">
        <v>96316</v>
      </c>
      <c r="AC135" s="346"/>
      <c r="AD135" s="49">
        <v>0</v>
      </c>
      <c r="AE135" s="157">
        <v>5879900</v>
      </c>
      <c r="AF135" s="49"/>
      <c r="AG135" s="49"/>
      <c r="AH135" s="49">
        <f t="shared" si="117"/>
        <v>5879900</v>
      </c>
      <c r="AI135" s="157" t="s">
        <v>22</v>
      </c>
      <c r="AJ135" s="157" t="s">
        <v>67</v>
      </c>
      <c r="AK135" s="157" t="s">
        <v>67</v>
      </c>
      <c r="AL135" s="157" t="s">
        <v>67</v>
      </c>
      <c r="AM135" s="346" t="s">
        <v>67</v>
      </c>
      <c r="AN135" s="346">
        <v>42503</v>
      </c>
      <c r="AO135" s="346"/>
      <c r="AP135" s="346">
        <v>42719</v>
      </c>
      <c r="AQ135" s="29">
        <f t="shared" si="140"/>
        <v>216</v>
      </c>
      <c r="AR135" s="29"/>
      <c r="AS135" s="350" t="s">
        <v>106</v>
      </c>
      <c r="AT135" s="290">
        <v>40179426</v>
      </c>
      <c r="AU135" s="56"/>
      <c r="AV135" s="57"/>
      <c r="AW135" s="58"/>
      <c r="AX135" s="58"/>
      <c r="AY135" s="57"/>
      <c r="AZ135" s="58"/>
      <c r="BA135" s="59"/>
      <c r="BB135" s="60"/>
      <c r="BC135" s="61"/>
      <c r="BD135" s="61"/>
      <c r="BE135" s="62"/>
      <c r="BF135" s="61"/>
      <c r="BG135" s="63"/>
      <c r="BH135" s="63"/>
      <c r="BI135" s="64"/>
      <c r="BJ135" s="65"/>
      <c r="BK135" s="66"/>
      <c r="BL135" s="65"/>
      <c r="BM135" s="203">
        <f t="shared" si="147"/>
        <v>0</v>
      </c>
      <c r="BN135" s="204">
        <f t="shared" si="148"/>
        <v>0</v>
      </c>
      <c r="BO135" s="205">
        <f t="shared" si="149"/>
        <v>5879900</v>
      </c>
      <c r="BP135" s="67"/>
      <c r="BQ135" s="67"/>
      <c r="BR135" s="67"/>
      <c r="BS135" s="67"/>
      <c r="BT135" s="58"/>
      <c r="BU135" s="60"/>
      <c r="BV135" s="60"/>
      <c r="BW135" s="60"/>
      <c r="BX135" s="60"/>
      <c r="BY135" s="61"/>
      <c r="BZ135" s="71"/>
      <c r="CA135" s="71"/>
      <c r="CB135" s="72"/>
      <c r="CC135" s="72"/>
      <c r="CD135" s="72"/>
      <c r="CE135" s="73"/>
      <c r="CF135" s="74"/>
      <c r="CG135" s="75"/>
      <c r="CH135" s="49"/>
      <c r="CI135" s="92"/>
      <c r="CJ135" s="93"/>
      <c r="CK135" s="94"/>
      <c r="CL135" s="94"/>
      <c r="CM135" s="94"/>
      <c r="CN135" s="218"/>
      <c r="CO135" s="218"/>
      <c r="CP135" s="218"/>
      <c r="CQ135" s="218"/>
      <c r="CR135" s="218"/>
      <c r="CS135" s="49"/>
      <c r="CT135" s="219"/>
      <c r="CU135" s="218"/>
      <c r="CV135" s="49"/>
      <c r="CW135" s="220"/>
    </row>
    <row r="136" spans="1:101" s="221" customFormat="1" ht="33" hidden="1" customHeight="1" x14ac:dyDescent="0.25">
      <c r="A136" s="352">
        <f t="shared" si="150"/>
        <v>21</v>
      </c>
      <c r="B136" s="278" t="s">
        <v>1609</v>
      </c>
      <c r="C136" s="218" t="s">
        <v>2544</v>
      </c>
      <c r="D136" s="216">
        <v>25</v>
      </c>
      <c r="E136" s="346">
        <v>42481</v>
      </c>
      <c r="F136" s="117" t="s">
        <v>2248</v>
      </c>
      <c r="G136" s="117" t="s">
        <v>2248</v>
      </c>
      <c r="H136" s="117"/>
      <c r="I136" s="120" t="s">
        <v>2250</v>
      </c>
      <c r="J136" s="351" t="s">
        <v>2200</v>
      </c>
      <c r="K136" s="352">
        <v>37</v>
      </c>
      <c r="L136" s="46">
        <v>432332</v>
      </c>
      <c r="M136" s="354" t="s">
        <v>2137</v>
      </c>
      <c r="N136" s="162">
        <v>9146636</v>
      </c>
      <c r="O136" s="348" t="s">
        <v>2232</v>
      </c>
      <c r="P136" s="349" t="s">
        <v>2233</v>
      </c>
      <c r="Q136" s="288" t="s">
        <v>1480</v>
      </c>
      <c r="R136" s="349" t="s">
        <v>1481</v>
      </c>
      <c r="S136" s="47"/>
      <c r="T136" s="48"/>
      <c r="U136" s="47"/>
      <c r="V136" s="192">
        <v>21</v>
      </c>
      <c r="W136" s="346">
        <v>42496</v>
      </c>
      <c r="X136" s="350" t="s">
        <v>1484</v>
      </c>
      <c r="Y136" s="45" t="s">
        <v>2341</v>
      </c>
      <c r="Z136" s="34">
        <v>900210800</v>
      </c>
      <c r="AA136" s="50" t="s">
        <v>1578</v>
      </c>
      <c r="AB136" s="347">
        <v>95516</v>
      </c>
      <c r="AC136" s="346"/>
      <c r="AD136" s="49">
        <v>0</v>
      </c>
      <c r="AE136" s="157">
        <v>6000000</v>
      </c>
      <c r="AF136" s="49"/>
      <c r="AG136" s="49"/>
      <c r="AH136" s="49">
        <f t="shared" si="117"/>
        <v>6000000</v>
      </c>
      <c r="AI136" s="157" t="s">
        <v>22</v>
      </c>
      <c r="AJ136" s="157" t="s">
        <v>67</v>
      </c>
      <c r="AK136" s="157" t="s">
        <v>67</v>
      </c>
      <c r="AL136" s="157" t="s">
        <v>67</v>
      </c>
      <c r="AM136" s="346" t="s">
        <v>67</v>
      </c>
      <c r="AN136" s="346">
        <v>42500</v>
      </c>
      <c r="AO136" s="346"/>
      <c r="AP136" s="346">
        <v>42560</v>
      </c>
      <c r="AQ136" s="29">
        <f t="shared" si="140"/>
        <v>60</v>
      </c>
      <c r="AR136" s="29"/>
      <c r="AS136" s="184" t="s">
        <v>2597</v>
      </c>
      <c r="AT136" s="290">
        <v>79717103</v>
      </c>
      <c r="AU136" s="56"/>
      <c r="AV136" s="57"/>
      <c r="AW136" s="58"/>
      <c r="AX136" s="58"/>
      <c r="AY136" s="57"/>
      <c r="AZ136" s="58"/>
      <c r="BA136" s="59"/>
      <c r="BB136" s="60"/>
      <c r="BC136" s="61"/>
      <c r="BD136" s="61"/>
      <c r="BE136" s="62"/>
      <c r="BF136" s="61"/>
      <c r="BG136" s="63"/>
      <c r="BH136" s="63"/>
      <c r="BI136" s="64"/>
      <c r="BJ136" s="65"/>
      <c r="BK136" s="66"/>
      <c r="BL136" s="65"/>
      <c r="BM136" s="203">
        <f t="shared" si="147"/>
        <v>0</v>
      </c>
      <c r="BN136" s="204">
        <f t="shared" si="148"/>
        <v>0</v>
      </c>
      <c r="BO136" s="205">
        <f t="shared" si="149"/>
        <v>6000000</v>
      </c>
      <c r="BP136" s="67"/>
      <c r="BQ136" s="67"/>
      <c r="BR136" s="67"/>
      <c r="BS136" s="67"/>
      <c r="BT136" s="58"/>
      <c r="BU136" s="60"/>
      <c r="BV136" s="60"/>
      <c r="BW136" s="60"/>
      <c r="BX136" s="60"/>
      <c r="BY136" s="61"/>
      <c r="BZ136" s="71"/>
      <c r="CA136" s="71"/>
      <c r="CB136" s="72"/>
      <c r="CC136" s="72"/>
      <c r="CD136" s="72"/>
      <c r="CE136" s="73"/>
      <c r="CF136" s="74"/>
      <c r="CG136" s="75"/>
      <c r="CH136" s="49"/>
      <c r="CI136" s="92"/>
      <c r="CJ136" s="93"/>
      <c r="CK136" s="94"/>
      <c r="CL136" s="94"/>
      <c r="CM136" s="94"/>
      <c r="CN136" s="218"/>
      <c r="CO136" s="218"/>
      <c r="CP136" s="218"/>
      <c r="CQ136" s="218"/>
      <c r="CR136" s="218"/>
      <c r="CS136" s="49"/>
      <c r="CT136" s="219"/>
      <c r="CU136" s="218"/>
      <c r="CV136" s="49"/>
      <c r="CW136" s="220"/>
    </row>
    <row r="137" spans="1:101" s="221" customFormat="1" ht="83.25" hidden="1" customHeight="1" x14ac:dyDescent="0.25">
      <c r="A137" s="352">
        <f t="shared" si="150"/>
        <v>20</v>
      </c>
      <c r="B137" s="278" t="s">
        <v>1610</v>
      </c>
      <c r="C137" s="218" t="s">
        <v>2545</v>
      </c>
      <c r="D137" s="216">
        <v>26</v>
      </c>
      <c r="E137" s="346">
        <v>42481</v>
      </c>
      <c r="F137" s="117" t="s">
        <v>2248</v>
      </c>
      <c r="G137" s="117" t="s">
        <v>2248</v>
      </c>
      <c r="H137" s="117"/>
      <c r="I137" s="350" t="s">
        <v>2257</v>
      </c>
      <c r="J137" s="351" t="s">
        <v>2199</v>
      </c>
      <c r="K137" s="352">
        <v>126</v>
      </c>
      <c r="L137" s="46">
        <v>781815</v>
      </c>
      <c r="M137" s="354" t="s">
        <v>2234</v>
      </c>
      <c r="N137" s="162">
        <v>18000000</v>
      </c>
      <c r="O137" s="348" t="s">
        <v>2235</v>
      </c>
      <c r="P137" s="349" t="s">
        <v>1598</v>
      </c>
      <c r="Q137" s="288" t="s">
        <v>1480</v>
      </c>
      <c r="R137" s="349" t="s">
        <v>1481</v>
      </c>
      <c r="S137" s="47"/>
      <c r="T137" s="48"/>
      <c r="U137" s="47"/>
      <c r="V137" s="192">
        <v>20</v>
      </c>
      <c r="W137" s="346">
        <v>42496</v>
      </c>
      <c r="X137" s="350" t="s">
        <v>2236</v>
      </c>
      <c r="Y137" s="45" t="s">
        <v>2292</v>
      </c>
      <c r="Z137" s="34">
        <v>45503049</v>
      </c>
      <c r="AA137" s="50"/>
      <c r="AB137" s="347">
        <v>95216</v>
      </c>
      <c r="AC137" s="346"/>
      <c r="AD137" s="49">
        <v>0</v>
      </c>
      <c r="AE137" s="157">
        <v>18000000</v>
      </c>
      <c r="AF137" s="49"/>
      <c r="AG137" s="49"/>
      <c r="AH137" s="49">
        <f t="shared" si="117"/>
        <v>18000000</v>
      </c>
      <c r="AI137" s="157" t="s">
        <v>22</v>
      </c>
      <c r="AJ137" s="157" t="s">
        <v>67</v>
      </c>
      <c r="AK137" s="157" t="s">
        <v>67</v>
      </c>
      <c r="AL137" s="157" t="s">
        <v>67</v>
      </c>
      <c r="AM137" s="346" t="s">
        <v>67</v>
      </c>
      <c r="AN137" s="346">
        <v>42500</v>
      </c>
      <c r="AO137" s="346"/>
      <c r="AP137" s="346">
        <v>42735</v>
      </c>
      <c r="AQ137" s="29">
        <f t="shared" si="140"/>
        <v>235</v>
      </c>
      <c r="AR137" s="29"/>
      <c r="AS137" s="350" t="s">
        <v>23</v>
      </c>
      <c r="AT137" s="290">
        <v>30762702</v>
      </c>
      <c r="AU137" s="56"/>
      <c r="AV137" s="57"/>
      <c r="AW137" s="58"/>
      <c r="AX137" s="58"/>
      <c r="AY137" s="57"/>
      <c r="AZ137" s="58"/>
      <c r="BA137" s="59"/>
      <c r="BB137" s="60"/>
      <c r="BC137" s="61"/>
      <c r="BD137" s="61"/>
      <c r="BE137" s="62"/>
      <c r="BF137" s="61"/>
      <c r="BG137" s="63"/>
      <c r="BH137" s="63"/>
      <c r="BI137" s="64"/>
      <c r="BJ137" s="65"/>
      <c r="BK137" s="66"/>
      <c r="BL137" s="65"/>
      <c r="BM137" s="203">
        <f t="shared" si="147"/>
        <v>0</v>
      </c>
      <c r="BN137" s="204">
        <f t="shared" si="148"/>
        <v>0</v>
      </c>
      <c r="BO137" s="205">
        <f t="shared" si="149"/>
        <v>18000000</v>
      </c>
      <c r="BP137" s="67"/>
      <c r="BQ137" s="67"/>
      <c r="BR137" s="67"/>
      <c r="BS137" s="67"/>
      <c r="BT137" s="58"/>
      <c r="BU137" s="60"/>
      <c r="BV137" s="60"/>
      <c r="BW137" s="60"/>
      <c r="BX137" s="60"/>
      <c r="BY137" s="61"/>
      <c r="BZ137" s="71"/>
      <c r="CA137" s="71"/>
      <c r="CB137" s="72"/>
      <c r="CC137" s="72"/>
      <c r="CD137" s="72"/>
      <c r="CE137" s="73"/>
      <c r="CF137" s="74"/>
      <c r="CG137" s="75"/>
      <c r="CH137" s="49"/>
      <c r="CI137" s="92"/>
      <c r="CJ137" s="93"/>
      <c r="CK137" s="94"/>
      <c r="CL137" s="94"/>
      <c r="CM137" s="94"/>
      <c r="CN137" s="218"/>
      <c r="CO137" s="218"/>
      <c r="CP137" s="218"/>
      <c r="CQ137" s="218"/>
      <c r="CR137" s="218"/>
      <c r="CS137" s="49"/>
      <c r="CT137" s="219"/>
      <c r="CU137" s="218"/>
      <c r="CV137" s="49"/>
      <c r="CW137" s="220"/>
    </row>
    <row r="138" spans="1:101" s="221" customFormat="1" ht="102" hidden="1" x14ac:dyDescent="0.25">
      <c r="A138" s="352">
        <f t="shared" si="150"/>
        <v>22</v>
      </c>
      <c r="B138" s="278" t="s">
        <v>1609</v>
      </c>
      <c r="C138" s="218" t="s">
        <v>2546</v>
      </c>
      <c r="D138" s="216">
        <v>27</v>
      </c>
      <c r="E138" s="346">
        <v>42481</v>
      </c>
      <c r="F138" s="117" t="s">
        <v>2248</v>
      </c>
      <c r="G138" s="117" t="s">
        <v>2248</v>
      </c>
      <c r="H138" s="117"/>
      <c r="I138" s="350" t="s">
        <v>2257</v>
      </c>
      <c r="J138" s="351" t="s">
        <v>2282</v>
      </c>
      <c r="K138" s="352">
        <v>128</v>
      </c>
      <c r="L138" s="46">
        <v>781815</v>
      </c>
      <c r="M138" s="354" t="s">
        <v>2237</v>
      </c>
      <c r="N138" s="162">
        <v>8000000</v>
      </c>
      <c r="O138" s="348" t="s">
        <v>2238</v>
      </c>
      <c r="P138" s="349" t="s">
        <v>1598</v>
      </c>
      <c r="Q138" s="288" t="s">
        <v>1480</v>
      </c>
      <c r="R138" s="349" t="s">
        <v>1481</v>
      </c>
      <c r="S138" s="47"/>
      <c r="T138" s="48"/>
      <c r="U138" s="47"/>
      <c r="V138" s="192">
        <v>22</v>
      </c>
      <c r="W138" s="346">
        <v>42496</v>
      </c>
      <c r="X138" s="350" t="s">
        <v>2241</v>
      </c>
      <c r="Y138" s="45" t="s">
        <v>2342</v>
      </c>
      <c r="Z138" s="34">
        <v>890302988</v>
      </c>
      <c r="AA138" s="50" t="s">
        <v>1565</v>
      </c>
      <c r="AB138" s="347">
        <v>95416</v>
      </c>
      <c r="AC138" s="346"/>
      <c r="AD138" s="49">
        <v>0</v>
      </c>
      <c r="AE138" s="157">
        <v>8000000</v>
      </c>
      <c r="AF138" s="49"/>
      <c r="AG138" s="49"/>
      <c r="AH138" s="49">
        <f t="shared" si="117"/>
        <v>8000000</v>
      </c>
      <c r="AI138" s="157" t="s">
        <v>22</v>
      </c>
      <c r="AJ138" s="157" t="s">
        <v>67</v>
      </c>
      <c r="AK138" s="157" t="s">
        <v>67</v>
      </c>
      <c r="AL138" s="157" t="s">
        <v>67</v>
      </c>
      <c r="AM138" s="346" t="s">
        <v>67</v>
      </c>
      <c r="AN138" s="346">
        <v>42503</v>
      </c>
      <c r="AO138" s="346"/>
      <c r="AP138" s="346">
        <v>42735</v>
      </c>
      <c r="AQ138" s="29">
        <f t="shared" si="140"/>
        <v>232</v>
      </c>
      <c r="AR138" s="29"/>
      <c r="AS138" s="350" t="s">
        <v>2547</v>
      </c>
      <c r="AT138" s="290">
        <v>80882702</v>
      </c>
      <c r="AU138" s="56"/>
      <c r="AV138" s="57"/>
      <c r="AW138" s="58"/>
      <c r="AX138" s="58"/>
      <c r="AY138" s="57"/>
      <c r="AZ138" s="58"/>
      <c r="BA138" s="59"/>
      <c r="BB138" s="60"/>
      <c r="BC138" s="61"/>
      <c r="BD138" s="61"/>
      <c r="BE138" s="62"/>
      <c r="BF138" s="61"/>
      <c r="BG138" s="63"/>
      <c r="BH138" s="63"/>
      <c r="BI138" s="64"/>
      <c r="BJ138" s="65"/>
      <c r="BK138" s="66"/>
      <c r="BL138" s="65"/>
      <c r="BM138" s="203">
        <f t="shared" si="147"/>
        <v>0</v>
      </c>
      <c r="BN138" s="204">
        <f t="shared" si="148"/>
        <v>0</v>
      </c>
      <c r="BO138" s="205">
        <f t="shared" si="149"/>
        <v>8000000</v>
      </c>
      <c r="BP138" s="67"/>
      <c r="BQ138" s="67"/>
      <c r="BR138" s="67"/>
      <c r="BS138" s="67"/>
      <c r="BT138" s="58"/>
      <c r="BU138" s="60"/>
      <c r="BV138" s="60"/>
      <c r="BW138" s="60"/>
      <c r="BX138" s="60"/>
      <c r="BY138" s="61"/>
      <c r="BZ138" s="71"/>
      <c r="CA138" s="71"/>
      <c r="CB138" s="72"/>
      <c r="CC138" s="72"/>
      <c r="CD138" s="72"/>
      <c r="CE138" s="73"/>
      <c r="CF138" s="74"/>
      <c r="CG138" s="75"/>
      <c r="CH138" s="49"/>
      <c r="CI138" s="92"/>
      <c r="CJ138" s="93"/>
      <c r="CK138" s="94"/>
      <c r="CL138" s="94"/>
      <c r="CM138" s="94"/>
      <c r="CN138" s="218"/>
      <c r="CO138" s="218"/>
      <c r="CP138" s="218"/>
      <c r="CQ138" s="218"/>
      <c r="CR138" s="218"/>
      <c r="CS138" s="49"/>
      <c r="CT138" s="219"/>
      <c r="CU138" s="218"/>
      <c r="CV138" s="49"/>
      <c r="CW138" s="220"/>
    </row>
    <row r="139" spans="1:101" s="221" customFormat="1" ht="36.75" hidden="1" customHeight="1" x14ac:dyDescent="0.25">
      <c r="A139" s="352">
        <f t="shared" si="150"/>
        <v>24</v>
      </c>
      <c r="B139" s="278" t="s">
        <v>2170</v>
      </c>
      <c r="C139" s="185" t="s">
        <v>2425</v>
      </c>
      <c r="D139" s="216">
        <v>28</v>
      </c>
      <c r="E139" s="346">
        <v>42482</v>
      </c>
      <c r="F139" s="117" t="s">
        <v>2248</v>
      </c>
      <c r="G139" s="117" t="s">
        <v>2248</v>
      </c>
      <c r="H139" s="117"/>
      <c r="I139" s="350" t="s">
        <v>2257</v>
      </c>
      <c r="J139" s="351" t="s">
        <v>2198</v>
      </c>
      <c r="K139" s="352">
        <v>148</v>
      </c>
      <c r="L139" s="46">
        <v>721532</v>
      </c>
      <c r="M139" s="354" t="s">
        <v>2239</v>
      </c>
      <c r="N139" s="162">
        <v>6000000</v>
      </c>
      <c r="O139" s="348" t="s">
        <v>2240</v>
      </c>
      <c r="P139" s="349" t="s">
        <v>1714</v>
      </c>
      <c r="Q139" s="288" t="s">
        <v>1480</v>
      </c>
      <c r="R139" s="349" t="s">
        <v>1481</v>
      </c>
      <c r="S139" s="47"/>
      <c r="T139" s="48"/>
      <c r="U139" s="47"/>
      <c r="V139" s="192">
        <v>24</v>
      </c>
      <c r="W139" s="346">
        <v>42506</v>
      </c>
      <c r="X139" s="350" t="s">
        <v>1484</v>
      </c>
      <c r="Y139" s="45" t="s">
        <v>2345</v>
      </c>
      <c r="Z139" s="34">
        <v>900818078</v>
      </c>
      <c r="AA139" s="50" t="s">
        <v>1570</v>
      </c>
      <c r="AB139" s="347">
        <v>100516</v>
      </c>
      <c r="AC139" s="346"/>
      <c r="AD139" s="49">
        <v>0</v>
      </c>
      <c r="AE139" s="157">
        <v>3994169.88</v>
      </c>
      <c r="AF139" s="49"/>
      <c r="AG139" s="49"/>
      <c r="AH139" s="49">
        <f t="shared" si="117"/>
        <v>3994169.88</v>
      </c>
      <c r="AI139" s="157" t="s">
        <v>2548</v>
      </c>
      <c r="AJ139" s="157" t="s">
        <v>2539</v>
      </c>
      <c r="AK139" s="157">
        <v>43632</v>
      </c>
      <c r="AL139" s="157" t="s">
        <v>2549</v>
      </c>
      <c r="AM139" s="346">
        <v>42509</v>
      </c>
      <c r="AN139" s="346">
        <v>42513</v>
      </c>
      <c r="AO139" s="346"/>
      <c r="AP139" s="346">
        <v>42543</v>
      </c>
      <c r="AQ139" s="29">
        <f t="shared" si="140"/>
        <v>30</v>
      </c>
      <c r="AR139" s="29"/>
      <c r="AS139" s="350" t="s">
        <v>2661</v>
      </c>
      <c r="AT139" s="290">
        <v>79448817</v>
      </c>
      <c r="AU139" s="56"/>
      <c r="AV139" s="57"/>
      <c r="AW139" s="58"/>
      <c r="AX139" s="58"/>
      <c r="AY139" s="57"/>
      <c r="AZ139" s="58"/>
      <c r="BA139" s="59"/>
      <c r="BB139" s="60"/>
      <c r="BC139" s="61"/>
      <c r="BD139" s="61"/>
      <c r="BE139" s="62"/>
      <c r="BF139" s="61"/>
      <c r="BG139" s="63"/>
      <c r="BH139" s="63"/>
      <c r="BI139" s="64"/>
      <c r="BJ139" s="65"/>
      <c r="BK139" s="66"/>
      <c r="BL139" s="65"/>
      <c r="BM139" s="203">
        <f t="shared" si="147"/>
        <v>0</v>
      </c>
      <c r="BN139" s="204">
        <f t="shared" si="148"/>
        <v>0</v>
      </c>
      <c r="BO139" s="205">
        <f t="shared" si="149"/>
        <v>3994169.88</v>
      </c>
      <c r="BP139" s="67"/>
      <c r="BQ139" s="67"/>
      <c r="BR139" s="67"/>
      <c r="BS139" s="67"/>
      <c r="BT139" s="58"/>
      <c r="BU139" s="60"/>
      <c r="BV139" s="60"/>
      <c r="BW139" s="60"/>
      <c r="BX139" s="60"/>
      <c r="BY139" s="61"/>
      <c r="BZ139" s="71"/>
      <c r="CA139" s="71"/>
      <c r="CB139" s="72"/>
      <c r="CC139" s="72"/>
      <c r="CD139" s="72"/>
      <c r="CE139" s="73"/>
      <c r="CF139" s="74"/>
      <c r="CG139" s="75"/>
      <c r="CH139" s="49"/>
      <c r="CI139" s="92"/>
      <c r="CJ139" s="93"/>
      <c r="CK139" s="94"/>
      <c r="CL139" s="94"/>
      <c r="CM139" s="94"/>
      <c r="CN139" s="218"/>
      <c r="CO139" s="218"/>
      <c r="CP139" s="218"/>
      <c r="CQ139" s="218"/>
      <c r="CR139" s="218"/>
      <c r="CS139" s="49"/>
      <c r="CT139" s="219"/>
      <c r="CU139" s="218"/>
      <c r="CV139" s="49"/>
      <c r="CW139" s="220"/>
    </row>
    <row r="140" spans="1:101" s="221" customFormat="1" ht="114.75" hidden="1" x14ac:dyDescent="0.25">
      <c r="A140" s="352">
        <f t="shared" si="150"/>
        <v>25</v>
      </c>
      <c r="B140" s="278" t="s">
        <v>2170</v>
      </c>
      <c r="C140" s="185" t="s">
        <v>2424</v>
      </c>
      <c r="D140" s="216">
        <v>29</v>
      </c>
      <c r="E140" s="346">
        <v>42488</v>
      </c>
      <c r="F140" s="117" t="s">
        <v>2248</v>
      </c>
      <c r="G140" s="117" t="s">
        <v>2248</v>
      </c>
      <c r="H140" s="117"/>
      <c r="I140" s="350" t="s">
        <v>2257</v>
      </c>
      <c r="J140" s="351" t="s">
        <v>2197</v>
      </c>
      <c r="K140" s="352">
        <v>127</v>
      </c>
      <c r="L140" s="46">
        <v>781815</v>
      </c>
      <c r="M140" s="354" t="s">
        <v>2237</v>
      </c>
      <c r="N140" s="162">
        <v>14000000</v>
      </c>
      <c r="O140" s="348" t="s">
        <v>2242</v>
      </c>
      <c r="P140" s="349" t="s">
        <v>1598</v>
      </c>
      <c r="Q140" s="288" t="s">
        <v>1480</v>
      </c>
      <c r="R140" s="349" t="s">
        <v>1481</v>
      </c>
      <c r="S140" s="47"/>
      <c r="T140" s="48"/>
      <c r="U140" s="47"/>
      <c r="V140" s="192">
        <v>25</v>
      </c>
      <c r="W140" s="346">
        <v>42513</v>
      </c>
      <c r="X140" s="350" t="s">
        <v>2243</v>
      </c>
      <c r="Y140" s="45" t="s">
        <v>2343</v>
      </c>
      <c r="Z140" s="34">
        <v>94514631</v>
      </c>
      <c r="AA140" s="50"/>
      <c r="AB140" s="347">
        <v>106716</v>
      </c>
      <c r="AC140" s="346"/>
      <c r="AD140" s="49">
        <v>0</v>
      </c>
      <c r="AE140" s="157">
        <v>14000000</v>
      </c>
      <c r="AF140" s="49"/>
      <c r="AG140" s="49"/>
      <c r="AH140" s="49">
        <f t="shared" si="117"/>
        <v>14000000</v>
      </c>
      <c r="AI140" s="157" t="s">
        <v>22</v>
      </c>
      <c r="AJ140" s="157" t="s">
        <v>67</v>
      </c>
      <c r="AK140" s="157" t="s">
        <v>67</v>
      </c>
      <c r="AL140" s="157" t="s">
        <v>67</v>
      </c>
      <c r="AM140" s="346" t="s">
        <v>67</v>
      </c>
      <c r="AN140" s="346">
        <v>42514</v>
      </c>
      <c r="AO140" s="346"/>
      <c r="AP140" s="346">
        <v>42735</v>
      </c>
      <c r="AQ140" s="29">
        <f t="shared" si="140"/>
        <v>221</v>
      </c>
      <c r="AR140" s="29"/>
      <c r="AS140" s="350" t="s">
        <v>2344</v>
      </c>
      <c r="AT140" s="290">
        <v>30738603</v>
      </c>
      <c r="AU140" s="56"/>
      <c r="AV140" s="57"/>
      <c r="AW140" s="58"/>
      <c r="AX140" s="58"/>
      <c r="AY140" s="57"/>
      <c r="AZ140" s="58"/>
      <c r="BA140" s="59"/>
      <c r="BB140" s="60"/>
      <c r="BC140" s="61"/>
      <c r="BD140" s="61"/>
      <c r="BE140" s="62"/>
      <c r="BF140" s="61"/>
      <c r="BG140" s="63"/>
      <c r="BH140" s="63"/>
      <c r="BI140" s="64"/>
      <c r="BJ140" s="65"/>
      <c r="BK140" s="66"/>
      <c r="BL140" s="65"/>
      <c r="BM140" s="203">
        <f t="shared" si="147"/>
        <v>0</v>
      </c>
      <c r="BN140" s="204">
        <f t="shared" si="148"/>
        <v>0</v>
      </c>
      <c r="BO140" s="205">
        <f t="shared" si="149"/>
        <v>14000000</v>
      </c>
      <c r="BP140" s="67"/>
      <c r="BQ140" s="67"/>
      <c r="BR140" s="67"/>
      <c r="BS140" s="67"/>
      <c r="BT140" s="58"/>
      <c r="BU140" s="60"/>
      <c r="BV140" s="60"/>
      <c r="BW140" s="60"/>
      <c r="BX140" s="60"/>
      <c r="BY140" s="61"/>
      <c r="BZ140" s="71"/>
      <c r="CA140" s="71"/>
      <c r="CB140" s="72"/>
      <c r="CC140" s="72"/>
      <c r="CD140" s="72"/>
      <c r="CE140" s="73"/>
      <c r="CF140" s="74"/>
      <c r="CG140" s="75"/>
      <c r="CH140" s="49"/>
      <c r="CI140" s="92"/>
      <c r="CJ140" s="93"/>
      <c r="CK140" s="94"/>
      <c r="CL140" s="94"/>
      <c r="CM140" s="94"/>
      <c r="CN140" s="218"/>
      <c r="CO140" s="218"/>
      <c r="CP140" s="218"/>
      <c r="CQ140" s="218"/>
      <c r="CR140" s="218"/>
      <c r="CS140" s="49"/>
      <c r="CT140" s="219"/>
      <c r="CU140" s="218"/>
      <c r="CV140" s="49"/>
      <c r="CW140" s="220"/>
    </row>
    <row r="141" spans="1:101" s="221" customFormat="1" ht="55.5" hidden="1" customHeight="1" x14ac:dyDescent="0.25">
      <c r="A141" s="352">
        <f t="shared" si="150"/>
        <v>92</v>
      </c>
      <c r="B141" s="345" t="s">
        <v>1489</v>
      </c>
      <c r="C141" s="278" t="s">
        <v>2249</v>
      </c>
      <c r="D141" s="234">
        <v>12</v>
      </c>
      <c r="E141" s="346">
        <v>42482</v>
      </c>
      <c r="F141" s="117" t="s">
        <v>1590</v>
      </c>
      <c r="G141" s="117" t="s">
        <v>1591</v>
      </c>
      <c r="H141" s="117"/>
      <c r="I141" s="120" t="s">
        <v>2250</v>
      </c>
      <c r="J141" s="351" t="s">
        <v>2251</v>
      </c>
      <c r="K141" s="347">
        <v>30</v>
      </c>
      <c r="L141" s="46" t="s">
        <v>2253</v>
      </c>
      <c r="M141" s="46" t="s">
        <v>2254</v>
      </c>
      <c r="N141" s="162">
        <v>72683987</v>
      </c>
      <c r="O141" s="348" t="s">
        <v>2252</v>
      </c>
      <c r="P141" s="91" t="s">
        <v>1531</v>
      </c>
      <c r="Q141" s="288" t="s">
        <v>1480</v>
      </c>
      <c r="R141" s="349" t="s">
        <v>1481</v>
      </c>
      <c r="S141" s="47"/>
      <c r="T141" s="48"/>
      <c r="U141" s="47"/>
      <c r="V141" s="192">
        <v>92</v>
      </c>
      <c r="W141" s="346">
        <v>42530</v>
      </c>
      <c r="X141" s="350" t="s">
        <v>1866</v>
      </c>
      <c r="Y141" s="45" t="s">
        <v>2346</v>
      </c>
      <c r="Z141" s="54">
        <v>830100010</v>
      </c>
      <c r="AA141" s="50" t="s">
        <v>1729</v>
      </c>
      <c r="AB141" s="347">
        <v>117516</v>
      </c>
      <c r="AC141" s="346">
        <v>42530</v>
      </c>
      <c r="AD141" s="49"/>
      <c r="AE141" s="157">
        <v>72683987</v>
      </c>
      <c r="AF141" s="49"/>
      <c r="AG141" s="49"/>
      <c r="AH141" s="49">
        <f t="shared" si="117"/>
        <v>72683987</v>
      </c>
      <c r="AI141" s="157" t="s">
        <v>2255</v>
      </c>
      <c r="AJ141" s="88" t="s">
        <v>2062</v>
      </c>
      <c r="AK141" s="346"/>
      <c r="AL141" s="346" t="s">
        <v>2473</v>
      </c>
      <c r="AM141" s="346"/>
      <c r="AN141" s="346">
        <v>42531</v>
      </c>
      <c r="AO141" s="346"/>
      <c r="AP141" s="346">
        <v>42719</v>
      </c>
      <c r="AQ141" s="29">
        <f t="shared" si="140"/>
        <v>188</v>
      </c>
      <c r="AR141" s="29"/>
      <c r="AS141" s="184" t="s">
        <v>2481</v>
      </c>
      <c r="AT141" s="290">
        <v>79617900</v>
      </c>
      <c r="AU141" s="57"/>
      <c r="AV141" s="57"/>
      <c r="AW141" s="58"/>
      <c r="AX141" s="86"/>
      <c r="AY141" s="57"/>
      <c r="AZ141" s="58"/>
      <c r="BA141" s="59"/>
      <c r="BB141" s="60"/>
      <c r="BC141" s="61"/>
      <c r="BD141" s="61"/>
      <c r="BE141" s="62"/>
      <c r="BF141" s="61"/>
      <c r="BG141" s="63"/>
      <c r="BH141" s="63"/>
      <c r="BI141" s="64"/>
      <c r="BJ141" s="65"/>
      <c r="BK141" s="66"/>
      <c r="BL141" s="65"/>
      <c r="BM141" s="203">
        <v>0</v>
      </c>
      <c r="BN141" s="204">
        <v>0</v>
      </c>
      <c r="BO141" s="205">
        <v>0</v>
      </c>
      <c r="BP141" s="67"/>
      <c r="BQ141" s="67"/>
      <c r="BR141" s="115"/>
      <c r="BS141" s="67"/>
      <c r="BT141" s="58"/>
      <c r="BU141" s="61"/>
      <c r="BV141" s="60"/>
      <c r="BW141" s="60"/>
      <c r="BX141" s="60"/>
      <c r="BY141" s="61"/>
      <c r="BZ141" s="71"/>
      <c r="CA141" s="71"/>
      <c r="CB141" s="72"/>
      <c r="CC141" s="72"/>
      <c r="CD141" s="72"/>
      <c r="CE141" s="73"/>
      <c r="CF141" s="74">
        <v>42735</v>
      </c>
      <c r="CG141" s="75"/>
      <c r="CH141" s="49"/>
      <c r="CI141" s="73"/>
      <c r="CJ141" s="76" t="e">
        <v>#REF!</v>
      </c>
      <c r="CK141" s="77" t="e">
        <v>#REF!</v>
      </c>
      <c r="CL141" s="78" t="e">
        <v>#REF!</v>
      </c>
      <c r="CM141" s="94"/>
      <c r="CN141" s="218"/>
      <c r="CO141" s="218"/>
      <c r="CP141" s="218"/>
      <c r="CQ141" s="218"/>
      <c r="CR141" s="218"/>
      <c r="CS141" s="49"/>
      <c r="CT141" s="219"/>
      <c r="CU141" s="218"/>
      <c r="CV141" s="49"/>
      <c r="CW141" s="218"/>
    </row>
    <row r="142" spans="1:101" s="221" customFormat="1" ht="55.5" hidden="1" customHeight="1" x14ac:dyDescent="0.25">
      <c r="A142" s="352">
        <f t="shared" si="150"/>
        <v>100</v>
      </c>
      <c r="B142" s="43" t="s">
        <v>2792</v>
      </c>
      <c r="C142" s="278" t="s">
        <v>2527</v>
      </c>
      <c r="D142" s="234">
        <v>13</v>
      </c>
      <c r="E142" s="346">
        <v>42485</v>
      </c>
      <c r="F142" s="117" t="s">
        <v>1590</v>
      </c>
      <c r="G142" s="117" t="s">
        <v>1591</v>
      </c>
      <c r="H142" s="117"/>
      <c r="I142" s="350" t="s">
        <v>2257</v>
      </c>
      <c r="J142" s="351" t="s">
        <v>2256</v>
      </c>
      <c r="K142" s="347">
        <v>98</v>
      </c>
      <c r="L142" s="46">
        <v>251725</v>
      </c>
      <c r="M142" s="46" t="s">
        <v>2258</v>
      </c>
      <c r="N142" s="162">
        <v>65000000</v>
      </c>
      <c r="O142" s="348" t="s">
        <v>2263</v>
      </c>
      <c r="P142" s="91" t="s">
        <v>2264</v>
      </c>
      <c r="Q142" s="288" t="s">
        <v>1480</v>
      </c>
      <c r="R142" s="349" t="s">
        <v>1481</v>
      </c>
      <c r="S142" s="47"/>
      <c r="T142" s="48"/>
      <c r="U142" s="47"/>
      <c r="V142" s="192">
        <v>100</v>
      </c>
      <c r="W142" s="346">
        <v>42541</v>
      </c>
      <c r="X142" s="350" t="s">
        <v>1866</v>
      </c>
      <c r="Y142" s="45" t="s">
        <v>2649</v>
      </c>
      <c r="Z142" s="54">
        <v>800089111</v>
      </c>
      <c r="AA142" s="50" t="s">
        <v>1729</v>
      </c>
      <c r="AB142" s="347">
        <v>122616</v>
      </c>
      <c r="AC142" s="346"/>
      <c r="AD142" s="49"/>
      <c r="AE142" s="157">
        <v>65000000</v>
      </c>
      <c r="AF142" s="49"/>
      <c r="AG142" s="49"/>
      <c r="AH142" s="49">
        <f t="shared" si="117"/>
        <v>65000000</v>
      </c>
      <c r="AI142" s="157" t="s">
        <v>2259</v>
      </c>
      <c r="AJ142" s="88" t="s">
        <v>2062</v>
      </c>
      <c r="AK142" s="346"/>
      <c r="AL142" s="346" t="s">
        <v>2071</v>
      </c>
      <c r="AM142" s="346">
        <v>42548</v>
      </c>
      <c r="AN142" s="346">
        <v>42542</v>
      </c>
      <c r="AO142" s="346"/>
      <c r="AP142" s="346">
        <v>42735</v>
      </c>
      <c r="AQ142" s="29">
        <f>AP142-AN142</f>
        <v>193</v>
      </c>
      <c r="AR142" s="29"/>
      <c r="AS142" s="184" t="s">
        <v>70</v>
      </c>
      <c r="AT142" s="290">
        <v>79247452</v>
      </c>
      <c r="AU142" s="57"/>
      <c r="AV142" s="57"/>
      <c r="AW142" s="58"/>
      <c r="AX142" s="86"/>
      <c r="AY142" s="57"/>
      <c r="AZ142" s="58"/>
      <c r="BA142" s="59"/>
      <c r="BB142" s="60"/>
      <c r="BC142" s="61"/>
      <c r="BD142" s="61"/>
      <c r="BE142" s="62"/>
      <c r="BF142" s="61"/>
      <c r="BG142" s="63"/>
      <c r="BH142" s="63"/>
      <c r="BI142" s="64"/>
      <c r="BJ142" s="65"/>
      <c r="BK142" s="66"/>
      <c r="BL142" s="65"/>
      <c r="BM142" s="203">
        <v>0</v>
      </c>
      <c r="BN142" s="204">
        <v>0</v>
      </c>
      <c r="BO142" s="205">
        <v>0</v>
      </c>
      <c r="BP142" s="67"/>
      <c r="BQ142" s="67"/>
      <c r="BR142" s="115"/>
      <c r="BS142" s="67"/>
      <c r="BT142" s="58"/>
      <c r="BU142" s="61"/>
      <c r="BV142" s="60"/>
      <c r="BW142" s="60"/>
      <c r="BX142" s="60"/>
      <c r="BY142" s="61"/>
      <c r="BZ142" s="71"/>
      <c r="CA142" s="71"/>
      <c r="CB142" s="72"/>
      <c r="CC142" s="72"/>
      <c r="CD142" s="72"/>
      <c r="CE142" s="73"/>
      <c r="CF142" s="74">
        <v>42735</v>
      </c>
      <c r="CG142" s="75"/>
      <c r="CH142" s="49"/>
      <c r="CI142" s="73"/>
      <c r="CJ142" s="76" t="e">
        <v>#REF!</v>
      </c>
      <c r="CK142" s="77" t="e">
        <v>#REF!</v>
      </c>
      <c r="CL142" s="78" t="e">
        <v>#REF!</v>
      </c>
      <c r="CM142" s="94"/>
      <c r="CN142" s="218"/>
      <c r="CO142" s="218"/>
      <c r="CP142" s="218"/>
      <c r="CQ142" s="218"/>
      <c r="CR142" s="218"/>
      <c r="CS142" s="49"/>
      <c r="CT142" s="219"/>
      <c r="CU142" s="218"/>
      <c r="CV142" s="49"/>
      <c r="CW142" s="218"/>
    </row>
    <row r="143" spans="1:101" s="221" customFormat="1" ht="70.5" hidden="1" customHeight="1" x14ac:dyDescent="0.25">
      <c r="A143" s="352">
        <f t="shared" si="150"/>
        <v>114</v>
      </c>
      <c r="B143" s="345" t="s">
        <v>1610</v>
      </c>
      <c r="C143" s="278" t="s">
        <v>2834</v>
      </c>
      <c r="D143" s="234">
        <v>14</v>
      </c>
      <c r="E143" s="346">
        <v>42494</v>
      </c>
      <c r="F143" s="117" t="s">
        <v>1590</v>
      </c>
      <c r="G143" s="117" t="s">
        <v>1591</v>
      </c>
      <c r="H143" s="117"/>
      <c r="I143" s="120" t="s">
        <v>2250</v>
      </c>
      <c r="J143" s="351" t="s">
        <v>2260</v>
      </c>
      <c r="K143" s="347">
        <v>23</v>
      </c>
      <c r="L143" s="46" t="s">
        <v>2261</v>
      </c>
      <c r="M143" s="28" t="s">
        <v>2262</v>
      </c>
      <c r="N143" s="162">
        <v>98056000</v>
      </c>
      <c r="O143" s="348" t="s">
        <v>2247</v>
      </c>
      <c r="P143" s="91" t="s">
        <v>1531</v>
      </c>
      <c r="Q143" s="288" t="s">
        <v>1480</v>
      </c>
      <c r="R143" s="349" t="s">
        <v>1481</v>
      </c>
      <c r="S143" s="47"/>
      <c r="T143" s="48"/>
      <c r="U143" s="47"/>
      <c r="V143" s="192">
        <v>114</v>
      </c>
      <c r="W143" s="346">
        <v>42569</v>
      </c>
      <c r="X143" s="350" t="s">
        <v>1484</v>
      </c>
      <c r="Y143" s="45" t="s">
        <v>2728</v>
      </c>
      <c r="Z143" s="54">
        <v>900426804</v>
      </c>
      <c r="AA143" s="50" t="s">
        <v>1839</v>
      </c>
      <c r="AB143" s="347">
        <v>138916</v>
      </c>
      <c r="AC143" s="346">
        <v>42569</v>
      </c>
      <c r="AD143" s="49"/>
      <c r="AE143" s="29">
        <v>52877000</v>
      </c>
      <c r="AF143" s="49"/>
      <c r="AG143" s="49"/>
      <c r="AH143" s="49">
        <f t="shared" si="117"/>
        <v>52877000</v>
      </c>
      <c r="AI143" s="157" t="s">
        <v>2259</v>
      </c>
      <c r="AJ143" s="88" t="s">
        <v>2062</v>
      </c>
      <c r="AK143" s="346"/>
      <c r="AL143" s="346" t="s">
        <v>2466</v>
      </c>
      <c r="AM143" s="346">
        <v>42570</v>
      </c>
      <c r="AN143" s="346">
        <v>42570</v>
      </c>
      <c r="AO143" s="347">
        <f>AN143-W143</f>
        <v>1</v>
      </c>
      <c r="AP143" s="346">
        <v>42735</v>
      </c>
      <c r="AQ143" s="171">
        <f>AP143-AN143</f>
        <v>165</v>
      </c>
      <c r="AR143" s="29"/>
      <c r="AS143" s="184" t="s">
        <v>2339</v>
      </c>
      <c r="AT143" s="290">
        <v>79399984</v>
      </c>
      <c r="AU143" s="57"/>
      <c r="AV143" s="57"/>
      <c r="AW143" s="58"/>
      <c r="AX143" s="86"/>
      <c r="AY143" s="57"/>
      <c r="AZ143" s="58"/>
      <c r="BA143" s="59"/>
      <c r="BB143" s="60"/>
      <c r="BC143" s="61"/>
      <c r="BD143" s="61"/>
      <c r="BE143" s="62"/>
      <c r="BF143" s="61"/>
      <c r="BG143" s="63"/>
      <c r="BH143" s="63"/>
      <c r="BI143" s="64"/>
      <c r="BJ143" s="65"/>
      <c r="BK143" s="66"/>
      <c r="BL143" s="65"/>
      <c r="BM143" s="203">
        <v>0</v>
      </c>
      <c r="BN143" s="204">
        <v>0</v>
      </c>
      <c r="BO143" s="205">
        <v>0</v>
      </c>
      <c r="BP143" s="67"/>
      <c r="BQ143" s="67"/>
      <c r="BR143" s="115"/>
      <c r="BS143" s="67"/>
      <c r="BT143" s="58"/>
      <c r="BU143" s="61"/>
      <c r="BV143" s="60"/>
      <c r="BW143" s="60"/>
      <c r="BX143" s="60"/>
      <c r="BY143" s="61"/>
      <c r="BZ143" s="71"/>
      <c r="CA143" s="71"/>
      <c r="CB143" s="72"/>
      <c r="CC143" s="72"/>
      <c r="CD143" s="72"/>
      <c r="CE143" s="73"/>
      <c r="CF143" s="74">
        <v>42735</v>
      </c>
      <c r="CG143" s="75"/>
      <c r="CH143" s="49"/>
      <c r="CI143" s="73"/>
      <c r="CJ143" s="76" t="e">
        <v>#REF!</v>
      </c>
      <c r="CK143" s="77" t="e">
        <v>#REF!</v>
      </c>
      <c r="CL143" s="78" t="e">
        <v>#REF!</v>
      </c>
      <c r="CM143" s="94"/>
      <c r="CN143" s="218"/>
      <c r="CO143" s="218"/>
      <c r="CP143" s="218"/>
      <c r="CQ143" s="218"/>
      <c r="CR143" s="218"/>
      <c r="CS143" s="49"/>
      <c r="CT143" s="219"/>
      <c r="CU143" s="218"/>
      <c r="CV143" s="49"/>
      <c r="CW143" s="218"/>
    </row>
    <row r="144" spans="1:101" s="51" customFormat="1" ht="60" hidden="1" customHeight="1" x14ac:dyDescent="0.25">
      <c r="A144" s="352">
        <f t="shared" si="150"/>
        <v>7602</v>
      </c>
      <c r="B144" s="345" t="s">
        <v>2284</v>
      </c>
      <c r="C144" s="277" t="s">
        <v>2288</v>
      </c>
      <c r="D144" s="234">
        <v>15351</v>
      </c>
      <c r="E144" s="346">
        <v>42461</v>
      </c>
      <c r="F144" s="350" t="s">
        <v>1590</v>
      </c>
      <c r="G144" s="117" t="s">
        <v>1873</v>
      </c>
      <c r="H144" s="117"/>
      <c r="I144" s="350" t="s">
        <v>1972</v>
      </c>
      <c r="J144" s="351" t="s">
        <v>2285</v>
      </c>
      <c r="K144" s="352">
        <v>163</v>
      </c>
      <c r="L144" s="46" t="s">
        <v>2583</v>
      </c>
      <c r="M144" s="351" t="s">
        <v>2588</v>
      </c>
      <c r="N144" s="162">
        <v>10239900</v>
      </c>
      <c r="O144" s="348">
        <v>23616</v>
      </c>
      <c r="P144" s="29" t="s">
        <v>2286</v>
      </c>
      <c r="Q144" s="288" t="s">
        <v>1480</v>
      </c>
      <c r="R144" s="349" t="s">
        <v>1481</v>
      </c>
      <c r="S144" s="47"/>
      <c r="T144" s="48"/>
      <c r="U144" s="47"/>
      <c r="V144" s="192">
        <v>7602</v>
      </c>
      <c r="W144" s="346">
        <v>42461</v>
      </c>
      <c r="X144" s="350" t="s">
        <v>2287</v>
      </c>
      <c r="Y144" s="45" t="s">
        <v>2283</v>
      </c>
      <c r="Z144" s="54">
        <v>890900943</v>
      </c>
      <c r="AA144" s="50" t="s">
        <v>1578</v>
      </c>
      <c r="AB144" s="347">
        <v>84416</v>
      </c>
      <c r="AC144" s="346">
        <v>42480</v>
      </c>
      <c r="AD144" s="29"/>
      <c r="AE144" s="29">
        <v>10239900</v>
      </c>
      <c r="AF144" s="49"/>
      <c r="AG144" s="49"/>
      <c r="AH144" s="49">
        <f t="shared" si="117"/>
        <v>10239900</v>
      </c>
      <c r="AI144" s="157" t="s">
        <v>22</v>
      </c>
      <c r="AJ144" s="157" t="s">
        <v>67</v>
      </c>
      <c r="AK144" s="157" t="s">
        <v>67</v>
      </c>
      <c r="AL144" s="157" t="s">
        <v>67</v>
      </c>
      <c r="AM144" s="346" t="s">
        <v>67</v>
      </c>
      <c r="AN144" s="346">
        <v>42476</v>
      </c>
      <c r="AO144" s="346"/>
      <c r="AP144" s="346">
        <v>42490</v>
      </c>
      <c r="AQ144" s="29">
        <f t="shared" ref="AQ144:AQ154" si="151">AP144-AN144</f>
        <v>14</v>
      </c>
      <c r="AR144" s="29"/>
      <c r="AS144" s="184" t="s">
        <v>43</v>
      </c>
      <c r="AT144" s="290">
        <v>79877406</v>
      </c>
      <c r="AU144" s="57"/>
      <c r="AV144" s="57"/>
      <c r="AW144" s="58"/>
      <c r="AX144" s="86"/>
      <c r="AY144" s="57"/>
      <c r="AZ144" s="58"/>
      <c r="BA144" s="59"/>
      <c r="BB144" s="60"/>
      <c r="BC144" s="61"/>
      <c r="BD144" s="61"/>
      <c r="BE144" s="62"/>
      <c r="BF144" s="61"/>
      <c r="BG144" s="63"/>
      <c r="BH144" s="63"/>
      <c r="BI144" s="64"/>
      <c r="BJ144" s="65"/>
      <c r="BK144" s="66"/>
      <c r="BL144" s="65"/>
      <c r="BM144" s="203">
        <f t="shared" ref="BM144:BM149" si="152">+AF144</f>
        <v>0</v>
      </c>
      <c r="BN144" s="204">
        <f t="shared" ref="BN144:BN149" si="153">+AW144+BC144+BI144+BM144</f>
        <v>0</v>
      </c>
      <c r="BO144" s="205">
        <f t="shared" ref="BO144:BO149" si="154">+AH144+BN144</f>
        <v>10239900</v>
      </c>
      <c r="BP144" s="67"/>
      <c r="BQ144" s="67"/>
      <c r="BR144" s="115"/>
      <c r="BS144" s="67"/>
      <c r="BT144" s="58"/>
      <c r="BU144" s="61"/>
      <c r="BV144" s="60"/>
      <c r="BW144" s="60"/>
      <c r="BX144" s="60"/>
      <c r="BY144" s="61"/>
      <c r="BZ144" s="71"/>
      <c r="CA144" s="71"/>
      <c r="CB144" s="72"/>
      <c r="CC144" s="72"/>
      <c r="CD144" s="72"/>
      <c r="CE144" s="73"/>
      <c r="CF144" s="74">
        <f t="shared" ref="CF144:CF149" si="155">+IF(BQ144&gt;AP144,IF(BV144&gt;BQ144,IF(CA144&gt;BV144,CA144,BV144),BQ144),AP144)</f>
        <v>42490</v>
      </c>
      <c r="CG144" s="75"/>
      <c r="CH144" s="49"/>
      <c r="CI144" s="73"/>
      <c r="CJ144" s="76" t="e">
        <f>+SUMIFS(#REF!,#REF!,AB144)</f>
        <v>#REF!</v>
      </c>
      <c r="CK144" s="77" t="e">
        <f>+SUMIFS(#REF!,#REF!,AU144)+SUMIFS(#REF!,#REF!,BA144)+SUMIFS(#REF!,#REF!,BG144)</f>
        <v>#REF!</v>
      </c>
      <c r="CL144" s="78" t="e">
        <f t="shared" ref="CL144:CL149" si="156">+(CJ144+CK144)/BO144</f>
        <v>#REF!</v>
      </c>
      <c r="CM144" s="79"/>
      <c r="CN144" s="80" t="str">
        <f t="shared" ref="CN144:CN149" si="157">+R144</f>
        <v>EJECUCIÓN</v>
      </c>
      <c r="CO144" s="81"/>
      <c r="CP144" s="82">
        <f t="shared" ref="CP144:CP149" si="158">+AN144</f>
        <v>42476</v>
      </c>
      <c r="CQ144" s="80">
        <f t="shared" ref="CQ144:CQ149" si="159">+CF144</f>
        <v>42490</v>
      </c>
      <c r="CR144" s="83">
        <f t="shared" ref="CR144:CR149" si="160">+CQ144-CP144</f>
        <v>14</v>
      </c>
      <c r="CS144" s="83">
        <f t="shared" ref="CS144:CS149" si="161">+$CU$1-CP144</f>
        <v>-199</v>
      </c>
      <c r="CT144" s="84">
        <f t="shared" ref="CT144:CT149" si="162">+IF(CS144&gt;=CR144,100,(CS144/CR144)*100)</f>
        <v>-1421.4285714285713</v>
      </c>
      <c r="CU144" s="218"/>
      <c r="CV144" s="83">
        <f t="shared" ref="CV144:CV149" si="163">+CT144</f>
        <v>-1421.4285714285713</v>
      </c>
      <c r="CW144" s="85" t="e">
        <f t="shared" ref="CW144:CW149" si="164">+CL144</f>
        <v>#REF!</v>
      </c>
    </row>
    <row r="145" spans="1:126" ht="38.25" hidden="1" x14ac:dyDescent="0.25">
      <c r="A145" s="352">
        <f t="shared" si="150"/>
        <v>7643</v>
      </c>
      <c r="B145" s="345" t="s">
        <v>2284</v>
      </c>
      <c r="C145" s="278" t="s">
        <v>2585</v>
      </c>
      <c r="D145" s="90">
        <v>15406</v>
      </c>
      <c r="E145" s="346">
        <v>42461</v>
      </c>
      <c r="F145" s="350" t="s">
        <v>1590</v>
      </c>
      <c r="G145" s="117" t="s">
        <v>1873</v>
      </c>
      <c r="H145" s="117"/>
      <c r="I145" s="30" t="s">
        <v>2257</v>
      </c>
      <c r="J145" s="222" t="s">
        <v>2289</v>
      </c>
      <c r="K145" s="347">
        <v>190</v>
      </c>
      <c r="L145" s="46">
        <v>271120</v>
      </c>
      <c r="M145" s="28" t="s">
        <v>2589</v>
      </c>
      <c r="N145" s="217">
        <v>4084800</v>
      </c>
      <c r="O145" s="348" t="s">
        <v>2584</v>
      </c>
      <c r="P145" s="183" t="s">
        <v>2290</v>
      </c>
      <c r="Q145" s="288" t="s">
        <v>1480</v>
      </c>
      <c r="R145" s="349" t="s">
        <v>1481</v>
      </c>
      <c r="S145" s="52"/>
      <c r="T145" s="75"/>
      <c r="U145" s="52"/>
      <c r="V145" s="192">
        <v>7643</v>
      </c>
      <c r="W145" s="346">
        <v>42464</v>
      </c>
      <c r="X145" s="350" t="s">
        <v>1484</v>
      </c>
      <c r="Y145" s="45" t="s">
        <v>2280</v>
      </c>
      <c r="Z145" s="34">
        <v>900059238</v>
      </c>
      <c r="AA145" s="50" t="s">
        <v>2065</v>
      </c>
      <c r="AB145" s="352">
        <v>84916</v>
      </c>
      <c r="AC145" s="91">
        <v>42480</v>
      </c>
      <c r="AD145" s="49"/>
      <c r="AE145" s="156">
        <v>4084800</v>
      </c>
      <c r="AF145" s="49"/>
      <c r="AG145" s="49"/>
      <c r="AH145" s="49">
        <f t="shared" si="117"/>
        <v>4084800</v>
      </c>
      <c r="AI145" s="157" t="s">
        <v>22</v>
      </c>
      <c r="AJ145" s="157" t="s">
        <v>67</v>
      </c>
      <c r="AK145" s="157" t="s">
        <v>67</v>
      </c>
      <c r="AL145" s="157" t="s">
        <v>67</v>
      </c>
      <c r="AM145" s="346" t="s">
        <v>67</v>
      </c>
      <c r="AN145" s="91">
        <v>42464</v>
      </c>
      <c r="AO145" s="91"/>
      <c r="AP145" s="346">
        <v>42490</v>
      </c>
      <c r="AQ145" s="29">
        <f t="shared" si="151"/>
        <v>26</v>
      </c>
      <c r="AR145" s="52"/>
      <c r="AS145" s="184" t="s">
        <v>26</v>
      </c>
      <c r="AT145" s="290">
        <v>5825755</v>
      </c>
      <c r="AU145" s="57"/>
      <c r="AV145" s="57"/>
      <c r="AW145" s="58"/>
      <c r="AX145" s="86"/>
      <c r="AY145" s="57"/>
      <c r="AZ145" s="58"/>
      <c r="BA145" s="59"/>
      <c r="BB145" s="60"/>
      <c r="BC145" s="61"/>
      <c r="BD145" s="61"/>
      <c r="BE145" s="62"/>
      <c r="BF145" s="61"/>
      <c r="BG145" s="63"/>
      <c r="BH145" s="63"/>
      <c r="BI145" s="64"/>
      <c r="BJ145" s="65"/>
      <c r="BK145" s="66"/>
      <c r="BL145" s="65"/>
      <c r="BM145" s="203">
        <f t="shared" si="152"/>
        <v>0</v>
      </c>
      <c r="BN145" s="204">
        <f t="shared" si="153"/>
        <v>0</v>
      </c>
      <c r="BO145" s="205">
        <f t="shared" si="154"/>
        <v>4084800</v>
      </c>
      <c r="BP145" s="67"/>
      <c r="BQ145" s="67"/>
      <c r="BR145" s="115"/>
      <c r="BS145" s="67"/>
      <c r="BT145" s="58"/>
      <c r="BU145" s="61"/>
      <c r="BV145" s="60"/>
      <c r="BW145" s="60"/>
      <c r="BX145" s="60"/>
      <c r="BY145" s="61"/>
      <c r="BZ145" s="71"/>
      <c r="CA145" s="71"/>
      <c r="CB145" s="72"/>
      <c r="CC145" s="72"/>
      <c r="CD145" s="72"/>
      <c r="CE145" s="73"/>
      <c r="CF145" s="74">
        <f t="shared" si="155"/>
        <v>42490</v>
      </c>
      <c r="CG145" s="75"/>
      <c r="CH145" s="49"/>
      <c r="CI145" s="73"/>
      <c r="CJ145" s="76" t="e">
        <f>+SUMIFS(#REF!,#REF!,AB145)</f>
        <v>#REF!</v>
      </c>
      <c r="CK145" s="77" t="e">
        <f>+SUMIFS(#REF!,#REF!,AU145)+SUMIFS(#REF!,#REF!,BA145)+SUMIFS(#REF!,#REF!,BG145)</f>
        <v>#REF!</v>
      </c>
      <c r="CL145" s="78" t="e">
        <f t="shared" si="156"/>
        <v>#REF!</v>
      </c>
      <c r="CM145" s="79"/>
      <c r="CN145" s="80" t="str">
        <f t="shared" si="157"/>
        <v>EJECUCIÓN</v>
      </c>
      <c r="CO145" s="81"/>
      <c r="CP145" s="82">
        <f t="shared" si="158"/>
        <v>42464</v>
      </c>
      <c r="CQ145" s="80">
        <f t="shared" si="159"/>
        <v>42490</v>
      </c>
      <c r="CR145" s="83">
        <f t="shared" si="160"/>
        <v>26</v>
      </c>
      <c r="CS145" s="83">
        <f t="shared" si="161"/>
        <v>-187</v>
      </c>
      <c r="CT145" s="84">
        <f t="shared" si="162"/>
        <v>-719.23076923076928</v>
      </c>
      <c r="CU145" s="218"/>
      <c r="CV145" s="83">
        <f t="shared" si="163"/>
        <v>-719.23076923076928</v>
      </c>
      <c r="CW145" s="85" t="e">
        <f t="shared" si="164"/>
        <v>#REF!</v>
      </c>
      <c r="CX145" s="51"/>
      <c r="DV145" s="221"/>
    </row>
    <row r="146" spans="1:126" ht="25.5" hidden="1" x14ac:dyDescent="0.25">
      <c r="A146" s="352">
        <f t="shared" si="150"/>
        <v>7781</v>
      </c>
      <c r="B146" s="345" t="s">
        <v>2284</v>
      </c>
      <c r="C146" s="278" t="s">
        <v>2587</v>
      </c>
      <c r="D146" s="90">
        <v>15658</v>
      </c>
      <c r="E146" s="346">
        <v>42472</v>
      </c>
      <c r="F146" s="350" t="s">
        <v>1590</v>
      </c>
      <c r="G146" s="117" t="s">
        <v>1873</v>
      </c>
      <c r="H146" s="117"/>
      <c r="I146" s="120" t="s">
        <v>2250</v>
      </c>
      <c r="J146" s="222" t="s">
        <v>2586</v>
      </c>
      <c r="K146" s="347">
        <v>30</v>
      </c>
      <c r="L146" s="46">
        <v>432330</v>
      </c>
      <c r="M146" s="28" t="s">
        <v>2590</v>
      </c>
      <c r="N146" s="217">
        <v>514702791.48000002</v>
      </c>
      <c r="O146" s="348" t="s">
        <v>2591</v>
      </c>
      <c r="P146" s="183" t="s">
        <v>1531</v>
      </c>
      <c r="Q146" s="288" t="s">
        <v>1480</v>
      </c>
      <c r="R146" s="349" t="s">
        <v>1481</v>
      </c>
      <c r="S146" s="52"/>
      <c r="T146" s="75"/>
      <c r="U146" s="52"/>
      <c r="V146" s="192">
        <v>7781</v>
      </c>
      <c r="W146" s="346">
        <v>42472</v>
      </c>
      <c r="X146" s="350" t="s">
        <v>1484</v>
      </c>
      <c r="Y146" s="45" t="s">
        <v>2592</v>
      </c>
      <c r="Z146" s="34">
        <v>800103052</v>
      </c>
      <c r="AA146" s="50" t="s">
        <v>1883</v>
      </c>
      <c r="AB146" s="352">
        <v>91616</v>
      </c>
      <c r="AC146" s="91">
        <v>42485</v>
      </c>
      <c r="AD146" s="49"/>
      <c r="AE146" s="156">
        <v>514702791.48000002</v>
      </c>
      <c r="AF146" s="49"/>
      <c r="AG146" s="49"/>
      <c r="AH146" s="49">
        <f t="shared" si="117"/>
        <v>514702791.48000002</v>
      </c>
      <c r="AI146" s="157" t="s">
        <v>22</v>
      </c>
      <c r="AJ146" s="157" t="s">
        <v>67</v>
      </c>
      <c r="AK146" s="157" t="s">
        <v>67</v>
      </c>
      <c r="AL146" s="157" t="s">
        <v>67</v>
      </c>
      <c r="AM146" s="346" t="s">
        <v>67</v>
      </c>
      <c r="AN146" s="91">
        <v>42472</v>
      </c>
      <c r="AO146" s="91"/>
      <c r="AP146" s="346">
        <v>42501</v>
      </c>
      <c r="AQ146" s="29">
        <f t="shared" si="151"/>
        <v>29</v>
      </c>
      <c r="AR146" s="52"/>
      <c r="AS146" s="350" t="s">
        <v>2088</v>
      </c>
      <c r="AT146" s="290">
        <v>80148863</v>
      </c>
      <c r="AU146" s="57"/>
      <c r="AV146" s="57"/>
      <c r="AW146" s="58"/>
      <c r="AX146" s="86"/>
      <c r="AY146" s="57"/>
      <c r="AZ146" s="58"/>
      <c r="BA146" s="59"/>
      <c r="BB146" s="60"/>
      <c r="BC146" s="61"/>
      <c r="BD146" s="61"/>
      <c r="BE146" s="62"/>
      <c r="BF146" s="61"/>
      <c r="BG146" s="63"/>
      <c r="BH146" s="63"/>
      <c r="BI146" s="64"/>
      <c r="BJ146" s="65"/>
      <c r="BK146" s="66"/>
      <c r="BL146" s="65"/>
      <c r="BM146" s="203">
        <f t="shared" si="152"/>
        <v>0</v>
      </c>
      <c r="BN146" s="204">
        <f t="shared" si="153"/>
        <v>0</v>
      </c>
      <c r="BO146" s="205">
        <f t="shared" si="154"/>
        <v>514702791.48000002</v>
      </c>
      <c r="BP146" s="67"/>
      <c r="BQ146" s="67"/>
      <c r="BR146" s="115"/>
      <c r="BS146" s="67"/>
      <c r="BT146" s="58"/>
      <c r="BU146" s="61"/>
      <c r="BV146" s="60"/>
      <c r="BW146" s="60"/>
      <c r="BX146" s="60"/>
      <c r="BY146" s="61"/>
      <c r="BZ146" s="71"/>
      <c r="CA146" s="71"/>
      <c r="CB146" s="72"/>
      <c r="CC146" s="72"/>
      <c r="CD146" s="72"/>
      <c r="CE146" s="73"/>
      <c r="CF146" s="74">
        <f t="shared" si="155"/>
        <v>42501</v>
      </c>
      <c r="CG146" s="75"/>
      <c r="CH146" s="49"/>
      <c r="CI146" s="73"/>
      <c r="CJ146" s="76" t="e">
        <f>+SUMIFS(#REF!,#REF!,AB146)</f>
        <v>#REF!</v>
      </c>
      <c r="CK146" s="77" t="e">
        <f>+SUMIFS(#REF!,#REF!,AU146)+SUMIFS(#REF!,#REF!,BA146)+SUMIFS(#REF!,#REF!,BG146)</f>
        <v>#REF!</v>
      </c>
      <c r="CL146" s="78" t="e">
        <f t="shared" si="156"/>
        <v>#REF!</v>
      </c>
      <c r="CM146" s="79"/>
      <c r="CN146" s="80" t="str">
        <f t="shared" si="157"/>
        <v>EJECUCIÓN</v>
      </c>
      <c r="CO146" s="81"/>
      <c r="CP146" s="82">
        <f t="shared" si="158"/>
        <v>42472</v>
      </c>
      <c r="CQ146" s="80">
        <f t="shared" si="159"/>
        <v>42501</v>
      </c>
      <c r="CR146" s="83">
        <f t="shared" si="160"/>
        <v>29</v>
      </c>
      <c r="CS146" s="83">
        <f t="shared" si="161"/>
        <v>-195</v>
      </c>
      <c r="CT146" s="84">
        <f t="shared" si="162"/>
        <v>-672.41379310344826</v>
      </c>
      <c r="CU146" s="218"/>
      <c r="CV146" s="83">
        <f t="shared" si="163"/>
        <v>-672.41379310344826</v>
      </c>
      <c r="CW146" s="85" t="e">
        <f t="shared" si="164"/>
        <v>#REF!</v>
      </c>
      <c r="CX146" s="51"/>
      <c r="DV146" s="221"/>
    </row>
    <row r="147" spans="1:126" ht="51" hidden="1" x14ac:dyDescent="0.25">
      <c r="A147" s="352">
        <f t="shared" si="150"/>
        <v>7854</v>
      </c>
      <c r="B147" s="345" t="s">
        <v>2284</v>
      </c>
      <c r="C147" s="278" t="s">
        <v>2656</v>
      </c>
      <c r="D147" s="90">
        <v>15809</v>
      </c>
      <c r="E147" s="346">
        <v>42478</v>
      </c>
      <c r="F147" s="350" t="s">
        <v>1590</v>
      </c>
      <c r="G147" s="117" t="s">
        <v>1873</v>
      </c>
      <c r="H147" s="117"/>
      <c r="I147" s="350" t="s">
        <v>1972</v>
      </c>
      <c r="J147" s="351" t="s">
        <v>2097</v>
      </c>
      <c r="K147" s="347" t="s">
        <v>2098</v>
      </c>
      <c r="L147" s="46">
        <v>91111703</v>
      </c>
      <c r="M147" s="351" t="s">
        <v>2099</v>
      </c>
      <c r="N147" s="217">
        <v>2690588</v>
      </c>
      <c r="O147" s="348" t="s">
        <v>2657</v>
      </c>
      <c r="P147" s="183" t="s">
        <v>1939</v>
      </c>
      <c r="Q147" s="288" t="s">
        <v>1480</v>
      </c>
      <c r="R147" s="349" t="s">
        <v>1481</v>
      </c>
      <c r="S147" s="52"/>
      <c r="T147" s="75"/>
      <c r="U147" s="52"/>
      <c r="V147" s="192">
        <v>7854</v>
      </c>
      <c r="W147" s="346">
        <v>42478</v>
      </c>
      <c r="X147" s="350" t="s">
        <v>1484</v>
      </c>
      <c r="Y147" s="45" t="s">
        <v>2655</v>
      </c>
      <c r="Z147" s="34">
        <v>817000830</v>
      </c>
      <c r="AA147" s="50" t="s">
        <v>1570</v>
      </c>
      <c r="AB147" s="352">
        <v>85016</v>
      </c>
      <c r="AC147" s="91">
        <v>42480</v>
      </c>
      <c r="AD147" s="49"/>
      <c r="AE147" s="156">
        <v>2690588</v>
      </c>
      <c r="AF147" s="49"/>
      <c r="AG147" s="49"/>
      <c r="AH147" s="49">
        <f t="shared" si="117"/>
        <v>2690588</v>
      </c>
      <c r="AI147" s="157" t="s">
        <v>22</v>
      </c>
      <c r="AJ147" s="157" t="s">
        <v>67</v>
      </c>
      <c r="AK147" s="157" t="s">
        <v>67</v>
      </c>
      <c r="AL147" s="157" t="s">
        <v>67</v>
      </c>
      <c r="AM147" s="346" t="s">
        <v>67</v>
      </c>
      <c r="AN147" s="91">
        <v>42478</v>
      </c>
      <c r="AO147" s="91"/>
      <c r="AP147" s="346">
        <v>42490</v>
      </c>
      <c r="AQ147" s="29">
        <f t="shared" si="151"/>
        <v>12</v>
      </c>
      <c r="AR147" s="52"/>
      <c r="AS147" s="184" t="s">
        <v>2658</v>
      </c>
      <c r="AT147" s="290">
        <v>79292555</v>
      </c>
      <c r="AU147" s="57"/>
      <c r="AV147" s="57"/>
      <c r="AW147" s="58"/>
      <c r="AX147" s="86"/>
      <c r="AY147" s="57"/>
      <c r="AZ147" s="58"/>
      <c r="BA147" s="59"/>
      <c r="BB147" s="60"/>
      <c r="BC147" s="61"/>
      <c r="BD147" s="61"/>
      <c r="BE147" s="62"/>
      <c r="BF147" s="61"/>
      <c r="BG147" s="63"/>
      <c r="BH147" s="63"/>
      <c r="BI147" s="64"/>
      <c r="BJ147" s="65"/>
      <c r="BK147" s="66"/>
      <c r="BL147" s="65"/>
      <c r="BM147" s="203">
        <f t="shared" si="152"/>
        <v>0</v>
      </c>
      <c r="BN147" s="204">
        <f t="shared" si="153"/>
        <v>0</v>
      </c>
      <c r="BO147" s="205">
        <f t="shared" si="154"/>
        <v>2690588</v>
      </c>
      <c r="BP147" s="67"/>
      <c r="BQ147" s="67"/>
      <c r="BR147" s="115"/>
      <c r="BS147" s="67"/>
      <c r="BT147" s="58"/>
      <c r="BU147" s="61"/>
      <c r="BV147" s="60"/>
      <c r="BW147" s="60"/>
      <c r="BX147" s="60"/>
      <c r="BY147" s="61"/>
      <c r="BZ147" s="71"/>
      <c r="CA147" s="71"/>
      <c r="CB147" s="72"/>
      <c r="CC147" s="72"/>
      <c r="CD147" s="72"/>
      <c r="CE147" s="73"/>
      <c r="CF147" s="74">
        <f t="shared" si="155"/>
        <v>42490</v>
      </c>
      <c r="CG147" s="75"/>
      <c r="CH147" s="49"/>
      <c r="CI147" s="73"/>
      <c r="CJ147" s="76" t="e">
        <f>+SUMIFS(#REF!,#REF!,AB147)</f>
        <v>#REF!</v>
      </c>
      <c r="CK147" s="77" t="e">
        <f>+SUMIFS(#REF!,#REF!,AU147)+SUMIFS(#REF!,#REF!,BA147)+SUMIFS(#REF!,#REF!,BG147)</f>
        <v>#REF!</v>
      </c>
      <c r="CL147" s="78" t="e">
        <f t="shared" si="156"/>
        <v>#REF!</v>
      </c>
      <c r="CM147" s="79"/>
      <c r="CN147" s="80" t="str">
        <f t="shared" si="157"/>
        <v>EJECUCIÓN</v>
      </c>
      <c r="CO147" s="81"/>
      <c r="CP147" s="82">
        <f t="shared" si="158"/>
        <v>42478</v>
      </c>
      <c r="CQ147" s="80">
        <f t="shared" si="159"/>
        <v>42490</v>
      </c>
      <c r="CR147" s="83">
        <f t="shared" si="160"/>
        <v>12</v>
      </c>
      <c r="CS147" s="83">
        <f t="shared" si="161"/>
        <v>-201</v>
      </c>
      <c r="CT147" s="84">
        <f t="shared" si="162"/>
        <v>-1675</v>
      </c>
      <c r="CU147" s="218"/>
      <c r="CV147" s="83">
        <f t="shared" si="163"/>
        <v>-1675</v>
      </c>
      <c r="CW147" s="85" t="e">
        <f t="shared" si="164"/>
        <v>#REF!</v>
      </c>
      <c r="CX147" s="51"/>
      <c r="DV147" s="221"/>
    </row>
    <row r="148" spans="1:126" ht="51" hidden="1" x14ac:dyDescent="0.25">
      <c r="A148" s="352">
        <f t="shared" si="150"/>
        <v>7883</v>
      </c>
      <c r="B148" s="345" t="s">
        <v>2284</v>
      </c>
      <c r="C148" s="278" t="s">
        <v>2593</v>
      </c>
      <c r="D148" s="90">
        <v>15871</v>
      </c>
      <c r="E148" s="346">
        <v>42479</v>
      </c>
      <c r="F148" s="350" t="s">
        <v>1590</v>
      </c>
      <c r="G148" s="117" t="s">
        <v>1873</v>
      </c>
      <c r="H148" s="117"/>
      <c r="I148" s="120" t="s">
        <v>2250</v>
      </c>
      <c r="J148" s="351" t="s">
        <v>2097</v>
      </c>
      <c r="K148" s="347">
        <v>15</v>
      </c>
      <c r="L148" s="46">
        <v>81112105</v>
      </c>
      <c r="M148" s="351" t="s">
        <v>2594</v>
      </c>
      <c r="N148" s="217">
        <v>17687097</v>
      </c>
      <c r="O148" s="348" t="s">
        <v>2595</v>
      </c>
      <c r="P148" s="183" t="s">
        <v>1531</v>
      </c>
      <c r="Q148" s="288" t="s">
        <v>1480</v>
      </c>
      <c r="R148" s="349" t="s">
        <v>1481</v>
      </c>
      <c r="S148" s="52"/>
      <c r="T148" s="75"/>
      <c r="U148" s="52"/>
      <c r="V148" s="192">
        <v>7883</v>
      </c>
      <c r="W148" s="346">
        <v>42479</v>
      </c>
      <c r="X148" s="350" t="s">
        <v>1484</v>
      </c>
      <c r="Y148" s="45" t="s">
        <v>2596</v>
      </c>
      <c r="Z148" s="34">
        <v>900255873</v>
      </c>
      <c r="AA148" s="50" t="s">
        <v>1806</v>
      </c>
      <c r="AB148" s="352">
        <v>85316</v>
      </c>
      <c r="AC148" s="91">
        <v>42480</v>
      </c>
      <c r="AD148" s="49"/>
      <c r="AE148" s="156">
        <v>17687097</v>
      </c>
      <c r="AF148" s="49"/>
      <c r="AG148" s="49"/>
      <c r="AH148" s="49">
        <f t="shared" si="117"/>
        <v>17687097</v>
      </c>
      <c r="AI148" s="157" t="s">
        <v>22</v>
      </c>
      <c r="AJ148" s="157" t="s">
        <v>67</v>
      </c>
      <c r="AK148" s="157" t="s">
        <v>67</v>
      </c>
      <c r="AL148" s="157" t="s">
        <v>67</v>
      </c>
      <c r="AM148" s="346" t="s">
        <v>67</v>
      </c>
      <c r="AN148" s="91">
        <v>42479</v>
      </c>
      <c r="AO148" s="91"/>
      <c r="AP148" s="346">
        <v>42735</v>
      </c>
      <c r="AQ148" s="29">
        <f t="shared" si="151"/>
        <v>256</v>
      </c>
      <c r="AR148" s="52"/>
      <c r="AS148" s="184" t="s">
        <v>2597</v>
      </c>
      <c r="AT148" s="290">
        <v>79717103</v>
      </c>
      <c r="AU148" s="57"/>
      <c r="AV148" s="57"/>
      <c r="AW148" s="58"/>
      <c r="AX148" s="86"/>
      <c r="AY148" s="57"/>
      <c r="AZ148" s="58"/>
      <c r="BA148" s="59"/>
      <c r="BB148" s="60"/>
      <c r="BC148" s="61"/>
      <c r="BD148" s="61"/>
      <c r="BE148" s="62"/>
      <c r="BF148" s="61"/>
      <c r="BG148" s="63"/>
      <c r="BH148" s="63"/>
      <c r="BI148" s="64"/>
      <c r="BJ148" s="65"/>
      <c r="BK148" s="66"/>
      <c r="BL148" s="65"/>
      <c r="BM148" s="203">
        <f t="shared" si="152"/>
        <v>0</v>
      </c>
      <c r="BN148" s="204">
        <f t="shared" si="153"/>
        <v>0</v>
      </c>
      <c r="BO148" s="205">
        <f t="shared" si="154"/>
        <v>17687097</v>
      </c>
      <c r="BP148" s="67"/>
      <c r="BQ148" s="67"/>
      <c r="BR148" s="115"/>
      <c r="BS148" s="67"/>
      <c r="BT148" s="58"/>
      <c r="BU148" s="61"/>
      <c r="BV148" s="60"/>
      <c r="BW148" s="60"/>
      <c r="BX148" s="60"/>
      <c r="BY148" s="61"/>
      <c r="BZ148" s="71"/>
      <c r="CA148" s="71"/>
      <c r="CB148" s="72"/>
      <c r="CC148" s="72"/>
      <c r="CD148" s="72"/>
      <c r="CE148" s="73"/>
      <c r="CF148" s="74">
        <f t="shared" si="155"/>
        <v>42735</v>
      </c>
      <c r="CG148" s="75"/>
      <c r="CH148" s="49"/>
      <c r="CI148" s="73"/>
      <c r="CJ148" s="76" t="e">
        <f>+SUMIFS(#REF!,#REF!,AB148)</f>
        <v>#REF!</v>
      </c>
      <c r="CK148" s="77" t="e">
        <f>+SUMIFS(#REF!,#REF!,AU148)+SUMIFS(#REF!,#REF!,BA148)+SUMIFS(#REF!,#REF!,BG148)</f>
        <v>#REF!</v>
      </c>
      <c r="CL148" s="78" t="e">
        <f t="shared" si="156"/>
        <v>#REF!</v>
      </c>
      <c r="CM148" s="79"/>
      <c r="CN148" s="80" t="str">
        <f t="shared" si="157"/>
        <v>EJECUCIÓN</v>
      </c>
      <c r="CO148" s="81"/>
      <c r="CP148" s="82">
        <f t="shared" si="158"/>
        <v>42479</v>
      </c>
      <c r="CQ148" s="80">
        <f t="shared" si="159"/>
        <v>42735</v>
      </c>
      <c r="CR148" s="83">
        <f t="shared" si="160"/>
        <v>256</v>
      </c>
      <c r="CS148" s="83">
        <f t="shared" si="161"/>
        <v>-202</v>
      </c>
      <c r="CT148" s="84">
        <f t="shared" si="162"/>
        <v>-78.90625</v>
      </c>
      <c r="CU148" s="218"/>
      <c r="CV148" s="83">
        <f t="shared" si="163"/>
        <v>-78.90625</v>
      </c>
      <c r="CW148" s="85" t="e">
        <f t="shared" si="164"/>
        <v>#REF!</v>
      </c>
      <c r="CX148" s="51"/>
      <c r="DV148" s="221"/>
    </row>
    <row r="149" spans="1:126" ht="38.25" hidden="1" x14ac:dyDescent="0.25">
      <c r="A149" s="352">
        <f t="shared" si="150"/>
        <v>8004</v>
      </c>
      <c r="B149" s="345" t="s">
        <v>2284</v>
      </c>
      <c r="C149" s="278" t="s">
        <v>2600</v>
      </c>
      <c r="D149" s="90">
        <v>16073</v>
      </c>
      <c r="E149" s="346">
        <v>42485</v>
      </c>
      <c r="F149" s="350" t="s">
        <v>1590</v>
      </c>
      <c r="G149" s="117" t="s">
        <v>1873</v>
      </c>
      <c r="H149" s="117"/>
      <c r="I149" s="120" t="s">
        <v>2250</v>
      </c>
      <c r="J149" s="351" t="s">
        <v>2598</v>
      </c>
      <c r="K149" s="347">
        <v>33</v>
      </c>
      <c r="L149" s="46">
        <v>432330</v>
      </c>
      <c r="M149" s="28" t="s">
        <v>2590</v>
      </c>
      <c r="N149" s="217">
        <v>713650040</v>
      </c>
      <c r="O149" s="348" t="s">
        <v>2599</v>
      </c>
      <c r="P149" s="183" t="s">
        <v>1531</v>
      </c>
      <c r="Q149" s="288" t="s">
        <v>1480</v>
      </c>
      <c r="R149" s="349" t="s">
        <v>1481</v>
      </c>
      <c r="S149" s="52"/>
      <c r="T149" s="75"/>
      <c r="U149" s="52"/>
      <c r="V149" s="192">
        <v>8004</v>
      </c>
      <c r="W149" s="346">
        <v>42485</v>
      </c>
      <c r="X149" s="350" t="s">
        <v>1484</v>
      </c>
      <c r="Y149" s="45" t="s">
        <v>2592</v>
      </c>
      <c r="Z149" s="34">
        <v>800103052</v>
      </c>
      <c r="AA149" s="50" t="s">
        <v>1883</v>
      </c>
      <c r="AB149" s="352">
        <v>91816</v>
      </c>
      <c r="AC149" s="91">
        <v>42486</v>
      </c>
      <c r="AD149" s="49"/>
      <c r="AE149" s="156">
        <v>713650040</v>
      </c>
      <c r="AF149" s="49"/>
      <c r="AG149" s="49"/>
      <c r="AH149" s="49">
        <f t="shared" si="117"/>
        <v>713650040</v>
      </c>
      <c r="AI149" s="157" t="s">
        <v>22</v>
      </c>
      <c r="AJ149" s="157" t="s">
        <v>67</v>
      </c>
      <c r="AK149" s="157" t="s">
        <v>67</v>
      </c>
      <c r="AL149" s="157" t="s">
        <v>67</v>
      </c>
      <c r="AM149" s="346" t="s">
        <v>67</v>
      </c>
      <c r="AN149" s="91">
        <v>42485</v>
      </c>
      <c r="AO149" s="91"/>
      <c r="AP149" s="346">
        <v>42886</v>
      </c>
      <c r="AQ149" s="29">
        <f t="shared" si="151"/>
        <v>401</v>
      </c>
      <c r="AR149" s="52"/>
      <c r="AS149" s="350" t="s">
        <v>2088</v>
      </c>
      <c r="AT149" s="290">
        <v>80148863</v>
      </c>
      <c r="AU149" s="57"/>
      <c r="AV149" s="57"/>
      <c r="AW149" s="58"/>
      <c r="AX149" s="86"/>
      <c r="AY149" s="57"/>
      <c r="AZ149" s="58"/>
      <c r="BA149" s="59"/>
      <c r="BB149" s="60"/>
      <c r="BC149" s="61"/>
      <c r="BD149" s="61"/>
      <c r="BE149" s="62"/>
      <c r="BF149" s="61"/>
      <c r="BG149" s="63"/>
      <c r="BH149" s="63"/>
      <c r="BI149" s="64"/>
      <c r="BJ149" s="65"/>
      <c r="BK149" s="66"/>
      <c r="BL149" s="65"/>
      <c r="BM149" s="203">
        <f t="shared" si="152"/>
        <v>0</v>
      </c>
      <c r="BN149" s="204">
        <f t="shared" si="153"/>
        <v>0</v>
      </c>
      <c r="BO149" s="205">
        <f t="shared" si="154"/>
        <v>713650040</v>
      </c>
      <c r="BP149" s="67"/>
      <c r="BQ149" s="67"/>
      <c r="BR149" s="115"/>
      <c r="BS149" s="67"/>
      <c r="BT149" s="58"/>
      <c r="BU149" s="61"/>
      <c r="BV149" s="60"/>
      <c r="BW149" s="60"/>
      <c r="BX149" s="60"/>
      <c r="BY149" s="61"/>
      <c r="BZ149" s="71"/>
      <c r="CA149" s="71"/>
      <c r="CB149" s="72"/>
      <c r="CC149" s="72"/>
      <c r="CD149" s="72"/>
      <c r="CE149" s="73"/>
      <c r="CF149" s="74">
        <f t="shared" si="155"/>
        <v>42886</v>
      </c>
      <c r="CG149" s="75"/>
      <c r="CH149" s="49"/>
      <c r="CI149" s="73"/>
      <c r="CJ149" s="76" t="e">
        <f>+SUMIFS(#REF!,#REF!,AB149)</f>
        <v>#REF!</v>
      </c>
      <c r="CK149" s="77" t="e">
        <f>+SUMIFS(#REF!,#REF!,AU149)+SUMIFS(#REF!,#REF!,BA149)+SUMIFS(#REF!,#REF!,BG149)</f>
        <v>#REF!</v>
      </c>
      <c r="CL149" s="78" t="e">
        <f t="shared" si="156"/>
        <v>#REF!</v>
      </c>
      <c r="CM149" s="79"/>
      <c r="CN149" s="80" t="str">
        <f t="shared" si="157"/>
        <v>EJECUCIÓN</v>
      </c>
      <c r="CO149" s="81"/>
      <c r="CP149" s="82">
        <f t="shared" si="158"/>
        <v>42485</v>
      </c>
      <c r="CQ149" s="80">
        <f t="shared" si="159"/>
        <v>42886</v>
      </c>
      <c r="CR149" s="83">
        <f t="shared" si="160"/>
        <v>401</v>
      </c>
      <c r="CS149" s="83">
        <f t="shared" si="161"/>
        <v>-208</v>
      </c>
      <c r="CT149" s="84">
        <f t="shared" si="162"/>
        <v>-51.870324189526187</v>
      </c>
      <c r="CU149" s="218"/>
      <c r="CV149" s="83">
        <f t="shared" si="163"/>
        <v>-51.870324189526187</v>
      </c>
      <c r="CW149" s="85" t="e">
        <f t="shared" si="164"/>
        <v>#REF!</v>
      </c>
      <c r="CX149" s="51"/>
      <c r="DV149" s="221"/>
    </row>
    <row r="150" spans="1:126" ht="38.25" hidden="1" x14ac:dyDescent="0.25">
      <c r="A150" s="352">
        <f t="shared" si="150"/>
        <v>104</v>
      </c>
      <c r="B150" s="278" t="s">
        <v>1609</v>
      </c>
      <c r="C150" s="278" t="s">
        <v>2569</v>
      </c>
      <c r="D150" s="225">
        <v>82</v>
      </c>
      <c r="E150" s="346">
        <v>42510</v>
      </c>
      <c r="F150" s="350" t="s">
        <v>1499</v>
      </c>
      <c r="G150" s="350" t="s">
        <v>1525</v>
      </c>
      <c r="H150" s="350"/>
      <c r="I150" s="350" t="s">
        <v>1972</v>
      </c>
      <c r="J150" s="28" t="s">
        <v>2297</v>
      </c>
      <c r="K150" s="347">
        <v>46</v>
      </c>
      <c r="L150" s="46">
        <v>861017</v>
      </c>
      <c r="M150" s="46" t="s">
        <v>2298</v>
      </c>
      <c r="N150" s="217">
        <v>20000000</v>
      </c>
      <c r="O150" s="75" t="s">
        <v>2299</v>
      </c>
      <c r="P150" s="183" t="s">
        <v>2038</v>
      </c>
      <c r="Q150" s="218" t="s">
        <v>1480</v>
      </c>
      <c r="R150" s="349" t="s">
        <v>1481</v>
      </c>
      <c r="S150" s="52"/>
      <c r="T150" s="75"/>
      <c r="U150" s="52"/>
      <c r="V150" s="192">
        <v>104</v>
      </c>
      <c r="W150" s="346">
        <v>42545</v>
      </c>
      <c r="X150" s="350" t="s">
        <v>1484</v>
      </c>
      <c r="Y150" s="45" t="s">
        <v>2415</v>
      </c>
      <c r="Z150" s="114">
        <v>860007759</v>
      </c>
      <c r="AA150" s="50" t="s">
        <v>1846</v>
      </c>
      <c r="AB150" s="352">
        <v>129616</v>
      </c>
      <c r="AC150" s="91"/>
      <c r="AD150" s="49"/>
      <c r="AE150" s="49">
        <v>20000000</v>
      </c>
      <c r="AF150" s="49"/>
      <c r="AG150" s="49"/>
      <c r="AH150" s="49">
        <f t="shared" ref="AH150:AH156" si="165">AE150+AF150</f>
        <v>20000000</v>
      </c>
      <c r="AI150" s="157" t="s">
        <v>22</v>
      </c>
      <c r="AJ150" s="157" t="s">
        <v>67</v>
      </c>
      <c r="AK150" s="157" t="s">
        <v>67</v>
      </c>
      <c r="AL150" s="157" t="s">
        <v>67</v>
      </c>
      <c r="AM150" s="346" t="s">
        <v>67</v>
      </c>
      <c r="AN150" s="91">
        <v>42548</v>
      </c>
      <c r="AO150" s="91"/>
      <c r="AP150" s="346">
        <v>42704</v>
      </c>
      <c r="AQ150" s="29">
        <f t="shared" si="151"/>
        <v>156</v>
      </c>
      <c r="AR150" s="52"/>
      <c r="AS150" s="350" t="s">
        <v>2503</v>
      </c>
      <c r="AT150" s="290">
        <v>11347499</v>
      </c>
      <c r="AU150" s="52"/>
      <c r="AV150" s="52"/>
      <c r="AW150" s="49"/>
      <c r="AX150" s="75"/>
      <c r="AY150" s="52"/>
      <c r="AZ150" s="49"/>
      <c r="BA150" s="90"/>
      <c r="BB150" s="52"/>
      <c r="BC150" s="49"/>
      <c r="BD150" s="49"/>
      <c r="BE150" s="52"/>
      <c r="BF150" s="49"/>
      <c r="BG150" s="90"/>
      <c r="BH150" s="90"/>
      <c r="BI150" s="49"/>
      <c r="BJ150" s="49"/>
      <c r="BK150" s="52"/>
      <c r="BL150" s="49"/>
      <c r="BM150" s="49"/>
      <c r="BN150" s="49"/>
      <c r="BO150" s="49"/>
      <c r="BP150" s="91"/>
      <c r="BQ150" s="91"/>
      <c r="BR150" s="50"/>
      <c r="BS150" s="91"/>
      <c r="BT150" s="49"/>
      <c r="BU150" s="91"/>
      <c r="BV150" s="91"/>
      <c r="BW150" s="50"/>
      <c r="BX150" s="91"/>
      <c r="BY150" s="49"/>
      <c r="BZ150" s="91"/>
      <c r="CA150" s="91"/>
      <c r="CB150" s="50"/>
      <c r="CC150" s="91"/>
      <c r="CD150" s="49"/>
      <c r="CE150" s="92"/>
      <c r="CF150" s="52"/>
      <c r="CG150" s="75"/>
      <c r="CH150" s="49"/>
      <c r="CI150" s="92"/>
      <c r="CJ150" s="93"/>
      <c r="CK150" s="94"/>
      <c r="CL150" s="94"/>
      <c r="CM150" s="94"/>
      <c r="CN150" s="218"/>
      <c r="CO150" s="218"/>
      <c r="CP150" s="218"/>
      <c r="CQ150" s="218"/>
      <c r="CR150" s="218"/>
      <c r="CS150" s="49"/>
      <c r="CT150" s="219"/>
      <c r="CU150" s="218"/>
      <c r="CV150" s="49"/>
      <c r="CW150" s="220"/>
      <c r="DV150" s="221"/>
    </row>
    <row r="151" spans="1:126" ht="38.25" hidden="1" x14ac:dyDescent="0.25">
      <c r="A151" s="352" t="str">
        <f t="shared" si="150"/>
        <v>16.PAV.19939P</v>
      </c>
      <c r="B151" s="43" t="s">
        <v>2792</v>
      </c>
      <c r="C151" s="281" t="s">
        <v>2426</v>
      </c>
      <c r="D151" s="234">
        <v>83</v>
      </c>
      <c r="E151" s="346">
        <v>42510</v>
      </c>
      <c r="F151" s="350" t="s">
        <v>1499</v>
      </c>
      <c r="G151" s="350" t="s">
        <v>1525</v>
      </c>
      <c r="H151" s="350"/>
      <c r="I151" s="350" t="s">
        <v>2257</v>
      </c>
      <c r="J151" s="28" t="s">
        <v>2305</v>
      </c>
      <c r="K151" s="347">
        <v>149</v>
      </c>
      <c r="L151" s="46"/>
      <c r="M151" s="46"/>
      <c r="N151" s="217"/>
      <c r="O151" s="75" t="s">
        <v>2306</v>
      </c>
      <c r="P151" s="183" t="s">
        <v>1714</v>
      </c>
      <c r="Q151" s="218" t="s">
        <v>1480</v>
      </c>
      <c r="R151" s="349" t="s">
        <v>1481</v>
      </c>
      <c r="S151" s="52"/>
      <c r="T151" s="75"/>
      <c r="U151" s="52"/>
      <c r="V151" s="192" t="s">
        <v>2307</v>
      </c>
      <c r="W151" s="346">
        <v>42510</v>
      </c>
      <c r="X151" s="350" t="s">
        <v>2309</v>
      </c>
      <c r="Y151" s="45" t="s">
        <v>2308</v>
      </c>
      <c r="Z151" s="114"/>
      <c r="AA151" s="50"/>
      <c r="AB151" s="352">
        <v>106616</v>
      </c>
      <c r="AC151" s="91"/>
      <c r="AD151" s="49"/>
      <c r="AE151" s="73">
        <v>14996317</v>
      </c>
      <c r="AF151" s="49"/>
      <c r="AG151" s="49"/>
      <c r="AH151" s="49">
        <f t="shared" si="165"/>
        <v>14996317</v>
      </c>
      <c r="AI151" s="157" t="s">
        <v>22</v>
      </c>
      <c r="AJ151" s="157" t="s">
        <v>67</v>
      </c>
      <c r="AK151" s="157" t="s">
        <v>67</v>
      </c>
      <c r="AL151" s="157" t="s">
        <v>67</v>
      </c>
      <c r="AM151" s="346" t="s">
        <v>67</v>
      </c>
      <c r="AN151" s="91">
        <v>42513</v>
      </c>
      <c r="AO151" s="91"/>
      <c r="AP151" s="346">
        <v>42543</v>
      </c>
      <c r="AQ151" s="29">
        <f t="shared" si="151"/>
        <v>30</v>
      </c>
      <c r="AR151" s="52"/>
      <c r="AS151" s="350" t="s">
        <v>23</v>
      </c>
      <c r="AT151" s="290">
        <v>30762702</v>
      </c>
      <c r="AU151" s="52"/>
      <c r="AV151" s="52"/>
      <c r="AW151" s="49"/>
      <c r="AX151" s="75"/>
      <c r="AY151" s="52"/>
      <c r="AZ151" s="49"/>
      <c r="BA151" s="90"/>
      <c r="BB151" s="52"/>
      <c r="BC151" s="49"/>
      <c r="BD151" s="49"/>
      <c r="BE151" s="52"/>
      <c r="BF151" s="49"/>
      <c r="BG151" s="90"/>
      <c r="BH151" s="90"/>
      <c r="BI151" s="49"/>
      <c r="BJ151" s="49"/>
      <c r="BK151" s="52"/>
      <c r="BL151" s="49"/>
      <c r="BM151" s="49"/>
      <c r="BN151" s="49"/>
      <c r="BO151" s="49"/>
      <c r="BP151" s="91"/>
      <c r="BQ151" s="91"/>
      <c r="BR151" s="50"/>
      <c r="BS151" s="91"/>
      <c r="BT151" s="49"/>
      <c r="BU151" s="91"/>
      <c r="BV151" s="91"/>
      <c r="BW151" s="50"/>
      <c r="BX151" s="91"/>
      <c r="BY151" s="49"/>
      <c r="BZ151" s="91"/>
      <c r="CA151" s="91"/>
      <c r="CB151" s="50"/>
      <c r="CC151" s="91"/>
      <c r="CD151" s="49"/>
      <c r="CE151" s="92"/>
      <c r="CF151" s="52"/>
      <c r="CG151" s="75"/>
      <c r="CH151" s="49"/>
      <c r="CI151" s="92"/>
      <c r="CJ151" s="93"/>
      <c r="CK151" s="94"/>
      <c r="CL151" s="94"/>
      <c r="CM151" s="94"/>
      <c r="CN151" s="218"/>
      <c r="CO151" s="218"/>
      <c r="CP151" s="218"/>
      <c r="CQ151" s="218"/>
      <c r="CR151" s="218"/>
      <c r="CS151" s="49"/>
      <c r="CT151" s="219"/>
      <c r="CU151" s="218"/>
      <c r="CV151" s="49"/>
      <c r="CW151" s="220"/>
      <c r="DV151" s="221"/>
    </row>
    <row r="152" spans="1:126" ht="38.25" hidden="1" x14ac:dyDescent="0.25">
      <c r="A152" s="352">
        <f t="shared" si="150"/>
        <v>90</v>
      </c>
      <c r="B152" s="278" t="s">
        <v>2170</v>
      </c>
      <c r="C152" s="281" t="s">
        <v>2427</v>
      </c>
      <c r="D152" s="234">
        <v>84</v>
      </c>
      <c r="E152" s="346">
        <v>42513</v>
      </c>
      <c r="F152" s="350" t="s">
        <v>1499</v>
      </c>
      <c r="G152" s="350" t="s">
        <v>1525</v>
      </c>
      <c r="H152" s="350"/>
      <c r="I152" s="350" t="s">
        <v>1972</v>
      </c>
      <c r="J152" s="28" t="s">
        <v>2310</v>
      </c>
      <c r="K152" s="347">
        <v>254</v>
      </c>
      <c r="L152" s="46">
        <v>861117</v>
      </c>
      <c r="M152" s="46" t="s">
        <v>1959</v>
      </c>
      <c r="N152" s="217">
        <v>30600000</v>
      </c>
      <c r="O152" s="75" t="s">
        <v>2311</v>
      </c>
      <c r="P152" s="183" t="s">
        <v>2038</v>
      </c>
      <c r="Q152" s="218" t="s">
        <v>1480</v>
      </c>
      <c r="R152" s="349" t="s">
        <v>1481</v>
      </c>
      <c r="S152" s="52"/>
      <c r="T152" s="75"/>
      <c r="U152" s="52"/>
      <c r="V152" s="192">
        <v>90</v>
      </c>
      <c r="W152" s="346">
        <v>42524</v>
      </c>
      <c r="X152" s="350" t="s">
        <v>1484</v>
      </c>
      <c r="Y152" s="45" t="s">
        <v>2483</v>
      </c>
      <c r="Z152" s="114">
        <v>899999066</v>
      </c>
      <c r="AA152" s="50" t="s">
        <v>2065</v>
      </c>
      <c r="AB152" s="352">
        <v>113716</v>
      </c>
      <c r="AC152" s="91"/>
      <c r="AD152" s="49"/>
      <c r="AE152" s="73">
        <v>30600000</v>
      </c>
      <c r="AF152" s="49"/>
      <c r="AG152" s="49"/>
      <c r="AH152" s="49">
        <f t="shared" si="165"/>
        <v>30600000</v>
      </c>
      <c r="AI152" s="157" t="s">
        <v>22</v>
      </c>
      <c r="AJ152" s="157" t="s">
        <v>67</v>
      </c>
      <c r="AK152" s="157" t="s">
        <v>67</v>
      </c>
      <c r="AL152" s="157" t="s">
        <v>67</v>
      </c>
      <c r="AM152" s="346" t="s">
        <v>67</v>
      </c>
      <c r="AN152" s="91">
        <v>42552</v>
      </c>
      <c r="AO152" s="91"/>
      <c r="AP152" s="346">
        <v>42704</v>
      </c>
      <c r="AQ152" s="29">
        <f t="shared" si="151"/>
        <v>152</v>
      </c>
      <c r="AR152" s="52"/>
      <c r="AS152" s="350" t="s">
        <v>113</v>
      </c>
      <c r="AT152" s="290">
        <v>33155651</v>
      </c>
      <c r="AU152" s="52"/>
      <c r="AV152" s="52"/>
      <c r="AW152" s="49"/>
      <c r="AX152" s="75"/>
      <c r="AY152" s="52"/>
      <c r="AZ152" s="49"/>
      <c r="BA152" s="90"/>
      <c r="BB152" s="52"/>
      <c r="BC152" s="49"/>
      <c r="BD152" s="49"/>
      <c r="BE152" s="52"/>
      <c r="BF152" s="49"/>
      <c r="BG152" s="90"/>
      <c r="BH152" s="90"/>
      <c r="BI152" s="49"/>
      <c r="BJ152" s="49"/>
      <c r="BK152" s="52"/>
      <c r="BL152" s="49"/>
      <c r="BM152" s="49"/>
      <c r="BN152" s="49"/>
      <c r="BO152" s="49"/>
      <c r="BP152" s="91"/>
      <c r="BQ152" s="91"/>
      <c r="BR152" s="50"/>
      <c r="BS152" s="91"/>
      <c r="BT152" s="49"/>
      <c r="BU152" s="91"/>
      <c r="BV152" s="91"/>
      <c r="BW152" s="50"/>
      <c r="BX152" s="91"/>
      <c r="BY152" s="49"/>
      <c r="BZ152" s="91"/>
      <c r="CA152" s="91"/>
      <c r="CB152" s="50"/>
      <c r="CC152" s="91"/>
      <c r="CD152" s="49"/>
      <c r="CE152" s="92"/>
      <c r="CF152" s="52"/>
      <c r="CG152" s="75"/>
      <c r="CH152" s="49"/>
      <c r="CI152" s="92"/>
      <c r="CJ152" s="93"/>
      <c r="CK152" s="94"/>
      <c r="CL152" s="94"/>
      <c r="CM152" s="94"/>
      <c r="CN152" s="218"/>
      <c r="CO152" s="218"/>
      <c r="CP152" s="218"/>
      <c r="CQ152" s="218"/>
      <c r="CR152" s="218"/>
      <c r="CS152" s="49"/>
      <c r="CT152" s="219"/>
      <c r="CU152" s="218"/>
      <c r="CV152" s="49"/>
      <c r="CW152" s="220"/>
      <c r="DV152" s="221"/>
    </row>
    <row r="153" spans="1:126" ht="38.25" hidden="1" x14ac:dyDescent="0.25">
      <c r="A153" s="352">
        <f t="shared" si="150"/>
        <v>112</v>
      </c>
      <c r="B153" s="278" t="s">
        <v>1609</v>
      </c>
      <c r="C153" s="278" t="s">
        <v>2570</v>
      </c>
      <c r="D153" s="234">
        <v>85</v>
      </c>
      <c r="E153" s="346">
        <v>42515</v>
      </c>
      <c r="F153" s="350" t="s">
        <v>1499</v>
      </c>
      <c r="G153" s="350" t="s">
        <v>1525</v>
      </c>
      <c r="H153" s="350"/>
      <c r="I153" s="350" t="s">
        <v>1972</v>
      </c>
      <c r="J153" s="28" t="s">
        <v>2312</v>
      </c>
      <c r="K153" s="347">
        <v>246</v>
      </c>
      <c r="L153" s="46">
        <v>861017</v>
      </c>
      <c r="M153" s="46" t="s">
        <v>1956</v>
      </c>
      <c r="N153" s="217">
        <v>11200000</v>
      </c>
      <c r="O153" s="75" t="s">
        <v>2313</v>
      </c>
      <c r="P153" s="183" t="s">
        <v>2038</v>
      </c>
      <c r="Q153" s="288" t="s">
        <v>1480</v>
      </c>
      <c r="R153" s="349" t="s">
        <v>1481</v>
      </c>
      <c r="S153" s="52"/>
      <c r="T153" s="75"/>
      <c r="U153" s="52"/>
      <c r="V153" s="192">
        <v>112</v>
      </c>
      <c r="W153" s="346">
        <v>42563</v>
      </c>
      <c r="X153" s="350" t="s">
        <v>1484</v>
      </c>
      <c r="Y153" s="45" t="s">
        <v>2314</v>
      </c>
      <c r="Z153" s="114">
        <v>830015728</v>
      </c>
      <c r="AA153" s="50" t="s">
        <v>1578</v>
      </c>
      <c r="AB153" s="352">
        <v>136015</v>
      </c>
      <c r="AC153" s="91">
        <v>42563</v>
      </c>
      <c r="AD153" s="49"/>
      <c r="AE153" s="49">
        <v>11200000</v>
      </c>
      <c r="AF153" s="49"/>
      <c r="AG153" s="49"/>
      <c r="AH153" s="49">
        <f t="shared" si="165"/>
        <v>11200000</v>
      </c>
      <c r="AI153" s="157" t="s">
        <v>22</v>
      </c>
      <c r="AJ153" s="157" t="s">
        <v>67</v>
      </c>
      <c r="AK153" s="157" t="s">
        <v>67</v>
      </c>
      <c r="AL153" s="157" t="s">
        <v>67</v>
      </c>
      <c r="AM153" s="346" t="s">
        <v>67</v>
      </c>
      <c r="AN153" s="91">
        <v>42566</v>
      </c>
      <c r="AO153" s="347">
        <f>AN153-W153</f>
        <v>3</v>
      </c>
      <c r="AP153" s="346">
        <v>42704</v>
      </c>
      <c r="AQ153" s="171">
        <f t="shared" si="151"/>
        <v>138</v>
      </c>
      <c r="AR153" s="52"/>
      <c r="AS153" s="350" t="s">
        <v>101</v>
      </c>
      <c r="AT153" s="290">
        <v>52206863</v>
      </c>
      <c r="AU153" s="52"/>
      <c r="AV153" s="52"/>
      <c r="AW153" s="49"/>
      <c r="AX153" s="75"/>
      <c r="AY153" s="52"/>
      <c r="AZ153" s="49"/>
      <c r="BA153" s="90"/>
      <c r="BB153" s="52"/>
      <c r="BC153" s="49"/>
      <c r="BD153" s="49"/>
      <c r="BE153" s="52"/>
      <c r="BF153" s="49"/>
      <c r="BG153" s="90"/>
      <c r="BH153" s="90"/>
      <c r="BI153" s="49"/>
      <c r="BJ153" s="49"/>
      <c r="BK153" s="52"/>
      <c r="BL153" s="49"/>
      <c r="BM153" s="49"/>
      <c r="BN153" s="49"/>
      <c r="BO153" s="49"/>
      <c r="BP153" s="91"/>
      <c r="BQ153" s="91"/>
      <c r="BR153" s="50"/>
      <c r="BS153" s="91"/>
      <c r="BT153" s="49"/>
      <c r="BU153" s="91"/>
      <c r="BV153" s="91"/>
      <c r="BW153" s="50"/>
      <c r="BX153" s="91"/>
      <c r="BY153" s="49"/>
      <c r="BZ153" s="91"/>
      <c r="CA153" s="91"/>
      <c r="CB153" s="50"/>
      <c r="CC153" s="91"/>
      <c r="CD153" s="49"/>
      <c r="CE153" s="92"/>
      <c r="CF153" s="52"/>
      <c r="CG153" s="75"/>
      <c r="CH153" s="49"/>
      <c r="CI153" s="92"/>
      <c r="CJ153" s="93"/>
      <c r="CK153" s="94"/>
      <c r="CL153" s="94"/>
      <c r="CM153" s="94"/>
      <c r="CN153" s="218"/>
      <c r="CO153" s="218"/>
      <c r="CP153" s="218"/>
      <c r="CQ153" s="218"/>
      <c r="CR153" s="218"/>
      <c r="CS153" s="49"/>
      <c r="CT153" s="219"/>
      <c r="CU153" s="218"/>
      <c r="CV153" s="49"/>
      <c r="CW153" s="220"/>
      <c r="DV153" s="221"/>
    </row>
    <row r="154" spans="1:126" ht="63.75" hidden="1" x14ac:dyDescent="0.25">
      <c r="A154" s="352">
        <f t="shared" si="150"/>
        <v>103</v>
      </c>
      <c r="B154" s="278" t="s">
        <v>1610</v>
      </c>
      <c r="C154" s="281" t="s">
        <v>2417</v>
      </c>
      <c r="D154" s="234">
        <v>86</v>
      </c>
      <c r="E154" s="346">
        <v>42514</v>
      </c>
      <c r="F154" s="350" t="s">
        <v>1499</v>
      </c>
      <c r="G154" s="350" t="s">
        <v>1525</v>
      </c>
      <c r="H154" s="350"/>
      <c r="I154" s="350" t="s">
        <v>1972</v>
      </c>
      <c r="J154" s="28" t="s">
        <v>2315</v>
      </c>
      <c r="K154" s="347">
        <v>250</v>
      </c>
      <c r="L154" s="46">
        <v>801615</v>
      </c>
      <c r="M154" s="46" t="s">
        <v>1835</v>
      </c>
      <c r="N154" s="217">
        <v>29580000</v>
      </c>
      <c r="O154" s="75" t="s">
        <v>2316</v>
      </c>
      <c r="P154" s="183" t="s">
        <v>2038</v>
      </c>
      <c r="Q154" s="218" t="s">
        <v>1480</v>
      </c>
      <c r="R154" s="349" t="s">
        <v>1481</v>
      </c>
      <c r="S154" s="52"/>
      <c r="T154" s="75"/>
      <c r="U154" s="52"/>
      <c r="V154" s="192">
        <v>103</v>
      </c>
      <c r="W154" s="346">
        <v>42545</v>
      </c>
      <c r="X154" s="350" t="s">
        <v>1866</v>
      </c>
      <c r="Y154" s="45" t="s">
        <v>2619</v>
      </c>
      <c r="Z154" s="114">
        <v>899999066</v>
      </c>
      <c r="AA154" s="50" t="s">
        <v>2065</v>
      </c>
      <c r="AB154" s="352">
        <v>29416</v>
      </c>
      <c r="AC154" s="91"/>
      <c r="AD154" s="49"/>
      <c r="AE154" s="73">
        <v>29580000</v>
      </c>
      <c r="AF154" s="49"/>
      <c r="AG154" s="49"/>
      <c r="AH154" s="49">
        <f t="shared" si="165"/>
        <v>29580000</v>
      </c>
      <c r="AI154" s="157" t="s">
        <v>22</v>
      </c>
      <c r="AJ154" s="157" t="s">
        <v>67</v>
      </c>
      <c r="AK154" s="157" t="s">
        <v>67</v>
      </c>
      <c r="AL154" s="157" t="s">
        <v>67</v>
      </c>
      <c r="AM154" s="346" t="s">
        <v>67</v>
      </c>
      <c r="AN154" s="91">
        <v>42545</v>
      </c>
      <c r="AO154" s="91"/>
      <c r="AP154" s="346">
        <v>42613</v>
      </c>
      <c r="AQ154" s="29">
        <f t="shared" si="151"/>
        <v>68</v>
      </c>
      <c r="AR154" s="52"/>
      <c r="AS154" s="350" t="s">
        <v>113</v>
      </c>
      <c r="AT154" s="290">
        <v>52439750</v>
      </c>
      <c r="AU154" s="52"/>
      <c r="AV154" s="52"/>
      <c r="AW154" s="49"/>
      <c r="AX154" s="75"/>
      <c r="AY154" s="52"/>
      <c r="AZ154" s="49"/>
      <c r="BA154" s="90"/>
      <c r="BB154" s="52"/>
      <c r="BC154" s="49"/>
      <c r="BD154" s="49"/>
      <c r="BE154" s="52"/>
      <c r="BF154" s="49"/>
      <c r="BG154" s="90"/>
      <c r="BH154" s="90"/>
      <c r="BI154" s="49"/>
      <c r="BJ154" s="49"/>
      <c r="BK154" s="52"/>
      <c r="BL154" s="49"/>
      <c r="BM154" s="49"/>
      <c r="BN154" s="49"/>
      <c r="BO154" s="49"/>
      <c r="BP154" s="91"/>
      <c r="BQ154" s="91"/>
      <c r="BR154" s="50"/>
      <c r="BS154" s="91"/>
      <c r="BT154" s="49"/>
      <c r="BU154" s="91"/>
      <c r="BV154" s="91"/>
      <c r="BW154" s="50"/>
      <c r="BX154" s="91"/>
      <c r="BY154" s="49"/>
      <c r="BZ154" s="91"/>
      <c r="CA154" s="91"/>
      <c r="CB154" s="50"/>
      <c r="CC154" s="91"/>
      <c r="CD154" s="49"/>
      <c r="CE154" s="92"/>
      <c r="CF154" s="52"/>
      <c r="CG154" s="75"/>
      <c r="CH154" s="49"/>
      <c r="CI154" s="92"/>
      <c r="CJ154" s="93"/>
      <c r="CK154" s="94"/>
      <c r="CL154" s="94"/>
      <c r="CM154" s="94"/>
      <c r="CN154" s="218"/>
      <c r="CO154" s="218"/>
      <c r="CP154" s="218"/>
      <c r="CQ154" s="218"/>
      <c r="CR154" s="218"/>
      <c r="CS154" s="49"/>
      <c r="CT154" s="219"/>
      <c r="CU154" s="218"/>
      <c r="CV154" s="49"/>
      <c r="CW154" s="220"/>
      <c r="DV154" s="221"/>
    </row>
    <row r="155" spans="1:126" s="233" customFormat="1" ht="102" hidden="1" x14ac:dyDescent="0.25">
      <c r="A155" s="137" t="str">
        <f t="shared" si="150"/>
        <v>DESIERTO</v>
      </c>
      <c r="B155" s="276" t="s">
        <v>1610</v>
      </c>
      <c r="C155" s="282"/>
      <c r="D155" s="226">
        <v>87</v>
      </c>
      <c r="E155" s="138">
        <v>42515</v>
      </c>
      <c r="F155" s="208" t="s">
        <v>1499</v>
      </c>
      <c r="G155" s="208" t="s">
        <v>1525</v>
      </c>
      <c r="H155" s="208"/>
      <c r="I155" s="208" t="s">
        <v>1972</v>
      </c>
      <c r="J155" s="227" t="s">
        <v>2317</v>
      </c>
      <c r="K155" s="152">
        <v>206</v>
      </c>
      <c r="L155" s="141">
        <v>801116</v>
      </c>
      <c r="M155" s="141" t="s">
        <v>1479</v>
      </c>
      <c r="N155" s="228">
        <v>10000000</v>
      </c>
      <c r="O155" s="128" t="s">
        <v>2316</v>
      </c>
      <c r="P155" s="186" t="s">
        <v>2038</v>
      </c>
      <c r="Q155" s="230" t="s">
        <v>1985</v>
      </c>
      <c r="R155" s="230" t="s">
        <v>1985</v>
      </c>
      <c r="S155" s="126"/>
      <c r="T155" s="128"/>
      <c r="U155" s="126"/>
      <c r="V155" s="297" t="s">
        <v>1985</v>
      </c>
      <c r="W155" s="138"/>
      <c r="X155" s="208" t="s">
        <v>1484</v>
      </c>
      <c r="Y155" s="45" t="s">
        <v>2319</v>
      </c>
      <c r="Z155" s="151"/>
      <c r="AA155" s="131"/>
      <c r="AB155" s="137"/>
      <c r="AC155" s="130"/>
      <c r="AD155" s="127"/>
      <c r="AE155" s="127">
        <v>10000000</v>
      </c>
      <c r="AF155" s="127"/>
      <c r="AG155" s="127"/>
      <c r="AH155" s="127">
        <v>0</v>
      </c>
      <c r="AI155" s="158" t="s">
        <v>22</v>
      </c>
      <c r="AJ155" s="158" t="s">
        <v>67</v>
      </c>
      <c r="AK155" s="158" t="s">
        <v>67</v>
      </c>
      <c r="AL155" s="158" t="s">
        <v>67</v>
      </c>
      <c r="AM155" s="138" t="s">
        <v>67</v>
      </c>
      <c r="AN155" s="130"/>
      <c r="AO155" s="130"/>
      <c r="AP155" s="346"/>
      <c r="AQ155" s="146" t="s">
        <v>2320</v>
      </c>
      <c r="AR155" s="126"/>
      <c r="AS155" s="208" t="s">
        <v>2318</v>
      </c>
      <c r="AT155" s="294"/>
      <c r="AU155" s="126"/>
      <c r="AV155" s="126"/>
      <c r="AW155" s="127"/>
      <c r="AX155" s="128"/>
      <c r="AY155" s="126"/>
      <c r="AZ155" s="127"/>
      <c r="BA155" s="129"/>
      <c r="BB155" s="126"/>
      <c r="BC155" s="127"/>
      <c r="BD155" s="127"/>
      <c r="BE155" s="126"/>
      <c r="BF155" s="127"/>
      <c r="BG155" s="129"/>
      <c r="BH155" s="129"/>
      <c r="BI155" s="127"/>
      <c r="BJ155" s="127"/>
      <c r="BK155" s="126"/>
      <c r="BL155" s="127"/>
      <c r="BM155" s="127"/>
      <c r="BN155" s="127"/>
      <c r="BO155" s="127"/>
      <c r="BP155" s="130"/>
      <c r="BQ155" s="130"/>
      <c r="BR155" s="131"/>
      <c r="BS155" s="130"/>
      <c r="BT155" s="127"/>
      <c r="BU155" s="130"/>
      <c r="BV155" s="130"/>
      <c r="BW155" s="131"/>
      <c r="BX155" s="130"/>
      <c r="BY155" s="127"/>
      <c r="BZ155" s="130"/>
      <c r="CA155" s="130"/>
      <c r="CB155" s="131"/>
      <c r="CC155" s="130"/>
      <c r="CD155" s="127"/>
      <c r="CE155" s="132"/>
      <c r="CF155" s="126"/>
      <c r="CG155" s="128"/>
      <c r="CH155" s="127"/>
      <c r="CI155" s="132"/>
      <c r="CJ155" s="133"/>
      <c r="CK155" s="134"/>
      <c r="CL155" s="134"/>
      <c r="CM155" s="134"/>
      <c r="CN155" s="230"/>
      <c r="CO155" s="230"/>
      <c r="CP155" s="230"/>
      <c r="CQ155" s="230"/>
      <c r="CR155" s="230"/>
      <c r="CS155" s="127"/>
      <c r="CT155" s="231"/>
      <c r="CU155" s="230"/>
      <c r="CV155" s="127"/>
      <c r="CW155" s="230"/>
    </row>
    <row r="156" spans="1:126" ht="87.75" hidden="1" customHeight="1" x14ac:dyDescent="0.25">
      <c r="A156" s="352">
        <f t="shared" si="150"/>
        <v>101</v>
      </c>
      <c r="B156" s="278" t="s">
        <v>1489</v>
      </c>
      <c r="C156" s="278" t="s">
        <v>2564</v>
      </c>
      <c r="D156" s="234">
        <v>88</v>
      </c>
      <c r="E156" s="346">
        <v>42515</v>
      </c>
      <c r="F156" s="350" t="s">
        <v>1499</v>
      </c>
      <c r="G156" s="45" t="s">
        <v>1525</v>
      </c>
      <c r="H156" s="45"/>
      <c r="I156" s="45" t="s">
        <v>1972</v>
      </c>
      <c r="J156" s="28" t="s">
        <v>2321</v>
      </c>
      <c r="K156" s="347">
        <v>249</v>
      </c>
      <c r="L156" s="46">
        <v>801615</v>
      </c>
      <c r="M156" s="46" t="s">
        <v>1835</v>
      </c>
      <c r="N156" s="217">
        <v>10000000</v>
      </c>
      <c r="O156" s="75" t="s">
        <v>2322</v>
      </c>
      <c r="P156" s="183" t="s">
        <v>2038</v>
      </c>
      <c r="Q156" s="218" t="s">
        <v>1480</v>
      </c>
      <c r="R156" s="349" t="s">
        <v>1481</v>
      </c>
      <c r="S156" s="52"/>
      <c r="T156" s="75"/>
      <c r="U156" s="52"/>
      <c r="V156" s="192">
        <v>101</v>
      </c>
      <c r="W156" s="346">
        <v>42541</v>
      </c>
      <c r="X156" s="350" t="s">
        <v>1484</v>
      </c>
      <c r="Y156" s="369" t="s">
        <v>2323</v>
      </c>
      <c r="Z156" s="114">
        <v>51683740</v>
      </c>
      <c r="AA156" s="50"/>
      <c r="AB156" s="352">
        <v>122716</v>
      </c>
      <c r="AC156" s="91"/>
      <c r="AD156" s="367">
        <v>5000000</v>
      </c>
      <c r="AE156" s="73">
        <v>10000000</v>
      </c>
      <c r="AF156" s="49"/>
      <c r="AG156" s="49"/>
      <c r="AH156" s="367">
        <f t="shared" si="165"/>
        <v>10000000</v>
      </c>
      <c r="AI156" s="157" t="s">
        <v>22</v>
      </c>
      <c r="AJ156" s="157" t="s">
        <v>67</v>
      </c>
      <c r="AK156" s="157" t="s">
        <v>67</v>
      </c>
      <c r="AL156" s="157" t="s">
        <v>67</v>
      </c>
      <c r="AM156" s="346" t="s">
        <v>67</v>
      </c>
      <c r="AN156" s="91">
        <v>42542</v>
      </c>
      <c r="AO156" s="91"/>
      <c r="AP156" s="346">
        <v>42632</v>
      </c>
      <c r="AQ156" s="29">
        <f t="shared" ref="AQ156:AQ162" si="166">AP156-AN156</f>
        <v>90</v>
      </c>
      <c r="AR156" s="52"/>
      <c r="AS156" s="184" t="s">
        <v>2180</v>
      </c>
      <c r="AT156" s="290">
        <v>52439750</v>
      </c>
      <c r="AU156" s="52"/>
      <c r="AV156" s="52"/>
      <c r="AW156" s="49"/>
      <c r="AX156" s="75"/>
      <c r="AY156" s="52"/>
      <c r="AZ156" s="49"/>
      <c r="BA156" s="90"/>
      <c r="BB156" s="52"/>
      <c r="BC156" s="49"/>
      <c r="BD156" s="49"/>
      <c r="BE156" s="52"/>
      <c r="BF156" s="49"/>
      <c r="BG156" s="90"/>
      <c r="BH156" s="90"/>
      <c r="BI156" s="49"/>
      <c r="BJ156" s="49"/>
      <c r="BK156" s="52"/>
      <c r="BL156" s="49"/>
      <c r="BM156" s="49"/>
      <c r="BN156" s="49"/>
      <c r="BO156" s="49"/>
      <c r="BP156" s="91"/>
      <c r="BQ156" s="91"/>
      <c r="BR156" s="50"/>
      <c r="BS156" s="91"/>
      <c r="BT156" s="49"/>
      <c r="BU156" s="91"/>
      <c r="BV156" s="91"/>
      <c r="BW156" s="50"/>
      <c r="BX156" s="91"/>
      <c r="BY156" s="49"/>
      <c r="BZ156" s="91"/>
      <c r="CA156" s="91"/>
      <c r="CB156" s="50"/>
      <c r="CC156" s="91"/>
      <c r="CD156" s="49"/>
      <c r="CE156" s="92"/>
      <c r="CF156" s="52"/>
      <c r="CG156" s="75"/>
      <c r="CH156" s="49"/>
      <c r="CI156" s="92"/>
      <c r="CJ156" s="93"/>
      <c r="CK156" s="94"/>
      <c r="CL156" s="94"/>
      <c r="CM156" s="94"/>
      <c r="CN156" s="218"/>
      <c r="CO156" s="218"/>
      <c r="CP156" s="218"/>
      <c r="CQ156" s="218"/>
      <c r="CR156" s="218"/>
      <c r="CS156" s="49"/>
      <c r="CT156" s="219"/>
      <c r="CU156" s="218"/>
      <c r="CV156" s="49"/>
      <c r="CW156" s="220"/>
      <c r="DV156" s="363"/>
    </row>
    <row r="157" spans="1:126" s="233" customFormat="1" ht="89.25" hidden="1" customHeight="1" x14ac:dyDescent="0.25">
      <c r="A157" s="137">
        <f t="shared" si="150"/>
        <v>0</v>
      </c>
      <c r="B157" s="276" t="s">
        <v>2324</v>
      </c>
      <c r="C157" s="276"/>
      <c r="D157" s="237">
        <v>89</v>
      </c>
      <c r="E157" s="138" t="s">
        <v>2331</v>
      </c>
      <c r="F157" s="138"/>
      <c r="G157" s="138"/>
      <c r="H157" s="138"/>
      <c r="I157" s="138"/>
      <c r="J157" s="138"/>
      <c r="K157" s="138"/>
      <c r="L157" s="138"/>
      <c r="M157" s="155"/>
      <c r="N157" s="163"/>
      <c r="O157" s="138"/>
      <c r="P157" s="138"/>
      <c r="Q157" s="138" t="s">
        <v>2331</v>
      </c>
      <c r="R157" s="138"/>
      <c r="S157" s="138"/>
      <c r="T157" s="138"/>
      <c r="U157" s="138"/>
      <c r="V157" s="346"/>
      <c r="W157" s="138"/>
      <c r="X157" s="138"/>
      <c r="Y157" s="45"/>
      <c r="Z157" s="138"/>
      <c r="AA157" s="138"/>
      <c r="AB157" s="138"/>
      <c r="AC157" s="138"/>
      <c r="AD157" s="138"/>
      <c r="AE157" s="138"/>
      <c r="AF157" s="138"/>
      <c r="AG157" s="138"/>
      <c r="AH157" s="138"/>
      <c r="AI157" s="158" t="s">
        <v>22</v>
      </c>
      <c r="AJ157" s="158" t="s">
        <v>67</v>
      </c>
      <c r="AK157" s="158" t="s">
        <v>67</v>
      </c>
      <c r="AL157" s="158" t="s">
        <v>67</v>
      </c>
      <c r="AM157" s="138" t="s">
        <v>67</v>
      </c>
      <c r="AN157" s="138"/>
      <c r="AO157" s="138"/>
      <c r="AP157" s="346"/>
      <c r="AQ157" s="138"/>
      <c r="AR157" s="138"/>
      <c r="AS157" s="138"/>
      <c r="AT157" s="294"/>
      <c r="AU157" s="126"/>
      <c r="AV157" s="126"/>
      <c r="AW157" s="127"/>
      <c r="AX157" s="128"/>
      <c r="AY157" s="126"/>
      <c r="AZ157" s="127"/>
      <c r="BA157" s="129"/>
      <c r="BB157" s="126"/>
      <c r="BC157" s="127"/>
      <c r="BD157" s="127"/>
      <c r="BE157" s="126"/>
      <c r="BF157" s="127"/>
      <c r="BG157" s="129"/>
      <c r="BH157" s="129"/>
      <c r="BI157" s="127"/>
      <c r="BJ157" s="127"/>
      <c r="BK157" s="126"/>
      <c r="BL157" s="127"/>
      <c r="BM157" s="127"/>
      <c r="BN157" s="127"/>
      <c r="BO157" s="127"/>
      <c r="BP157" s="130"/>
      <c r="BQ157" s="130"/>
      <c r="BR157" s="131"/>
      <c r="BS157" s="130"/>
      <c r="BT157" s="127"/>
      <c r="BU157" s="130"/>
      <c r="BV157" s="130"/>
      <c r="BW157" s="131"/>
      <c r="BX157" s="130"/>
      <c r="BY157" s="127"/>
      <c r="BZ157" s="130"/>
      <c r="CA157" s="130"/>
      <c r="CB157" s="131"/>
      <c r="CC157" s="130"/>
      <c r="CD157" s="127"/>
      <c r="CE157" s="132"/>
      <c r="CF157" s="126"/>
      <c r="CG157" s="128"/>
      <c r="CH157" s="127"/>
      <c r="CI157" s="132"/>
      <c r="CJ157" s="133"/>
      <c r="CK157" s="134"/>
      <c r="CL157" s="134"/>
      <c r="CM157" s="134"/>
      <c r="CN157" s="230"/>
      <c r="CO157" s="230"/>
      <c r="CP157" s="230"/>
      <c r="CQ157" s="230"/>
      <c r="CR157" s="230"/>
      <c r="CS157" s="127"/>
      <c r="CT157" s="231"/>
      <c r="CU157" s="230"/>
      <c r="CV157" s="127"/>
      <c r="CW157" s="232"/>
    </row>
    <row r="158" spans="1:126" ht="76.5" hidden="1" x14ac:dyDescent="0.25">
      <c r="A158" s="352">
        <f t="shared" si="150"/>
        <v>105</v>
      </c>
      <c r="B158" s="278" t="s">
        <v>2170</v>
      </c>
      <c r="C158" s="281" t="s">
        <v>2433</v>
      </c>
      <c r="D158" s="234">
        <v>90</v>
      </c>
      <c r="E158" s="346">
        <v>42516</v>
      </c>
      <c r="F158" s="350" t="s">
        <v>1499</v>
      </c>
      <c r="G158" s="350" t="s">
        <v>1525</v>
      </c>
      <c r="H158" s="350"/>
      <c r="I158" s="350" t="s">
        <v>255</v>
      </c>
      <c r="J158" s="28" t="s">
        <v>2325</v>
      </c>
      <c r="K158" s="347">
        <v>262</v>
      </c>
      <c r="L158" s="46">
        <v>801116</v>
      </c>
      <c r="M158" s="46" t="s">
        <v>1479</v>
      </c>
      <c r="N158" s="217">
        <v>10000000</v>
      </c>
      <c r="O158" s="75" t="s">
        <v>2326</v>
      </c>
      <c r="P158" s="183" t="s">
        <v>1487</v>
      </c>
      <c r="Q158" s="218" t="s">
        <v>1480</v>
      </c>
      <c r="R158" s="349" t="s">
        <v>1481</v>
      </c>
      <c r="S158" s="52"/>
      <c r="T158" s="75"/>
      <c r="U158" s="52"/>
      <c r="V158" s="192">
        <v>105</v>
      </c>
      <c r="W158" s="346">
        <v>42548</v>
      </c>
      <c r="X158" s="350" t="s">
        <v>1484</v>
      </c>
      <c r="Y158" s="45" t="s">
        <v>2327</v>
      </c>
      <c r="Z158" s="114">
        <v>900422614</v>
      </c>
      <c r="AA158" s="50" t="s">
        <v>1883</v>
      </c>
      <c r="AB158" s="352">
        <v>129716</v>
      </c>
      <c r="AC158" s="91"/>
      <c r="AD158" s="49"/>
      <c r="AE158" s="73">
        <v>10000000</v>
      </c>
      <c r="AF158" s="49"/>
      <c r="AG158" s="49"/>
      <c r="AH158" s="49">
        <f>AE158+AF158</f>
        <v>10000000</v>
      </c>
      <c r="AI158" s="157" t="s">
        <v>22</v>
      </c>
      <c r="AJ158" s="157" t="s">
        <v>67</v>
      </c>
      <c r="AK158" s="157" t="s">
        <v>67</v>
      </c>
      <c r="AL158" s="157" t="s">
        <v>67</v>
      </c>
      <c r="AM158" s="346" t="s">
        <v>67</v>
      </c>
      <c r="AN158" s="91">
        <v>42548</v>
      </c>
      <c r="AO158" s="91"/>
      <c r="AP158" s="346">
        <v>42735</v>
      </c>
      <c r="AQ158" s="29">
        <f t="shared" si="166"/>
        <v>187</v>
      </c>
      <c r="AR158" s="52"/>
      <c r="AS158" s="350" t="s">
        <v>2675</v>
      </c>
      <c r="AT158" s="295">
        <v>51829687</v>
      </c>
      <c r="AU158" s="52"/>
      <c r="AV158" s="52"/>
      <c r="AW158" s="49"/>
      <c r="AX158" s="75"/>
      <c r="AY158" s="52"/>
      <c r="AZ158" s="49"/>
      <c r="BA158" s="90"/>
      <c r="BB158" s="52"/>
      <c r="BC158" s="49"/>
      <c r="BD158" s="49"/>
      <c r="BE158" s="52"/>
      <c r="BF158" s="49"/>
      <c r="BG158" s="90"/>
      <c r="BH158" s="90"/>
      <c r="BI158" s="49"/>
      <c r="BJ158" s="49"/>
      <c r="BK158" s="52"/>
      <c r="BL158" s="49"/>
      <c r="BM158" s="49"/>
      <c r="BN158" s="49"/>
      <c r="BO158" s="49"/>
      <c r="BP158" s="91"/>
      <c r="BQ158" s="91"/>
      <c r="BR158" s="50"/>
      <c r="BS158" s="91"/>
      <c r="BT158" s="49"/>
      <c r="BU158" s="91"/>
      <c r="BV158" s="91"/>
      <c r="BW158" s="50"/>
      <c r="BX158" s="91"/>
      <c r="BY158" s="49"/>
      <c r="BZ158" s="91"/>
      <c r="CA158" s="91"/>
      <c r="CB158" s="50"/>
      <c r="CC158" s="91"/>
      <c r="CD158" s="49"/>
      <c r="CE158" s="92"/>
      <c r="CF158" s="52"/>
      <c r="CG158" s="75"/>
      <c r="CH158" s="49"/>
      <c r="CI158" s="92"/>
      <c r="CJ158" s="93"/>
      <c r="CK158" s="94"/>
      <c r="CL158" s="94"/>
      <c r="CM158" s="94"/>
      <c r="CN158" s="218"/>
      <c r="CO158" s="218"/>
      <c r="CP158" s="218"/>
      <c r="CQ158" s="218"/>
      <c r="CR158" s="218"/>
      <c r="CS158" s="49"/>
      <c r="CT158" s="219"/>
      <c r="CU158" s="218"/>
      <c r="CV158" s="49"/>
      <c r="CW158" s="220"/>
      <c r="DV158" s="221"/>
    </row>
    <row r="159" spans="1:126" ht="51" hidden="1" x14ac:dyDescent="0.25">
      <c r="A159" s="352">
        <f t="shared" si="150"/>
        <v>93</v>
      </c>
      <c r="B159" s="278" t="s">
        <v>2324</v>
      </c>
      <c r="C159" s="281" t="s">
        <v>2422</v>
      </c>
      <c r="D159" s="234">
        <v>91</v>
      </c>
      <c r="E159" s="346">
        <v>42516</v>
      </c>
      <c r="F159" s="350" t="s">
        <v>1499</v>
      </c>
      <c r="G159" s="350" t="s">
        <v>1526</v>
      </c>
      <c r="H159" s="350"/>
      <c r="I159" s="350" t="s">
        <v>212</v>
      </c>
      <c r="J159" s="28" t="s">
        <v>2328</v>
      </c>
      <c r="K159" s="347">
        <v>93</v>
      </c>
      <c r="L159" s="46">
        <v>821113</v>
      </c>
      <c r="M159" s="46" t="s">
        <v>2133</v>
      </c>
      <c r="N159" s="217">
        <v>1060000</v>
      </c>
      <c r="O159" s="75" t="s">
        <v>2329</v>
      </c>
      <c r="P159" s="183" t="s">
        <v>1803</v>
      </c>
      <c r="Q159" s="218" t="s">
        <v>1480</v>
      </c>
      <c r="R159" s="349" t="s">
        <v>1481</v>
      </c>
      <c r="S159" s="52"/>
      <c r="T159" s="75"/>
      <c r="U159" s="52"/>
      <c r="V159" s="192">
        <v>93</v>
      </c>
      <c r="W159" s="346">
        <v>42531</v>
      </c>
      <c r="X159" s="350" t="s">
        <v>1484</v>
      </c>
      <c r="Y159" s="45" t="s">
        <v>2330</v>
      </c>
      <c r="Z159" s="114">
        <v>800249557</v>
      </c>
      <c r="AA159" s="50" t="s">
        <v>1806</v>
      </c>
      <c r="AB159" s="352">
        <v>117816</v>
      </c>
      <c r="AC159" s="91"/>
      <c r="AD159" s="49"/>
      <c r="AE159" s="73">
        <v>1060000</v>
      </c>
      <c r="AF159" s="49"/>
      <c r="AG159" s="49"/>
      <c r="AH159" s="49">
        <f>AE159+AF159</f>
        <v>1060000</v>
      </c>
      <c r="AI159" s="157" t="s">
        <v>22</v>
      </c>
      <c r="AJ159" s="157" t="s">
        <v>67</v>
      </c>
      <c r="AK159" s="157" t="s">
        <v>67</v>
      </c>
      <c r="AL159" s="157" t="s">
        <v>67</v>
      </c>
      <c r="AM159" s="346" t="s">
        <v>67</v>
      </c>
      <c r="AN159" s="91">
        <v>42531</v>
      </c>
      <c r="AO159" s="91"/>
      <c r="AP159" s="346">
        <v>42652</v>
      </c>
      <c r="AQ159" s="29">
        <f t="shared" si="166"/>
        <v>121</v>
      </c>
      <c r="AR159" s="52"/>
      <c r="AS159" s="184" t="s">
        <v>96</v>
      </c>
      <c r="AT159" s="290">
        <v>94486941</v>
      </c>
      <c r="AU159" s="52"/>
      <c r="AV159" s="52"/>
      <c r="AW159" s="49"/>
      <c r="AX159" s="75"/>
      <c r="AY159" s="52"/>
      <c r="AZ159" s="49"/>
      <c r="BA159" s="90"/>
      <c r="BB159" s="52"/>
      <c r="BC159" s="49"/>
      <c r="BD159" s="49"/>
      <c r="BE159" s="52"/>
      <c r="BF159" s="49"/>
      <c r="BG159" s="90"/>
      <c r="BH159" s="90"/>
      <c r="BI159" s="49"/>
      <c r="BJ159" s="49"/>
      <c r="BK159" s="52"/>
      <c r="BL159" s="49"/>
      <c r="BM159" s="49"/>
      <c r="BN159" s="49"/>
      <c r="BO159" s="49"/>
      <c r="BP159" s="91"/>
      <c r="BQ159" s="91"/>
      <c r="BR159" s="50"/>
      <c r="BS159" s="91"/>
      <c r="BT159" s="49"/>
      <c r="BU159" s="91"/>
      <c r="BV159" s="91"/>
      <c r="BW159" s="50"/>
      <c r="BX159" s="91"/>
      <c r="BY159" s="49"/>
      <c r="BZ159" s="91"/>
      <c r="CA159" s="91"/>
      <c r="CB159" s="50"/>
      <c r="CC159" s="91"/>
      <c r="CD159" s="49"/>
      <c r="CE159" s="92"/>
      <c r="CF159" s="52"/>
      <c r="CG159" s="75"/>
      <c r="CH159" s="49"/>
      <c r="CI159" s="92"/>
      <c r="CJ159" s="93"/>
      <c r="CK159" s="94"/>
      <c r="CL159" s="94"/>
      <c r="CM159" s="94"/>
      <c r="CN159" s="218"/>
      <c r="CO159" s="218"/>
      <c r="CP159" s="218"/>
      <c r="CQ159" s="218"/>
      <c r="CR159" s="218"/>
      <c r="CS159" s="49"/>
      <c r="CT159" s="219"/>
      <c r="CU159" s="218"/>
      <c r="CV159" s="49"/>
      <c r="CW159" s="220"/>
      <c r="DV159" s="221"/>
    </row>
    <row r="160" spans="1:126" ht="89.25" hidden="1" x14ac:dyDescent="0.25">
      <c r="A160" s="352">
        <f t="shared" si="150"/>
        <v>99</v>
      </c>
      <c r="B160" s="278" t="s">
        <v>2164</v>
      </c>
      <c r="C160" s="281" t="s">
        <v>2525</v>
      </c>
      <c r="D160" s="254">
        <v>92</v>
      </c>
      <c r="E160" s="346">
        <v>42516</v>
      </c>
      <c r="F160" s="350" t="s">
        <v>1499</v>
      </c>
      <c r="G160" s="350" t="s">
        <v>1526</v>
      </c>
      <c r="H160" s="350"/>
      <c r="I160" s="30" t="s">
        <v>2302</v>
      </c>
      <c r="J160" s="28" t="s">
        <v>2416</v>
      </c>
      <c r="K160" s="347">
        <v>179</v>
      </c>
      <c r="L160" s="46">
        <v>241415</v>
      </c>
      <c r="M160" s="46" t="s">
        <v>2351</v>
      </c>
      <c r="N160" s="217">
        <v>30000000</v>
      </c>
      <c r="O160" s="75" t="s">
        <v>2349</v>
      </c>
      <c r="P160" s="183" t="s">
        <v>2350</v>
      </c>
      <c r="Q160" s="218" t="s">
        <v>1480</v>
      </c>
      <c r="R160" s="349" t="s">
        <v>1481</v>
      </c>
      <c r="S160" s="52"/>
      <c r="T160" s="75"/>
      <c r="U160" s="52"/>
      <c r="V160" s="192">
        <v>99</v>
      </c>
      <c r="W160" s="346">
        <v>42536</v>
      </c>
      <c r="X160" s="350" t="s">
        <v>1484</v>
      </c>
      <c r="Y160" s="45" t="s">
        <v>2348</v>
      </c>
      <c r="Z160" s="114">
        <v>800219241</v>
      </c>
      <c r="AA160" s="50" t="s">
        <v>1806</v>
      </c>
      <c r="AB160" s="352">
        <v>120116</v>
      </c>
      <c r="AC160" s="91"/>
      <c r="AD160" s="49"/>
      <c r="AE160" s="73">
        <v>30000000</v>
      </c>
      <c r="AF160" s="49"/>
      <c r="AG160" s="49"/>
      <c r="AH160" s="49">
        <f>AE160+AF160</f>
        <v>30000000</v>
      </c>
      <c r="AI160" s="157" t="s">
        <v>22</v>
      </c>
      <c r="AJ160" s="157" t="s">
        <v>67</v>
      </c>
      <c r="AK160" s="157" t="s">
        <v>67</v>
      </c>
      <c r="AL160" s="157" t="s">
        <v>67</v>
      </c>
      <c r="AM160" s="346" t="s">
        <v>67</v>
      </c>
      <c r="AN160" s="91">
        <v>42536</v>
      </c>
      <c r="AO160" s="91"/>
      <c r="AP160" s="346">
        <v>42596</v>
      </c>
      <c r="AQ160" s="29">
        <f t="shared" si="166"/>
        <v>60</v>
      </c>
      <c r="AR160" s="52"/>
      <c r="AS160" s="350" t="s">
        <v>937</v>
      </c>
      <c r="AT160" s="290">
        <v>79050892</v>
      </c>
      <c r="AU160" s="52"/>
      <c r="AV160" s="52"/>
      <c r="AW160" s="49"/>
      <c r="AX160" s="75"/>
      <c r="AY160" s="52"/>
      <c r="AZ160" s="49"/>
      <c r="BA160" s="90"/>
      <c r="BB160" s="52"/>
      <c r="BC160" s="49"/>
      <c r="BD160" s="49"/>
      <c r="BE160" s="52"/>
      <c r="BF160" s="49"/>
      <c r="BG160" s="90"/>
      <c r="BH160" s="90"/>
      <c r="BI160" s="49"/>
      <c r="BJ160" s="49"/>
      <c r="BK160" s="52"/>
      <c r="BL160" s="49"/>
      <c r="BM160" s="49"/>
      <c r="BN160" s="49"/>
      <c r="BO160" s="49"/>
      <c r="BP160" s="91"/>
      <c r="BQ160" s="91"/>
      <c r="BR160" s="50"/>
      <c r="BS160" s="91"/>
      <c r="BT160" s="49"/>
      <c r="BU160" s="91"/>
      <c r="BV160" s="91"/>
      <c r="BW160" s="50"/>
      <c r="BX160" s="91"/>
      <c r="BY160" s="49"/>
      <c r="BZ160" s="91"/>
      <c r="CA160" s="91"/>
      <c r="CB160" s="50"/>
      <c r="CC160" s="91"/>
      <c r="CD160" s="49"/>
      <c r="CE160" s="92"/>
      <c r="CF160" s="52"/>
      <c r="CG160" s="75"/>
      <c r="CH160" s="49"/>
      <c r="CI160" s="92"/>
      <c r="CJ160" s="93"/>
      <c r="CK160" s="94"/>
      <c r="CL160" s="94"/>
      <c r="CM160" s="94"/>
      <c r="CN160" s="218"/>
      <c r="CO160" s="218"/>
      <c r="CP160" s="218"/>
      <c r="CQ160" s="218"/>
      <c r="CR160" s="218"/>
      <c r="CS160" s="49"/>
      <c r="CT160" s="219"/>
      <c r="CU160" s="218"/>
      <c r="CV160" s="49"/>
      <c r="CW160" s="220"/>
      <c r="DV160" s="221"/>
    </row>
    <row r="161" spans="1:101" s="221" customFormat="1" ht="63.75" hidden="1" x14ac:dyDescent="0.25">
      <c r="A161" s="352">
        <f t="shared" si="150"/>
        <v>26</v>
      </c>
      <c r="B161" s="278" t="s">
        <v>1610</v>
      </c>
      <c r="C161" s="185" t="s">
        <v>2418</v>
      </c>
      <c r="D161" s="254">
        <v>30</v>
      </c>
      <c r="E161" s="346">
        <v>42506</v>
      </c>
      <c r="F161" s="117" t="s">
        <v>2248</v>
      </c>
      <c r="G161" s="117" t="s">
        <v>2248</v>
      </c>
      <c r="H161" s="117"/>
      <c r="I161" s="350" t="s">
        <v>2257</v>
      </c>
      <c r="J161" s="351" t="s">
        <v>2352</v>
      </c>
      <c r="K161" s="352">
        <v>186</v>
      </c>
      <c r="L161" s="46">
        <v>721015</v>
      </c>
      <c r="M161" s="354" t="s">
        <v>2206</v>
      </c>
      <c r="N161" s="162">
        <v>6997940</v>
      </c>
      <c r="O161" s="348" t="s">
        <v>2300</v>
      </c>
      <c r="P161" s="349" t="s">
        <v>1714</v>
      </c>
      <c r="Q161" s="288" t="s">
        <v>1480</v>
      </c>
      <c r="R161" s="349" t="s">
        <v>1481</v>
      </c>
      <c r="S161" s="47"/>
      <c r="T161" s="48"/>
      <c r="U161" s="47"/>
      <c r="V161" s="192">
        <v>26</v>
      </c>
      <c r="W161" s="346">
        <v>42528</v>
      </c>
      <c r="X161" s="350" t="s">
        <v>2117</v>
      </c>
      <c r="Y161" s="45" t="s">
        <v>2210</v>
      </c>
      <c r="Z161" s="34">
        <v>900785304</v>
      </c>
      <c r="AA161" s="50" t="s">
        <v>1565</v>
      </c>
      <c r="AB161" s="347">
        <v>113816</v>
      </c>
      <c r="AC161" s="346"/>
      <c r="AD161" s="49">
        <v>0</v>
      </c>
      <c r="AE161" s="157">
        <v>4422191</v>
      </c>
      <c r="AF161" s="49"/>
      <c r="AG161" s="49"/>
      <c r="AH161" s="49">
        <f t="shared" ref="AH161:AH164" si="167">+AE161+AF161</f>
        <v>4422191</v>
      </c>
      <c r="AI161" s="157" t="s">
        <v>22</v>
      </c>
      <c r="AJ161" s="157" t="s">
        <v>67</v>
      </c>
      <c r="AK161" s="157" t="s">
        <v>67</v>
      </c>
      <c r="AL161" s="157" t="s">
        <v>67</v>
      </c>
      <c r="AM161" s="346" t="s">
        <v>67</v>
      </c>
      <c r="AN161" s="346">
        <v>42528</v>
      </c>
      <c r="AO161" s="346"/>
      <c r="AP161" s="346">
        <v>42558</v>
      </c>
      <c r="AQ161" s="29">
        <f t="shared" si="166"/>
        <v>30</v>
      </c>
      <c r="AR161" s="29"/>
      <c r="AS161" s="350" t="s">
        <v>2533</v>
      </c>
      <c r="AT161" s="290">
        <v>25166983</v>
      </c>
      <c r="AU161" s="56"/>
      <c r="AV161" s="57"/>
      <c r="AW161" s="58"/>
      <c r="AX161" s="58"/>
      <c r="AY161" s="57"/>
      <c r="AZ161" s="58"/>
      <c r="BA161" s="59"/>
      <c r="BB161" s="60"/>
      <c r="BC161" s="61"/>
      <c r="BD161" s="61"/>
      <c r="BE161" s="62"/>
      <c r="BF161" s="61"/>
      <c r="BG161" s="63"/>
      <c r="BH161" s="63"/>
      <c r="BI161" s="64"/>
      <c r="BJ161" s="65"/>
      <c r="BK161" s="66"/>
      <c r="BL161" s="65"/>
      <c r="BM161" s="203">
        <f t="shared" ref="BM161:BM171" si="168">+AF161</f>
        <v>0</v>
      </c>
      <c r="BN161" s="204">
        <f t="shared" ref="BN161:BN171" si="169">+AW161+BC161+BI161+BM161</f>
        <v>0</v>
      </c>
      <c r="BO161" s="205">
        <f t="shared" ref="BO161:BO171" si="170">+AH161+BN161</f>
        <v>4422191</v>
      </c>
      <c r="BP161" s="67"/>
      <c r="BQ161" s="67"/>
      <c r="BR161" s="67"/>
      <c r="BS161" s="67"/>
      <c r="BT161" s="58"/>
      <c r="BU161" s="60"/>
      <c r="BV161" s="60"/>
      <c r="BW161" s="60"/>
      <c r="BX161" s="60"/>
      <c r="BY161" s="61"/>
      <c r="BZ161" s="71"/>
      <c r="CA161" s="71"/>
      <c r="CB161" s="72"/>
      <c r="CC161" s="72"/>
      <c r="CD161" s="72"/>
      <c r="CE161" s="73"/>
      <c r="CF161" s="74"/>
      <c r="CG161" s="75"/>
      <c r="CH161" s="49"/>
      <c r="CI161" s="92"/>
      <c r="CJ161" s="93"/>
      <c r="CK161" s="94"/>
      <c r="CL161" s="94"/>
      <c r="CM161" s="94"/>
      <c r="CN161" s="218"/>
      <c r="CO161" s="218"/>
      <c r="CP161" s="218"/>
      <c r="CQ161" s="218"/>
      <c r="CR161" s="218"/>
      <c r="CS161" s="49"/>
      <c r="CT161" s="219"/>
      <c r="CU161" s="218"/>
      <c r="CV161" s="49"/>
      <c r="CW161" s="220"/>
    </row>
    <row r="162" spans="1:101" s="221" customFormat="1" ht="63.75" hidden="1" x14ac:dyDescent="0.25">
      <c r="A162" s="352">
        <f t="shared" si="150"/>
        <v>27</v>
      </c>
      <c r="B162" s="43" t="s">
        <v>2792</v>
      </c>
      <c r="C162" s="185" t="s">
        <v>2432</v>
      </c>
      <c r="D162" s="254">
        <v>31</v>
      </c>
      <c r="E162" s="346">
        <v>42514</v>
      </c>
      <c r="F162" s="117" t="s">
        <v>2248</v>
      </c>
      <c r="G162" s="117" t="s">
        <v>2248</v>
      </c>
      <c r="H162" s="117"/>
      <c r="I162" s="350" t="s">
        <v>2257</v>
      </c>
      <c r="J162" s="351" t="s">
        <v>2353</v>
      </c>
      <c r="K162" s="352">
        <v>144</v>
      </c>
      <c r="L162" s="46" t="s">
        <v>2354</v>
      </c>
      <c r="M162" s="354" t="s">
        <v>2355</v>
      </c>
      <c r="N162" s="162">
        <v>5800000</v>
      </c>
      <c r="O162" s="348" t="s">
        <v>2356</v>
      </c>
      <c r="P162" s="349" t="s">
        <v>1714</v>
      </c>
      <c r="Q162" s="288" t="s">
        <v>1480</v>
      </c>
      <c r="R162" s="349" t="s">
        <v>1481</v>
      </c>
      <c r="S162" s="47"/>
      <c r="T162" s="48"/>
      <c r="U162" s="47"/>
      <c r="V162" s="192">
        <v>27</v>
      </c>
      <c r="W162" s="346">
        <v>42537</v>
      </c>
      <c r="X162" s="350" t="s">
        <v>1484</v>
      </c>
      <c r="Y162" s="45" t="s">
        <v>2550</v>
      </c>
      <c r="Z162" s="34">
        <v>900575266</v>
      </c>
      <c r="AA162" s="50" t="s">
        <v>1729</v>
      </c>
      <c r="AB162" s="347">
        <v>120316</v>
      </c>
      <c r="AC162" s="346"/>
      <c r="AD162" s="49">
        <v>0</v>
      </c>
      <c r="AE162" s="157">
        <v>2760800</v>
      </c>
      <c r="AF162" s="49"/>
      <c r="AG162" s="49"/>
      <c r="AH162" s="49">
        <f t="shared" si="167"/>
        <v>2760800</v>
      </c>
      <c r="AI162" s="157" t="s">
        <v>22</v>
      </c>
      <c r="AJ162" s="157" t="s">
        <v>67</v>
      </c>
      <c r="AK162" s="157" t="s">
        <v>67</v>
      </c>
      <c r="AL162" s="157" t="s">
        <v>67</v>
      </c>
      <c r="AM162" s="346" t="s">
        <v>67</v>
      </c>
      <c r="AN162" s="346">
        <v>42541</v>
      </c>
      <c r="AO162" s="346"/>
      <c r="AP162" s="346">
        <v>42735</v>
      </c>
      <c r="AQ162" s="29">
        <f t="shared" si="166"/>
        <v>194</v>
      </c>
      <c r="AR162" s="29"/>
      <c r="AS162" s="350" t="s">
        <v>2661</v>
      </c>
      <c r="AT162" s="290">
        <v>79448817</v>
      </c>
      <c r="AU162" s="56"/>
      <c r="AV162" s="57"/>
      <c r="AW162" s="58"/>
      <c r="AX162" s="58"/>
      <c r="AY162" s="57"/>
      <c r="AZ162" s="58"/>
      <c r="BA162" s="59"/>
      <c r="BB162" s="60"/>
      <c r="BC162" s="61"/>
      <c r="BD162" s="61"/>
      <c r="BE162" s="62"/>
      <c r="BF162" s="61"/>
      <c r="BG162" s="63"/>
      <c r="BH162" s="63"/>
      <c r="BI162" s="64"/>
      <c r="BJ162" s="65"/>
      <c r="BK162" s="66"/>
      <c r="BL162" s="65"/>
      <c r="BM162" s="203">
        <f t="shared" si="168"/>
        <v>0</v>
      </c>
      <c r="BN162" s="204">
        <f t="shared" si="169"/>
        <v>0</v>
      </c>
      <c r="BO162" s="205">
        <f t="shared" si="170"/>
        <v>2760800</v>
      </c>
      <c r="BP162" s="67"/>
      <c r="BQ162" s="67"/>
      <c r="BR162" s="67"/>
      <c r="BS162" s="67"/>
      <c r="BT162" s="58"/>
      <c r="BU162" s="60"/>
      <c r="BV162" s="60"/>
      <c r="BW162" s="60"/>
      <c r="BX162" s="60"/>
      <c r="BY162" s="61"/>
      <c r="BZ162" s="71"/>
      <c r="CA162" s="71"/>
      <c r="CB162" s="72"/>
      <c r="CC162" s="72"/>
      <c r="CD162" s="72"/>
      <c r="CE162" s="73"/>
      <c r="CF162" s="74"/>
      <c r="CG162" s="75"/>
      <c r="CH162" s="49"/>
      <c r="CI162" s="92"/>
      <c r="CJ162" s="93"/>
      <c r="CK162" s="94"/>
      <c r="CL162" s="94"/>
      <c r="CM162" s="94"/>
      <c r="CN162" s="218"/>
      <c r="CO162" s="218"/>
      <c r="CP162" s="218"/>
      <c r="CQ162" s="218"/>
      <c r="CR162" s="218"/>
      <c r="CS162" s="49"/>
      <c r="CT162" s="219"/>
      <c r="CU162" s="218"/>
      <c r="CV162" s="49"/>
      <c r="CW162" s="220"/>
    </row>
    <row r="163" spans="1:101" s="221" customFormat="1" ht="102" hidden="1" x14ac:dyDescent="0.25">
      <c r="A163" s="352">
        <f t="shared" si="150"/>
        <v>28</v>
      </c>
      <c r="B163" s="43" t="s">
        <v>2792</v>
      </c>
      <c r="C163" s="185" t="s">
        <v>2431</v>
      </c>
      <c r="D163" s="254">
        <v>32</v>
      </c>
      <c r="E163" s="346">
        <v>42514</v>
      </c>
      <c r="F163" s="117" t="s">
        <v>2248</v>
      </c>
      <c r="G163" s="117" t="s">
        <v>2248</v>
      </c>
      <c r="H163" s="117"/>
      <c r="I163" s="350" t="s">
        <v>2257</v>
      </c>
      <c r="J163" s="351" t="s">
        <v>2357</v>
      </c>
      <c r="K163" s="352">
        <v>176</v>
      </c>
      <c r="L163" s="46">
        <v>781815</v>
      </c>
      <c r="M163" s="354" t="s">
        <v>2237</v>
      </c>
      <c r="N163" s="162">
        <v>7000000</v>
      </c>
      <c r="O163" s="348" t="s">
        <v>2358</v>
      </c>
      <c r="P163" s="349" t="s">
        <v>1598</v>
      </c>
      <c r="Q163" s="288" t="s">
        <v>1480</v>
      </c>
      <c r="R163" s="349" t="s">
        <v>1481</v>
      </c>
      <c r="S163" s="47"/>
      <c r="T163" s="48"/>
      <c r="U163" s="47"/>
      <c r="V163" s="192">
        <v>28</v>
      </c>
      <c r="W163" s="346">
        <v>42537</v>
      </c>
      <c r="X163" s="350" t="s">
        <v>1579</v>
      </c>
      <c r="Y163" s="45" t="s">
        <v>2551</v>
      </c>
      <c r="Z163" s="34">
        <v>19118199</v>
      </c>
      <c r="AA163" s="50"/>
      <c r="AB163" s="347">
        <v>120216</v>
      </c>
      <c r="AC163" s="346"/>
      <c r="AD163" s="49">
        <v>0</v>
      </c>
      <c r="AE163" s="157">
        <v>7000000</v>
      </c>
      <c r="AF163" s="49"/>
      <c r="AG163" s="49"/>
      <c r="AH163" s="49">
        <f t="shared" si="167"/>
        <v>7000000</v>
      </c>
      <c r="AI163" s="157" t="s">
        <v>22</v>
      </c>
      <c r="AJ163" s="157" t="s">
        <v>67</v>
      </c>
      <c r="AK163" s="157" t="s">
        <v>67</v>
      </c>
      <c r="AL163" s="157" t="s">
        <v>67</v>
      </c>
      <c r="AM163" s="346" t="s">
        <v>67</v>
      </c>
      <c r="AN163" s="346">
        <v>42542</v>
      </c>
      <c r="AO163" s="346"/>
      <c r="AP163" s="346">
        <v>42735</v>
      </c>
      <c r="AQ163" s="29" t="s">
        <v>2347</v>
      </c>
      <c r="AR163" s="29"/>
      <c r="AS163" s="350" t="s">
        <v>106</v>
      </c>
      <c r="AT163" s="290">
        <v>40179426</v>
      </c>
      <c r="AU163" s="56"/>
      <c r="AV163" s="57"/>
      <c r="AW163" s="58"/>
      <c r="AX163" s="58"/>
      <c r="AY163" s="57"/>
      <c r="AZ163" s="58"/>
      <c r="BA163" s="59"/>
      <c r="BB163" s="60"/>
      <c r="BC163" s="61"/>
      <c r="BD163" s="61"/>
      <c r="BE163" s="62"/>
      <c r="BF163" s="61"/>
      <c r="BG163" s="63"/>
      <c r="BH163" s="63"/>
      <c r="BI163" s="64"/>
      <c r="BJ163" s="65"/>
      <c r="BK163" s="66"/>
      <c r="BL163" s="65"/>
      <c r="BM163" s="203">
        <f t="shared" si="168"/>
        <v>0</v>
      </c>
      <c r="BN163" s="204">
        <f t="shared" si="169"/>
        <v>0</v>
      </c>
      <c r="BO163" s="205">
        <f t="shared" si="170"/>
        <v>7000000</v>
      </c>
      <c r="BP163" s="67"/>
      <c r="BQ163" s="67"/>
      <c r="BR163" s="67"/>
      <c r="BS163" s="67"/>
      <c r="BT163" s="58"/>
      <c r="BU163" s="60"/>
      <c r="BV163" s="60"/>
      <c r="BW163" s="60"/>
      <c r="BX163" s="60"/>
      <c r="BY163" s="61"/>
      <c r="BZ163" s="71"/>
      <c r="CA163" s="71"/>
      <c r="CB163" s="72"/>
      <c r="CC163" s="72"/>
      <c r="CD163" s="72"/>
      <c r="CE163" s="73"/>
      <c r="CF163" s="74"/>
      <c r="CG163" s="75"/>
      <c r="CH163" s="49"/>
      <c r="CI163" s="92"/>
      <c r="CJ163" s="93"/>
      <c r="CK163" s="94"/>
      <c r="CL163" s="94"/>
      <c r="CM163" s="94"/>
      <c r="CN163" s="218"/>
      <c r="CO163" s="218"/>
      <c r="CP163" s="218"/>
      <c r="CQ163" s="218"/>
      <c r="CR163" s="218"/>
      <c r="CS163" s="49"/>
      <c r="CT163" s="219"/>
      <c r="CU163" s="218"/>
      <c r="CV163" s="49"/>
      <c r="CW163" s="220"/>
    </row>
    <row r="164" spans="1:101" s="221" customFormat="1" ht="64.5" hidden="1" customHeight="1" x14ac:dyDescent="0.25">
      <c r="A164" s="352">
        <f t="shared" si="150"/>
        <v>32</v>
      </c>
      <c r="B164" s="43" t="s">
        <v>2792</v>
      </c>
      <c r="C164" s="185" t="s">
        <v>2430</v>
      </c>
      <c r="D164" s="254">
        <v>33</v>
      </c>
      <c r="E164" s="346">
        <v>42515</v>
      </c>
      <c r="F164" s="117" t="s">
        <v>2248</v>
      </c>
      <c r="G164" s="117" t="s">
        <v>2248</v>
      </c>
      <c r="H164" s="117"/>
      <c r="I164" s="30" t="s">
        <v>2257</v>
      </c>
      <c r="J164" s="351" t="s">
        <v>2359</v>
      </c>
      <c r="K164" s="352">
        <v>87</v>
      </c>
      <c r="L164" s="46">
        <v>151015</v>
      </c>
      <c r="M164" s="354" t="s">
        <v>2360</v>
      </c>
      <c r="N164" s="162">
        <v>500000</v>
      </c>
      <c r="O164" s="348" t="s">
        <v>2361</v>
      </c>
      <c r="P164" s="349" t="s">
        <v>1786</v>
      </c>
      <c r="Q164" s="288" t="s">
        <v>1480</v>
      </c>
      <c r="R164" s="349" t="s">
        <v>1481</v>
      </c>
      <c r="S164" s="47"/>
      <c r="T164" s="48"/>
      <c r="U164" s="47"/>
      <c r="V164" s="192">
        <v>32</v>
      </c>
      <c r="W164" s="346">
        <v>42537</v>
      </c>
      <c r="X164" s="350" t="s">
        <v>2362</v>
      </c>
      <c r="Y164" s="45" t="s">
        <v>2552</v>
      </c>
      <c r="Z164" s="34">
        <v>900810806</v>
      </c>
      <c r="AA164" s="50" t="s">
        <v>1578</v>
      </c>
      <c r="AB164" s="347">
        <v>121116</v>
      </c>
      <c r="AC164" s="346"/>
      <c r="AD164" s="49">
        <v>0</v>
      </c>
      <c r="AE164" s="157">
        <v>500000</v>
      </c>
      <c r="AF164" s="49"/>
      <c r="AG164" s="49"/>
      <c r="AH164" s="49">
        <f t="shared" si="167"/>
        <v>500000</v>
      </c>
      <c r="AI164" s="157" t="s">
        <v>22</v>
      </c>
      <c r="AJ164" s="157" t="s">
        <v>67</v>
      </c>
      <c r="AK164" s="157" t="s">
        <v>67</v>
      </c>
      <c r="AL164" s="157" t="s">
        <v>67</v>
      </c>
      <c r="AM164" s="346" t="s">
        <v>67</v>
      </c>
      <c r="AN164" s="346">
        <v>42538</v>
      </c>
      <c r="AO164" s="346"/>
      <c r="AP164" s="346">
        <v>42735</v>
      </c>
      <c r="AQ164" s="29"/>
      <c r="AR164" s="29"/>
      <c r="AS164" s="350" t="s">
        <v>2553</v>
      </c>
      <c r="AT164" s="290">
        <v>40402074</v>
      </c>
      <c r="AU164" s="56"/>
      <c r="AV164" s="57"/>
      <c r="AW164" s="58"/>
      <c r="AX164" s="58"/>
      <c r="AY164" s="57"/>
      <c r="AZ164" s="58"/>
      <c r="BA164" s="59"/>
      <c r="BB164" s="60"/>
      <c r="BC164" s="61"/>
      <c r="BD164" s="61"/>
      <c r="BE164" s="62"/>
      <c r="BF164" s="61"/>
      <c r="BG164" s="63"/>
      <c r="BH164" s="63"/>
      <c r="BI164" s="64"/>
      <c r="BJ164" s="65"/>
      <c r="BK164" s="66"/>
      <c r="BL164" s="65"/>
      <c r="BM164" s="203">
        <f t="shared" si="168"/>
        <v>0</v>
      </c>
      <c r="BN164" s="204">
        <f t="shared" si="169"/>
        <v>0</v>
      </c>
      <c r="BO164" s="205">
        <f t="shared" si="170"/>
        <v>500000</v>
      </c>
      <c r="BP164" s="67"/>
      <c r="BQ164" s="67"/>
      <c r="BR164" s="67"/>
      <c r="BS164" s="67"/>
      <c r="BT164" s="58"/>
      <c r="BU164" s="60"/>
      <c r="BV164" s="60"/>
      <c r="BW164" s="60"/>
      <c r="BX164" s="60"/>
      <c r="BY164" s="61"/>
      <c r="BZ164" s="71"/>
      <c r="CA164" s="71"/>
      <c r="CB164" s="72"/>
      <c r="CC164" s="72"/>
      <c r="CD164" s="72"/>
      <c r="CE164" s="73"/>
      <c r="CF164" s="74"/>
      <c r="CG164" s="75"/>
      <c r="CH164" s="49"/>
      <c r="CI164" s="92"/>
      <c r="CJ164" s="93"/>
      <c r="CK164" s="94"/>
      <c r="CL164" s="94"/>
      <c r="CM164" s="94"/>
      <c r="CN164" s="218"/>
      <c r="CO164" s="218"/>
      <c r="CP164" s="218"/>
      <c r="CQ164" s="218"/>
      <c r="CR164" s="218"/>
      <c r="CS164" s="49"/>
      <c r="CT164" s="219"/>
      <c r="CU164" s="218"/>
      <c r="CV164" s="49"/>
      <c r="CW164" s="220"/>
    </row>
    <row r="165" spans="1:101" s="233" customFormat="1" ht="64.5" hidden="1" customHeight="1" x14ac:dyDescent="0.25">
      <c r="A165" s="137" t="str">
        <f t="shared" si="150"/>
        <v>DESIERTO</v>
      </c>
      <c r="B165" s="275" t="s">
        <v>2792</v>
      </c>
      <c r="C165" s="230" t="s">
        <v>2429</v>
      </c>
      <c r="D165" s="260">
        <v>34</v>
      </c>
      <c r="E165" s="138">
        <v>42515</v>
      </c>
      <c r="F165" s="283" t="s">
        <v>2248</v>
      </c>
      <c r="G165" s="283" t="s">
        <v>2248</v>
      </c>
      <c r="H165" s="283"/>
      <c r="I165" s="208" t="s">
        <v>2257</v>
      </c>
      <c r="J165" s="139" t="s">
        <v>2363</v>
      </c>
      <c r="K165" s="137">
        <v>83</v>
      </c>
      <c r="L165" s="141">
        <v>151015</v>
      </c>
      <c r="M165" s="251" t="s">
        <v>2360</v>
      </c>
      <c r="N165" s="163">
        <v>1179150</v>
      </c>
      <c r="O165" s="142" t="s">
        <v>2365</v>
      </c>
      <c r="P165" s="144" t="s">
        <v>1786</v>
      </c>
      <c r="Q165" s="230" t="s">
        <v>1985</v>
      </c>
      <c r="R165" s="208" t="s">
        <v>1985</v>
      </c>
      <c r="S165" s="147"/>
      <c r="T165" s="150"/>
      <c r="U165" s="147"/>
      <c r="V165" s="192" t="s">
        <v>1985</v>
      </c>
      <c r="W165" s="138">
        <v>42531</v>
      </c>
      <c r="X165" s="208" t="s">
        <v>2364</v>
      </c>
      <c r="Y165" s="45"/>
      <c r="Z165" s="258"/>
      <c r="AA165" s="131"/>
      <c r="AB165" s="152"/>
      <c r="AC165" s="138"/>
      <c r="AD165" s="127">
        <v>0</v>
      </c>
      <c r="AE165" s="261">
        <v>1179150</v>
      </c>
      <c r="AF165" s="127"/>
      <c r="AG165" s="127"/>
      <c r="AH165" s="127">
        <v>0</v>
      </c>
      <c r="AI165" s="158" t="s">
        <v>22</v>
      </c>
      <c r="AJ165" s="158" t="s">
        <v>67</v>
      </c>
      <c r="AK165" s="158" t="s">
        <v>67</v>
      </c>
      <c r="AL165" s="158" t="s">
        <v>67</v>
      </c>
      <c r="AM165" s="138" t="s">
        <v>67</v>
      </c>
      <c r="AN165" s="138"/>
      <c r="AO165" s="138"/>
      <c r="AP165" s="346">
        <v>42735</v>
      </c>
      <c r="AQ165" s="146" t="s">
        <v>2347</v>
      </c>
      <c r="AR165" s="146"/>
      <c r="AS165" s="208" t="s">
        <v>1985</v>
      </c>
      <c r="AT165" s="291"/>
      <c r="AU165" s="259"/>
      <c r="AV165" s="147"/>
      <c r="AW165" s="146"/>
      <c r="AX165" s="146"/>
      <c r="AY165" s="147"/>
      <c r="AZ165" s="146"/>
      <c r="BA165" s="141"/>
      <c r="BB165" s="144"/>
      <c r="BC165" s="146"/>
      <c r="BD165" s="146"/>
      <c r="BE165" s="147"/>
      <c r="BF165" s="146"/>
      <c r="BG165" s="149"/>
      <c r="BH165" s="149"/>
      <c r="BI165" s="127"/>
      <c r="BJ165" s="146"/>
      <c r="BK165" s="147"/>
      <c r="BL165" s="146"/>
      <c r="BM165" s="127">
        <f t="shared" si="168"/>
        <v>0</v>
      </c>
      <c r="BN165" s="127">
        <f t="shared" si="169"/>
        <v>0</v>
      </c>
      <c r="BO165" s="127">
        <f t="shared" si="170"/>
        <v>0</v>
      </c>
      <c r="BP165" s="144"/>
      <c r="BQ165" s="144"/>
      <c r="BR165" s="144"/>
      <c r="BS165" s="144"/>
      <c r="BT165" s="146"/>
      <c r="BU165" s="144"/>
      <c r="BV165" s="144"/>
      <c r="BW165" s="144"/>
      <c r="BX165" s="144"/>
      <c r="BY165" s="146"/>
      <c r="BZ165" s="130"/>
      <c r="CA165" s="130"/>
      <c r="CB165" s="144"/>
      <c r="CC165" s="144"/>
      <c r="CD165" s="144"/>
      <c r="CE165" s="154"/>
      <c r="CF165" s="126"/>
      <c r="CG165" s="128"/>
      <c r="CH165" s="127"/>
      <c r="CI165" s="132"/>
      <c r="CJ165" s="133"/>
      <c r="CK165" s="134"/>
      <c r="CL165" s="134"/>
      <c r="CM165" s="134"/>
      <c r="CN165" s="230"/>
      <c r="CO165" s="230"/>
      <c r="CP165" s="230"/>
      <c r="CQ165" s="230"/>
      <c r="CR165" s="230"/>
      <c r="CS165" s="127"/>
      <c r="CT165" s="231"/>
      <c r="CU165" s="230"/>
      <c r="CV165" s="127"/>
      <c r="CW165" s="232"/>
    </row>
    <row r="166" spans="1:101" s="221" customFormat="1" ht="51" hidden="1" x14ac:dyDescent="0.25">
      <c r="A166" s="352">
        <f t="shared" si="150"/>
        <v>33</v>
      </c>
      <c r="B166" s="278" t="s">
        <v>2164</v>
      </c>
      <c r="C166" s="218" t="s">
        <v>2555</v>
      </c>
      <c r="D166" s="238">
        <v>35</v>
      </c>
      <c r="E166" s="346">
        <v>42516</v>
      </c>
      <c r="F166" s="117" t="s">
        <v>2248</v>
      </c>
      <c r="G166" s="117" t="s">
        <v>2248</v>
      </c>
      <c r="H166" s="117"/>
      <c r="I166" s="350" t="s">
        <v>2257</v>
      </c>
      <c r="J166" s="351" t="s">
        <v>2366</v>
      </c>
      <c r="K166" s="352">
        <v>119</v>
      </c>
      <c r="L166" s="46">
        <v>781815</v>
      </c>
      <c r="M166" s="354" t="s">
        <v>2237</v>
      </c>
      <c r="N166" s="162">
        <v>20000000</v>
      </c>
      <c r="O166" s="348" t="s">
        <v>2367</v>
      </c>
      <c r="P166" s="349" t="s">
        <v>1598</v>
      </c>
      <c r="Q166" s="288" t="s">
        <v>1480</v>
      </c>
      <c r="R166" s="349" t="s">
        <v>1481</v>
      </c>
      <c r="S166" s="47"/>
      <c r="T166" s="48"/>
      <c r="U166" s="47"/>
      <c r="V166" s="192">
        <v>33</v>
      </c>
      <c r="W166" s="346">
        <v>42537</v>
      </c>
      <c r="X166" s="350" t="s">
        <v>1866</v>
      </c>
      <c r="Y166" s="45" t="s">
        <v>2554</v>
      </c>
      <c r="Z166" s="34">
        <v>860000189</v>
      </c>
      <c r="AA166" s="50" t="s">
        <v>1846</v>
      </c>
      <c r="AB166" s="347">
        <v>121616</v>
      </c>
      <c r="AC166" s="346"/>
      <c r="AD166" s="49">
        <v>0</v>
      </c>
      <c r="AE166" s="162">
        <v>20000000</v>
      </c>
      <c r="AF166" s="49"/>
      <c r="AG166" s="49"/>
      <c r="AH166" s="49">
        <f t="shared" ref="AH166:AH169" si="171">+AE166+AF166</f>
        <v>20000000</v>
      </c>
      <c r="AI166" s="157" t="s">
        <v>22</v>
      </c>
      <c r="AJ166" s="157" t="s">
        <v>67</v>
      </c>
      <c r="AK166" s="157" t="s">
        <v>67</v>
      </c>
      <c r="AL166" s="157" t="s">
        <v>67</v>
      </c>
      <c r="AM166" s="346" t="s">
        <v>67</v>
      </c>
      <c r="AN166" s="346">
        <v>42537</v>
      </c>
      <c r="AO166" s="346"/>
      <c r="AP166" s="346">
        <v>42735</v>
      </c>
      <c r="AQ166" s="29">
        <f t="shared" ref="AQ166:AQ184" si="172">AP166-AN166</f>
        <v>198</v>
      </c>
      <c r="AR166" s="29"/>
      <c r="AS166" s="350" t="s">
        <v>70</v>
      </c>
      <c r="AT166" s="290">
        <v>79247452</v>
      </c>
      <c r="AU166" s="56"/>
      <c r="AV166" s="57"/>
      <c r="AW166" s="58"/>
      <c r="AX166" s="58"/>
      <c r="AY166" s="57"/>
      <c r="AZ166" s="58"/>
      <c r="BA166" s="59"/>
      <c r="BB166" s="60"/>
      <c r="BC166" s="61"/>
      <c r="BD166" s="61"/>
      <c r="BE166" s="62"/>
      <c r="BF166" s="61"/>
      <c r="BG166" s="63"/>
      <c r="BH166" s="63"/>
      <c r="BI166" s="64"/>
      <c r="BJ166" s="65"/>
      <c r="BK166" s="66"/>
      <c r="BL166" s="65"/>
      <c r="BM166" s="203">
        <f t="shared" si="168"/>
        <v>0</v>
      </c>
      <c r="BN166" s="204">
        <f t="shared" si="169"/>
        <v>0</v>
      </c>
      <c r="BO166" s="205">
        <f t="shared" si="170"/>
        <v>20000000</v>
      </c>
      <c r="BP166" s="67"/>
      <c r="BQ166" s="67"/>
      <c r="BR166" s="67"/>
      <c r="BS166" s="67"/>
      <c r="BT166" s="58"/>
      <c r="BU166" s="60"/>
      <c r="BV166" s="60"/>
      <c r="BW166" s="60"/>
      <c r="BX166" s="60"/>
      <c r="BY166" s="61"/>
      <c r="BZ166" s="71"/>
      <c r="CA166" s="71"/>
      <c r="CB166" s="72"/>
      <c r="CC166" s="72"/>
      <c r="CD166" s="72"/>
      <c r="CE166" s="73"/>
      <c r="CF166" s="74"/>
      <c r="CG166" s="75"/>
      <c r="CH166" s="49"/>
      <c r="CI166" s="92"/>
      <c r="CJ166" s="93"/>
      <c r="CK166" s="94"/>
      <c r="CL166" s="94"/>
      <c r="CM166" s="94"/>
      <c r="CN166" s="218"/>
      <c r="CO166" s="218"/>
      <c r="CP166" s="218"/>
      <c r="CQ166" s="218"/>
      <c r="CR166" s="218"/>
      <c r="CS166" s="49"/>
      <c r="CT166" s="219"/>
      <c r="CU166" s="218"/>
      <c r="CV166" s="49"/>
      <c r="CW166" s="218"/>
    </row>
    <row r="167" spans="1:101" s="221" customFormat="1" ht="114.75" hidden="1" x14ac:dyDescent="0.25">
      <c r="A167" s="352">
        <f t="shared" si="150"/>
        <v>34</v>
      </c>
      <c r="B167" s="278" t="s">
        <v>1489</v>
      </c>
      <c r="C167" s="218" t="s">
        <v>2435</v>
      </c>
      <c r="D167" s="238">
        <v>36</v>
      </c>
      <c r="E167" s="346">
        <v>42516</v>
      </c>
      <c r="F167" s="117" t="s">
        <v>2248</v>
      </c>
      <c r="G167" s="117" t="s">
        <v>2248</v>
      </c>
      <c r="H167" s="117"/>
      <c r="I167" s="350" t="s">
        <v>2257</v>
      </c>
      <c r="J167" s="351" t="s">
        <v>2368</v>
      </c>
      <c r="K167" s="352">
        <v>125</v>
      </c>
      <c r="L167" s="46">
        <v>781815</v>
      </c>
      <c r="M167" s="354" t="s">
        <v>2237</v>
      </c>
      <c r="N167" s="162">
        <v>6000000</v>
      </c>
      <c r="O167" s="348" t="s">
        <v>2369</v>
      </c>
      <c r="P167" s="349" t="s">
        <v>1598</v>
      </c>
      <c r="Q167" s="288" t="s">
        <v>1480</v>
      </c>
      <c r="R167" s="349" t="s">
        <v>1481</v>
      </c>
      <c r="S167" s="47"/>
      <c r="T167" s="48"/>
      <c r="U167" s="47"/>
      <c r="V167" s="192">
        <v>34</v>
      </c>
      <c r="W167" s="346">
        <v>42537</v>
      </c>
      <c r="X167" s="350" t="s">
        <v>1823</v>
      </c>
      <c r="Y167" s="45" t="s">
        <v>2524</v>
      </c>
      <c r="Z167" s="34">
        <v>900017159</v>
      </c>
      <c r="AA167" s="50" t="s">
        <v>1578</v>
      </c>
      <c r="AB167" s="347">
        <v>121316</v>
      </c>
      <c r="AC167" s="346">
        <v>42537</v>
      </c>
      <c r="AD167" s="49">
        <v>0</v>
      </c>
      <c r="AE167" s="162">
        <v>6000000</v>
      </c>
      <c r="AF167" s="49"/>
      <c r="AG167" s="49"/>
      <c r="AH167" s="49">
        <f t="shared" si="171"/>
        <v>6000000</v>
      </c>
      <c r="AI167" s="157" t="s">
        <v>22</v>
      </c>
      <c r="AJ167" s="157" t="s">
        <v>67</v>
      </c>
      <c r="AK167" s="157" t="s">
        <v>67</v>
      </c>
      <c r="AL167" s="157" t="s">
        <v>67</v>
      </c>
      <c r="AM167" s="346" t="s">
        <v>67</v>
      </c>
      <c r="AN167" s="346">
        <v>42541</v>
      </c>
      <c r="AO167" s="346"/>
      <c r="AP167" s="346">
        <v>42735</v>
      </c>
      <c r="AQ167" s="29">
        <f t="shared" si="172"/>
        <v>194</v>
      </c>
      <c r="AR167" s="29"/>
      <c r="AS167" s="350" t="s">
        <v>44</v>
      </c>
      <c r="AT167" s="290">
        <v>40988421</v>
      </c>
      <c r="AU167" s="56"/>
      <c r="AV167" s="57"/>
      <c r="AW167" s="58"/>
      <c r="AX167" s="58"/>
      <c r="AY167" s="57"/>
      <c r="AZ167" s="58"/>
      <c r="BA167" s="59"/>
      <c r="BB167" s="60"/>
      <c r="BC167" s="61"/>
      <c r="BD167" s="61"/>
      <c r="BE167" s="62"/>
      <c r="BF167" s="61"/>
      <c r="BG167" s="63"/>
      <c r="BH167" s="63"/>
      <c r="BI167" s="64"/>
      <c r="BJ167" s="65"/>
      <c r="BK167" s="66"/>
      <c r="BL167" s="65"/>
      <c r="BM167" s="203">
        <f t="shared" si="168"/>
        <v>0</v>
      </c>
      <c r="BN167" s="204">
        <f t="shared" si="169"/>
        <v>0</v>
      </c>
      <c r="BO167" s="205">
        <f t="shared" si="170"/>
        <v>6000000</v>
      </c>
      <c r="BP167" s="67"/>
      <c r="BQ167" s="67"/>
      <c r="BR167" s="67"/>
      <c r="BS167" s="67"/>
      <c r="BT167" s="58"/>
      <c r="BU167" s="60"/>
      <c r="BV167" s="60"/>
      <c r="BW167" s="60"/>
      <c r="BX167" s="60"/>
      <c r="BY167" s="61"/>
      <c r="BZ167" s="71"/>
      <c r="CA167" s="71"/>
      <c r="CB167" s="72"/>
      <c r="CC167" s="72"/>
      <c r="CD167" s="72"/>
      <c r="CE167" s="73"/>
      <c r="CF167" s="74"/>
      <c r="CG167" s="75"/>
      <c r="CH167" s="49"/>
      <c r="CI167" s="92"/>
      <c r="CJ167" s="93"/>
      <c r="CK167" s="94"/>
      <c r="CL167" s="94"/>
      <c r="CM167" s="94"/>
      <c r="CN167" s="218"/>
      <c r="CO167" s="218"/>
      <c r="CP167" s="218"/>
      <c r="CQ167" s="218"/>
      <c r="CR167" s="218"/>
      <c r="CS167" s="49"/>
      <c r="CT167" s="219"/>
      <c r="CU167" s="218"/>
      <c r="CV167" s="49"/>
      <c r="CW167" s="218"/>
    </row>
    <row r="168" spans="1:101" s="221" customFormat="1" ht="63.75" hidden="1" x14ac:dyDescent="0.25">
      <c r="A168" s="352">
        <f t="shared" si="150"/>
        <v>30</v>
      </c>
      <c r="B168" s="278" t="s">
        <v>2324</v>
      </c>
      <c r="C168" s="185" t="s">
        <v>2420</v>
      </c>
      <c r="D168" s="254">
        <v>37</v>
      </c>
      <c r="E168" s="346">
        <v>42516</v>
      </c>
      <c r="F168" s="117" t="s">
        <v>2248</v>
      </c>
      <c r="G168" s="117" t="s">
        <v>2248</v>
      </c>
      <c r="H168" s="117"/>
      <c r="I168" s="30" t="s">
        <v>2257</v>
      </c>
      <c r="J168" s="351" t="s">
        <v>2370</v>
      </c>
      <c r="K168" s="352">
        <v>78</v>
      </c>
      <c r="L168" s="46">
        <v>151015</v>
      </c>
      <c r="M168" s="354" t="s">
        <v>2360</v>
      </c>
      <c r="N168" s="162">
        <v>11817000</v>
      </c>
      <c r="O168" s="348" t="s">
        <v>2371</v>
      </c>
      <c r="P168" s="349" t="s">
        <v>1786</v>
      </c>
      <c r="Q168" s="288" t="s">
        <v>1480</v>
      </c>
      <c r="R168" s="349" t="s">
        <v>1481</v>
      </c>
      <c r="S168" s="47"/>
      <c r="T168" s="48"/>
      <c r="U168" s="47"/>
      <c r="V168" s="192">
        <v>30</v>
      </c>
      <c r="W168" s="346">
        <v>42537</v>
      </c>
      <c r="X168" s="350" t="s">
        <v>2372</v>
      </c>
      <c r="Y168" s="45" t="s">
        <v>2556</v>
      </c>
      <c r="Z168" s="34">
        <v>5297659</v>
      </c>
      <c r="AA168" s="50"/>
      <c r="AB168" s="347">
        <v>120516</v>
      </c>
      <c r="AC168" s="346"/>
      <c r="AD168" s="49">
        <v>0</v>
      </c>
      <c r="AE168" s="162">
        <v>11817000</v>
      </c>
      <c r="AF168" s="49"/>
      <c r="AG168" s="49"/>
      <c r="AH168" s="49">
        <f t="shared" si="171"/>
        <v>11817000</v>
      </c>
      <c r="AI168" s="157" t="s">
        <v>22</v>
      </c>
      <c r="AJ168" s="157" t="s">
        <v>67</v>
      </c>
      <c r="AK168" s="157" t="s">
        <v>67</v>
      </c>
      <c r="AL168" s="157" t="s">
        <v>67</v>
      </c>
      <c r="AM168" s="346" t="s">
        <v>67</v>
      </c>
      <c r="AN168" s="346">
        <v>42537</v>
      </c>
      <c r="AO168" s="346"/>
      <c r="AP168" s="346">
        <v>42735</v>
      </c>
      <c r="AQ168" s="29">
        <f t="shared" si="172"/>
        <v>198</v>
      </c>
      <c r="AR168" s="29"/>
      <c r="AS168" s="350" t="s">
        <v>2344</v>
      </c>
      <c r="AT168" s="290">
        <v>30738603</v>
      </c>
      <c r="AU168" s="56"/>
      <c r="AV168" s="57"/>
      <c r="AW168" s="58"/>
      <c r="AX168" s="58"/>
      <c r="AY168" s="57"/>
      <c r="AZ168" s="58"/>
      <c r="BA168" s="59"/>
      <c r="BB168" s="60"/>
      <c r="BC168" s="61"/>
      <c r="BD168" s="61"/>
      <c r="BE168" s="62"/>
      <c r="BF168" s="61"/>
      <c r="BG168" s="63"/>
      <c r="BH168" s="63"/>
      <c r="BI168" s="64"/>
      <c r="BJ168" s="65"/>
      <c r="BK168" s="66"/>
      <c r="BL168" s="65"/>
      <c r="BM168" s="203">
        <f t="shared" si="168"/>
        <v>0</v>
      </c>
      <c r="BN168" s="204">
        <f t="shared" si="169"/>
        <v>0</v>
      </c>
      <c r="BO168" s="205">
        <f t="shared" si="170"/>
        <v>11817000</v>
      </c>
      <c r="BP168" s="67"/>
      <c r="BQ168" s="67"/>
      <c r="BR168" s="67"/>
      <c r="BS168" s="67"/>
      <c r="BT168" s="58"/>
      <c r="BU168" s="60"/>
      <c r="BV168" s="60"/>
      <c r="BW168" s="60"/>
      <c r="BX168" s="60"/>
      <c r="BY168" s="61"/>
      <c r="BZ168" s="71"/>
      <c r="CA168" s="71"/>
      <c r="CB168" s="72"/>
      <c r="CC168" s="72"/>
      <c r="CD168" s="72"/>
      <c r="CE168" s="73"/>
      <c r="CF168" s="74"/>
      <c r="CG168" s="75"/>
      <c r="CH168" s="49"/>
      <c r="CI168" s="92"/>
      <c r="CJ168" s="93"/>
      <c r="CK168" s="94"/>
      <c r="CL168" s="94"/>
      <c r="CM168" s="94"/>
      <c r="CN168" s="218"/>
      <c r="CO168" s="218"/>
      <c r="CP168" s="218"/>
      <c r="CQ168" s="218"/>
      <c r="CR168" s="218"/>
      <c r="CS168" s="49"/>
      <c r="CT168" s="219"/>
      <c r="CU168" s="218"/>
      <c r="CV168" s="49"/>
      <c r="CW168" s="218"/>
    </row>
    <row r="169" spans="1:101" s="221" customFormat="1" ht="63.75" hidden="1" x14ac:dyDescent="0.25">
      <c r="A169" s="352">
        <f t="shared" si="150"/>
        <v>29</v>
      </c>
      <c r="B169" s="278" t="s">
        <v>2324</v>
      </c>
      <c r="C169" s="185" t="s">
        <v>2419</v>
      </c>
      <c r="D169" s="254">
        <v>38</v>
      </c>
      <c r="E169" s="346">
        <v>42517</v>
      </c>
      <c r="F169" s="117" t="s">
        <v>2248</v>
      </c>
      <c r="G169" s="117" t="s">
        <v>2248</v>
      </c>
      <c r="H169" s="117"/>
      <c r="I169" s="30" t="s">
        <v>2257</v>
      </c>
      <c r="J169" s="351" t="s">
        <v>2373</v>
      </c>
      <c r="K169" s="352">
        <v>82</v>
      </c>
      <c r="L169" s="46">
        <v>151015</v>
      </c>
      <c r="M169" s="354" t="s">
        <v>2360</v>
      </c>
      <c r="N169" s="162">
        <v>3966900</v>
      </c>
      <c r="O169" s="348" t="s">
        <v>2374</v>
      </c>
      <c r="P169" s="349" t="s">
        <v>1786</v>
      </c>
      <c r="Q169" s="288" t="s">
        <v>1480</v>
      </c>
      <c r="R169" s="349" t="s">
        <v>1481</v>
      </c>
      <c r="S169" s="47"/>
      <c r="T169" s="48"/>
      <c r="U169" s="47"/>
      <c r="V169" s="192">
        <v>29</v>
      </c>
      <c r="W169" s="346">
        <v>42537</v>
      </c>
      <c r="X169" s="350" t="s">
        <v>2375</v>
      </c>
      <c r="Y169" s="45" t="s">
        <v>2558</v>
      </c>
      <c r="Z169" s="34">
        <v>32299535</v>
      </c>
      <c r="AA169" s="50"/>
      <c r="AB169" s="347">
        <v>120416</v>
      </c>
      <c r="AC169" s="346"/>
      <c r="AD169" s="49">
        <v>0</v>
      </c>
      <c r="AE169" s="162">
        <v>3966900</v>
      </c>
      <c r="AF169" s="49"/>
      <c r="AG169" s="49"/>
      <c r="AH169" s="49">
        <f t="shared" si="171"/>
        <v>3966900</v>
      </c>
      <c r="AI169" s="157" t="s">
        <v>22</v>
      </c>
      <c r="AJ169" s="157" t="s">
        <v>67</v>
      </c>
      <c r="AK169" s="157" t="s">
        <v>67</v>
      </c>
      <c r="AL169" s="157" t="s">
        <v>67</v>
      </c>
      <c r="AM169" s="346" t="s">
        <v>67</v>
      </c>
      <c r="AN169" s="346">
        <v>42537</v>
      </c>
      <c r="AO169" s="346"/>
      <c r="AP169" s="346">
        <v>42735</v>
      </c>
      <c r="AQ169" s="29">
        <f t="shared" si="172"/>
        <v>198</v>
      </c>
      <c r="AR169" s="29"/>
      <c r="AS169" s="350" t="s">
        <v>2676</v>
      </c>
      <c r="AT169" s="55">
        <v>80858201</v>
      </c>
      <c r="AU169" s="56"/>
      <c r="AV169" s="57"/>
      <c r="AW169" s="58"/>
      <c r="AX169" s="58"/>
      <c r="AY169" s="57"/>
      <c r="AZ169" s="58"/>
      <c r="BA169" s="59"/>
      <c r="BB169" s="60"/>
      <c r="BC169" s="61"/>
      <c r="BD169" s="61"/>
      <c r="BE169" s="62"/>
      <c r="BF169" s="61"/>
      <c r="BG169" s="63"/>
      <c r="BH169" s="63"/>
      <c r="BI169" s="64"/>
      <c r="BJ169" s="65"/>
      <c r="BK169" s="66"/>
      <c r="BL169" s="65"/>
      <c r="BM169" s="203">
        <f t="shared" si="168"/>
        <v>0</v>
      </c>
      <c r="BN169" s="204">
        <f t="shared" si="169"/>
        <v>0</v>
      </c>
      <c r="BO169" s="205">
        <f t="shared" si="170"/>
        <v>3966900</v>
      </c>
      <c r="BP169" s="67"/>
      <c r="BQ169" s="67"/>
      <c r="BR169" s="67"/>
      <c r="BS169" s="67"/>
      <c r="BT169" s="58"/>
      <c r="BU169" s="60"/>
      <c r="BV169" s="60"/>
      <c r="BW169" s="60"/>
      <c r="BX169" s="60"/>
      <c r="BY169" s="61"/>
      <c r="BZ169" s="71"/>
      <c r="CA169" s="71"/>
      <c r="CB169" s="72"/>
      <c r="CC169" s="72"/>
      <c r="CD169" s="72"/>
      <c r="CE169" s="73"/>
      <c r="CF169" s="74"/>
      <c r="CG169" s="75"/>
      <c r="CH169" s="49"/>
      <c r="CI169" s="92"/>
      <c r="CJ169" s="93"/>
      <c r="CK169" s="94"/>
      <c r="CL169" s="94"/>
      <c r="CM169" s="94"/>
      <c r="CN169" s="218"/>
      <c r="CO169" s="218"/>
      <c r="CP169" s="218"/>
      <c r="CQ169" s="218"/>
      <c r="CR169" s="218"/>
      <c r="CS169" s="49"/>
      <c r="CT169" s="219"/>
      <c r="CU169" s="218"/>
      <c r="CV169" s="49"/>
      <c r="CW169" s="218"/>
    </row>
    <row r="170" spans="1:101" s="233" customFormat="1" ht="76.5" hidden="1" x14ac:dyDescent="0.25">
      <c r="A170" s="137" t="str">
        <f t="shared" si="150"/>
        <v>DESIERTO</v>
      </c>
      <c r="B170" s="276" t="s">
        <v>2324</v>
      </c>
      <c r="C170" s="230" t="s">
        <v>2421</v>
      </c>
      <c r="D170" s="260">
        <v>39</v>
      </c>
      <c r="E170" s="138">
        <v>42517</v>
      </c>
      <c r="F170" s="283" t="s">
        <v>2248</v>
      </c>
      <c r="G170" s="283" t="s">
        <v>2248</v>
      </c>
      <c r="H170" s="283"/>
      <c r="I170" s="208" t="s">
        <v>2257</v>
      </c>
      <c r="J170" s="139" t="s">
        <v>2376</v>
      </c>
      <c r="K170" s="137">
        <v>86</v>
      </c>
      <c r="L170" s="141">
        <v>151015</v>
      </c>
      <c r="M170" s="251" t="s">
        <v>2360</v>
      </c>
      <c r="N170" s="163">
        <v>2730000</v>
      </c>
      <c r="O170" s="142" t="s">
        <v>2377</v>
      </c>
      <c r="P170" s="144" t="s">
        <v>1786</v>
      </c>
      <c r="Q170" s="230" t="s">
        <v>1985</v>
      </c>
      <c r="R170" s="208" t="s">
        <v>1985</v>
      </c>
      <c r="S170" s="147"/>
      <c r="T170" s="150"/>
      <c r="U170" s="147"/>
      <c r="V170" s="192" t="s">
        <v>1985</v>
      </c>
      <c r="W170" s="138"/>
      <c r="X170" s="208" t="s">
        <v>1823</v>
      </c>
      <c r="Y170" s="45" t="s">
        <v>1985</v>
      </c>
      <c r="Z170" s="258"/>
      <c r="AA170" s="131"/>
      <c r="AB170" s="152"/>
      <c r="AC170" s="138"/>
      <c r="AD170" s="127">
        <v>0</v>
      </c>
      <c r="AE170" s="261">
        <v>2730000</v>
      </c>
      <c r="AF170" s="127"/>
      <c r="AG170" s="127"/>
      <c r="AH170" s="127">
        <v>0</v>
      </c>
      <c r="AI170" s="158" t="s">
        <v>22</v>
      </c>
      <c r="AJ170" s="158" t="s">
        <v>67</v>
      </c>
      <c r="AK170" s="158" t="s">
        <v>67</v>
      </c>
      <c r="AL170" s="158" t="s">
        <v>67</v>
      </c>
      <c r="AM170" s="138" t="s">
        <v>67</v>
      </c>
      <c r="AN170" s="138" t="s">
        <v>1985</v>
      </c>
      <c r="AO170" s="138"/>
      <c r="AP170" s="346">
        <v>42735</v>
      </c>
      <c r="AQ170" s="146" t="e">
        <f t="shared" si="172"/>
        <v>#VALUE!</v>
      </c>
      <c r="AR170" s="146"/>
      <c r="AS170" s="208" t="s">
        <v>1985</v>
      </c>
      <c r="AT170" s="291"/>
      <c r="AU170" s="259"/>
      <c r="AV170" s="147"/>
      <c r="AW170" s="146"/>
      <c r="AX170" s="146"/>
      <c r="AY170" s="147"/>
      <c r="AZ170" s="146"/>
      <c r="BA170" s="141"/>
      <c r="BB170" s="144"/>
      <c r="BC170" s="146"/>
      <c r="BD170" s="146"/>
      <c r="BE170" s="147"/>
      <c r="BF170" s="146"/>
      <c r="BG170" s="149"/>
      <c r="BH170" s="149"/>
      <c r="BI170" s="127"/>
      <c r="BJ170" s="146"/>
      <c r="BK170" s="147"/>
      <c r="BL170" s="146"/>
      <c r="BM170" s="127">
        <f t="shared" si="168"/>
        <v>0</v>
      </c>
      <c r="BN170" s="127">
        <f t="shared" si="169"/>
        <v>0</v>
      </c>
      <c r="BO170" s="127">
        <f t="shared" si="170"/>
        <v>0</v>
      </c>
      <c r="BP170" s="144"/>
      <c r="BQ170" s="144"/>
      <c r="BR170" s="144"/>
      <c r="BS170" s="144"/>
      <c r="BT170" s="146"/>
      <c r="BU170" s="144"/>
      <c r="BV170" s="144"/>
      <c r="BW170" s="144"/>
      <c r="BX170" s="144"/>
      <c r="BY170" s="146"/>
      <c r="BZ170" s="130"/>
      <c r="CA170" s="130"/>
      <c r="CB170" s="144"/>
      <c r="CC170" s="144"/>
      <c r="CD170" s="144"/>
      <c r="CE170" s="154"/>
      <c r="CF170" s="126"/>
      <c r="CG170" s="128"/>
      <c r="CH170" s="127"/>
      <c r="CI170" s="132"/>
      <c r="CJ170" s="133"/>
      <c r="CK170" s="134"/>
      <c r="CL170" s="134"/>
      <c r="CM170" s="134"/>
      <c r="CN170" s="230"/>
      <c r="CO170" s="230"/>
      <c r="CP170" s="230"/>
      <c r="CQ170" s="230"/>
      <c r="CR170" s="230"/>
      <c r="CS170" s="127"/>
      <c r="CT170" s="231"/>
      <c r="CU170" s="230"/>
      <c r="CV170" s="127"/>
      <c r="CW170" s="230"/>
    </row>
    <row r="171" spans="1:101" s="221" customFormat="1" ht="76.5" hidden="1" x14ac:dyDescent="0.25">
      <c r="A171" s="352">
        <f t="shared" si="150"/>
        <v>35</v>
      </c>
      <c r="B171" s="278" t="s">
        <v>2164</v>
      </c>
      <c r="C171" s="218" t="s">
        <v>2557</v>
      </c>
      <c r="D171" s="254">
        <v>40</v>
      </c>
      <c r="E171" s="346">
        <v>42517</v>
      </c>
      <c r="F171" s="117" t="s">
        <v>2248</v>
      </c>
      <c r="G171" s="117" t="s">
        <v>2248</v>
      </c>
      <c r="H171" s="117"/>
      <c r="I171" s="30" t="s">
        <v>2257</v>
      </c>
      <c r="J171" s="351" t="s">
        <v>2378</v>
      </c>
      <c r="K171" s="352">
        <v>85</v>
      </c>
      <c r="L171" s="46">
        <v>151015</v>
      </c>
      <c r="M171" s="354" t="s">
        <v>2360</v>
      </c>
      <c r="N171" s="162">
        <v>7000000</v>
      </c>
      <c r="O171" s="348" t="s">
        <v>2379</v>
      </c>
      <c r="P171" s="349" t="s">
        <v>1786</v>
      </c>
      <c r="Q171" s="288" t="s">
        <v>1480</v>
      </c>
      <c r="R171" s="349" t="s">
        <v>1481</v>
      </c>
      <c r="S171" s="47"/>
      <c r="T171" s="48"/>
      <c r="U171" s="47"/>
      <c r="V171" s="192">
        <v>35</v>
      </c>
      <c r="W171" s="346">
        <v>42538</v>
      </c>
      <c r="X171" s="350" t="s">
        <v>1579</v>
      </c>
      <c r="Y171" s="45" t="s">
        <v>1790</v>
      </c>
      <c r="Z171" s="34">
        <v>7546762</v>
      </c>
      <c r="AA171" s="50"/>
      <c r="AB171" s="347">
        <v>121016</v>
      </c>
      <c r="AC171" s="346"/>
      <c r="AD171" s="49">
        <v>0</v>
      </c>
      <c r="AE171" s="162">
        <v>7000000</v>
      </c>
      <c r="AF171" s="49"/>
      <c r="AG171" s="49"/>
      <c r="AH171" s="49">
        <f t="shared" ref="AH171:AH172" si="173">+AE171+AF171</f>
        <v>7000000</v>
      </c>
      <c r="AI171" s="157" t="s">
        <v>22</v>
      </c>
      <c r="AJ171" s="157" t="s">
        <v>67</v>
      </c>
      <c r="AK171" s="157" t="s">
        <v>67</v>
      </c>
      <c r="AL171" s="157" t="s">
        <v>67</v>
      </c>
      <c r="AM171" s="346" t="s">
        <v>67</v>
      </c>
      <c r="AN171" s="346">
        <v>42538</v>
      </c>
      <c r="AO171" s="346"/>
      <c r="AP171" s="346">
        <v>42735</v>
      </c>
      <c r="AQ171" s="29">
        <f t="shared" si="172"/>
        <v>197</v>
      </c>
      <c r="AR171" s="29"/>
      <c r="AS171" s="350" t="s">
        <v>106</v>
      </c>
      <c r="AT171" s="290">
        <v>40179426</v>
      </c>
      <c r="AU171" s="56"/>
      <c r="AV171" s="57"/>
      <c r="AW171" s="58"/>
      <c r="AX171" s="58"/>
      <c r="AY171" s="57"/>
      <c r="AZ171" s="58"/>
      <c r="BA171" s="59"/>
      <c r="BB171" s="60"/>
      <c r="BC171" s="61"/>
      <c r="BD171" s="61"/>
      <c r="BE171" s="62"/>
      <c r="BF171" s="61"/>
      <c r="BG171" s="63"/>
      <c r="BH171" s="63"/>
      <c r="BI171" s="64"/>
      <c r="BJ171" s="65"/>
      <c r="BK171" s="66"/>
      <c r="BL171" s="65"/>
      <c r="BM171" s="203">
        <f t="shared" si="168"/>
        <v>0</v>
      </c>
      <c r="BN171" s="204">
        <f t="shared" si="169"/>
        <v>0</v>
      </c>
      <c r="BO171" s="205">
        <f t="shared" si="170"/>
        <v>7000000</v>
      </c>
      <c r="BP171" s="67"/>
      <c r="BQ171" s="67"/>
      <c r="BR171" s="67"/>
      <c r="BS171" s="67"/>
      <c r="BT171" s="58"/>
      <c r="BU171" s="60"/>
      <c r="BV171" s="60"/>
      <c r="BW171" s="60"/>
      <c r="BX171" s="60"/>
      <c r="BY171" s="61"/>
      <c r="BZ171" s="71"/>
      <c r="CA171" s="71"/>
      <c r="CB171" s="72"/>
      <c r="CC171" s="72"/>
      <c r="CD171" s="72"/>
      <c r="CE171" s="73"/>
      <c r="CF171" s="74"/>
      <c r="CG171" s="75"/>
      <c r="CH171" s="49"/>
      <c r="CI171" s="92"/>
      <c r="CJ171" s="93"/>
      <c r="CK171" s="94"/>
      <c r="CL171" s="94"/>
      <c r="CM171" s="94"/>
      <c r="CN171" s="218"/>
      <c r="CO171" s="218"/>
      <c r="CP171" s="218"/>
      <c r="CQ171" s="218"/>
      <c r="CR171" s="218"/>
      <c r="CS171" s="49"/>
      <c r="CT171" s="219"/>
      <c r="CU171" s="218"/>
      <c r="CV171" s="49"/>
      <c r="CW171" s="218"/>
    </row>
    <row r="172" spans="1:101" s="221" customFormat="1" ht="76.5" hidden="1" x14ac:dyDescent="0.25">
      <c r="A172" s="352">
        <f t="shared" si="150"/>
        <v>116</v>
      </c>
      <c r="B172" s="345" t="s">
        <v>2170</v>
      </c>
      <c r="C172" s="278" t="s">
        <v>2428</v>
      </c>
      <c r="D172" s="254">
        <v>15</v>
      </c>
      <c r="E172" s="346">
        <v>42513</v>
      </c>
      <c r="F172" s="117" t="s">
        <v>1590</v>
      </c>
      <c r="G172" s="117" t="s">
        <v>1591</v>
      </c>
      <c r="H172" s="117"/>
      <c r="I172" s="120" t="s">
        <v>2250</v>
      </c>
      <c r="J172" s="45" t="s">
        <v>2380</v>
      </c>
      <c r="K172" s="347">
        <v>34</v>
      </c>
      <c r="L172" s="46">
        <v>432322</v>
      </c>
      <c r="M172" s="28" t="s">
        <v>2381</v>
      </c>
      <c r="N172" s="162">
        <v>239622000</v>
      </c>
      <c r="O172" s="348" t="s">
        <v>2382</v>
      </c>
      <c r="P172" s="91" t="s">
        <v>1531</v>
      </c>
      <c r="Q172" s="288" t="s">
        <v>1480</v>
      </c>
      <c r="R172" s="349" t="s">
        <v>1481</v>
      </c>
      <c r="S172" s="47"/>
      <c r="T172" s="48"/>
      <c r="U172" s="47"/>
      <c r="V172" s="192">
        <v>116</v>
      </c>
      <c r="W172" s="346">
        <v>42580</v>
      </c>
      <c r="X172" s="350" t="s">
        <v>1484</v>
      </c>
      <c r="Y172" s="45" t="s">
        <v>2729</v>
      </c>
      <c r="Z172" s="54">
        <v>800114672</v>
      </c>
      <c r="AA172" s="50" t="s">
        <v>1578</v>
      </c>
      <c r="AB172" s="347">
        <v>146616</v>
      </c>
      <c r="AC172" s="346">
        <v>42580</v>
      </c>
      <c r="AD172" s="49">
        <v>0</v>
      </c>
      <c r="AE172" s="113">
        <v>239621991</v>
      </c>
      <c r="AF172" s="49"/>
      <c r="AG172" s="49"/>
      <c r="AH172" s="49">
        <f t="shared" si="173"/>
        <v>239621991</v>
      </c>
      <c r="AI172" s="164" t="s">
        <v>2383</v>
      </c>
      <c r="AJ172" s="88" t="s">
        <v>2384</v>
      </c>
      <c r="AK172" s="346"/>
      <c r="AL172" s="346" t="s">
        <v>2071</v>
      </c>
      <c r="AM172" s="346">
        <v>42583</v>
      </c>
      <c r="AN172" s="346">
        <v>42580</v>
      </c>
      <c r="AO172" s="347">
        <f>AN172-W172</f>
        <v>0</v>
      </c>
      <c r="AP172" s="346">
        <v>42735</v>
      </c>
      <c r="AQ172" s="171">
        <f t="shared" si="172"/>
        <v>155</v>
      </c>
      <c r="AR172" s="29"/>
      <c r="AS172" s="350" t="s">
        <v>2339</v>
      </c>
      <c r="AT172" s="290">
        <v>79399984</v>
      </c>
      <c r="AU172" s="47"/>
      <c r="AV172" s="47"/>
      <c r="AW172" s="29"/>
      <c r="AX172" s="165"/>
      <c r="AY172" s="47"/>
      <c r="AZ172" s="29"/>
      <c r="BA172" s="46"/>
      <c r="BB172" s="349"/>
      <c r="BC172" s="29"/>
      <c r="BD172" s="29"/>
      <c r="BE172" s="47"/>
      <c r="BF172" s="29"/>
      <c r="BG172" s="96"/>
      <c r="BH172" s="96"/>
      <c r="BI172" s="49"/>
      <c r="BJ172" s="29"/>
      <c r="BK172" s="47"/>
      <c r="BL172" s="29"/>
      <c r="BM172" s="49">
        <v>0</v>
      </c>
      <c r="BN172" s="49">
        <v>0</v>
      </c>
      <c r="BO172" s="49">
        <v>0</v>
      </c>
      <c r="BP172" s="349"/>
      <c r="BQ172" s="349"/>
      <c r="BR172" s="348"/>
      <c r="BS172" s="349"/>
      <c r="BT172" s="29"/>
      <c r="BU172" s="29"/>
      <c r="BV172" s="349"/>
      <c r="BW172" s="349"/>
      <c r="BX172" s="349"/>
      <c r="BY172" s="29"/>
      <c r="BZ172" s="91"/>
      <c r="CA172" s="91"/>
      <c r="CB172" s="349"/>
      <c r="CC172" s="349"/>
      <c r="CD172" s="349"/>
      <c r="CE172" s="73"/>
      <c r="CF172" s="52">
        <v>42735</v>
      </c>
      <c r="CG172" s="75"/>
      <c r="CH172" s="49"/>
      <c r="CI172" s="73"/>
      <c r="CJ172" s="73" t="e">
        <v>#REF!</v>
      </c>
      <c r="CK172" s="49" t="e">
        <v>#REF!</v>
      </c>
      <c r="CL172" s="79" t="e">
        <v>#REF!</v>
      </c>
      <c r="CM172" s="218"/>
      <c r="CN172" s="218"/>
      <c r="CO172" s="218"/>
      <c r="CP172" s="49"/>
      <c r="CQ172" s="219"/>
      <c r="CR172" s="218"/>
      <c r="CS172" s="49"/>
      <c r="CT172" s="218"/>
      <c r="CU172" s="218"/>
      <c r="CV172" s="218"/>
      <c r="CW172" s="218"/>
    </row>
    <row r="173" spans="1:101" s="221" customFormat="1" ht="51" hidden="1" x14ac:dyDescent="0.25">
      <c r="A173" s="352">
        <f t="shared" si="150"/>
        <v>98</v>
      </c>
      <c r="B173" s="278" t="s">
        <v>2324</v>
      </c>
      <c r="C173" s="281" t="s">
        <v>2526</v>
      </c>
      <c r="D173" s="254">
        <v>93</v>
      </c>
      <c r="E173" s="346">
        <v>42521</v>
      </c>
      <c r="F173" s="350" t="s">
        <v>1499</v>
      </c>
      <c r="G173" s="350" t="s">
        <v>1525</v>
      </c>
      <c r="H173" s="350"/>
      <c r="I173" s="350" t="s">
        <v>1972</v>
      </c>
      <c r="J173" s="28" t="s">
        <v>2385</v>
      </c>
      <c r="K173" s="347">
        <v>263</v>
      </c>
      <c r="L173" s="46">
        <v>861117</v>
      </c>
      <c r="M173" s="46" t="s">
        <v>2390</v>
      </c>
      <c r="N173" s="217">
        <v>344000000</v>
      </c>
      <c r="O173" s="75" t="s">
        <v>2391</v>
      </c>
      <c r="P173" s="183" t="s">
        <v>2038</v>
      </c>
      <c r="Q173" s="218" t="s">
        <v>1480</v>
      </c>
      <c r="R173" s="349" t="s">
        <v>1481</v>
      </c>
      <c r="S173" s="52"/>
      <c r="T173" s="75"/>
      <c r="U173" s="52"/>
      <c r="V173" s="192">
        <v>98</v>
      </c>
      <c r="W173" s="346">
        <v>42535</v>
      </c>
      <c r="X173" s="350" t="s">
        <v>2392</v>
      </c>
      <c r="Y173" s="45" t="s">
        <v>2484</v>
      </c>
      <c r="Z173" s="114">
        <v>860511232</v>
      </c>
      <c r="AA173" s="50" t="s">
        <v>2065</v>
      </c>
      <c r="AB173" s="352">
        <v>119516</v>
      </c>
      <c r="AC173" s="91"/>
      <c r="AD173" s="49"/>
      <c r="AE173" s="73">
        <v>344000000</v>
      </c>
      <c r="AF173" s="49"/>
      <c r="AG173" s="49"/>
      <c r="AH173" s="49">
        <f t="shared" ref="AH173:AH174" si="174">AE173+AF173</f>
        <v>344000000</v>
      </c>
      <c r="AI173" s="157" t="s">
        <v>22</v>
      </c>
      <c r="AJ173" s="157" t="s">
        <v>67</v>
      </c>
      <c r="AK173" s="157" t="s">
        <v>67</v>
      </c>
      <c r="AL173" s="157" t="s">
        <v>67</v>
      </c>
      <c r="AM173" s="346" t="s">
        <v>67</v>
      </c>
      <c r="AN173" s="91">
        <v>42536</v>
      </c>
      <c r="AO173" s="91"/>
      <c r="AP173" s="346">
        <v>42716</v>
      </c>
      <c r="AQ173" s="29">
        <f t="shared" si="172"/>
        <v>180</v>
      </c>
      <c r="AR173" s="52"/>
      <c r="AS173" s="184" t="s">
        <v>2180</v>
      </c>
      <c r="AT173" s="290">
        <v>52439750</v>
      </c>
      <c r="AU173" s="52"/>
      <c r="AV173" s="52"/>
      <c r="AW173" s="49"/>
      <c r="AX173" s="75"/>
      <c r="AY173" s="52"/>
      <c r="AZ173" s="49"/>
      <c r="BA173" s="90"/>
      <c r="BB173" s="52"/>
      <c r="BC173" s="49"/>
      <c r="BD173" s="49"/>
      <c r="BE173" s="52"/>
      <c r="BF173" s="49"/>
      <c r="BG173" s="90"/>
      <c r="BH173" s="90"/>
      <c r="BI173" s="49"/>
      <c r="BJ173" s="49"/>
      <c r="BK173" s="52"/>
      <c r="BL173" s="49"/>
      <c r="BM173" s="49"/>
      <c r="BN173" s="49"/>
      <c r="BO173" s="49"/>
      <c r="BP173" s="91"/>
      <c r="BQ173" s="91"/>
      <c r="BR173" s="50"/>
      <c r="BS173" s="91"/>
      <c r="BT173" s="49"/>
      <c r="BU173" s="91"/>
      <c r="BV173" s="91"/>
      <c r="BW173" s="50"/>
      <c r="BX173" s="91"/>
      <c r="BY173" s="49"/>
      <c r="BZ173" s="91"/>
      <c r="CA173" s="91"/>
      <c r="CB173" s="50"/>
      <c r="CC173" s="91"/>
      <c r="CD173" s="49"/>
      <c r="CE173" s="92"/>
      <c r="CF173" s="52"/>
      <c r="CG173" s="75"/>
      <c r="CH173" s="49"/>
      <c r="CI173" s="92"/>
      <c r="CJ173" s="93"/>
      <c r="CK173" s="94"/>
      <c r="CL173" s="94"/>
      <c r="CM173" s="94"/>
      <c r="CN173" s="218"/>
      <c r="CO173" s="218"/>
      <c r="CP173" s="218"/>
      <c r="CQ173" s="218"/>
      <c r="CR173" s="218"/>
      <c r="CS173" s="49"/>
      <c r="CT173" s="219"/>
      <c r="CU173" s="218"/>
      <c r="CV173" s="49"/>
      <c r="CW173" s="220"/>
    </row>
    <row r="174" spans="1:101" s="221" customFormat="1" ht="140.25" hidden="1" x14ac:dyDescent="0.25">
      <c r="A174" s="352">
        <f t="shared" si="150"/>
        <v>96</v>
      </c>
      <c r="B174" s="278" t="s">
        <v>1489</v>
      </c>
      <c r="C174" s="278" t="s">
        <v>2434</v>
      </c>
      <c r="D174" s="254">
        <v>94</v>
      </c>
      <c r="E174" s="346">
        <v>42521</v>
      </c>
      <c r="F174" s="350" t="s">
        <v>1499</v>
      </c>
      <c r="G174" s="350" t="s">
        <v>1525</v>
      </c>
      <c r="H174" s="350"/>
      <c r="I174" s="350" t="s">
        <v>255</v>
      </c>
      <c r="J174" s="28" t="s">
        <v>2386</v>
      </c>
      <c r="K174" s="347">
        <v>257</v>
      </c>
      <c r="L174" s="46">
        <v>821118</v>
      </c>
      <c r="M174" s="46" t="s">
        <v>2387</v>
      </c>
      <c r="N174" s="217">
        <v>5000000</v>
      </c>
      <c r="O174" s="75" t="s">
        <v>2388</v>
      </c>
      <c r="P174" s="183" t="s">
        <v>1487</v>
      </c>
      <c r="Q174" s="218" t="s">
        <v>1480</v>
      </c>
      <c r="R174" s="349" t="s">
        <v>1481</v>
      </c>
      <c r="S174" s="52"/>
      <c r="T174" s="75"/>
      <c r="U174" s="52"/>
      <c r="V174" s="192">
        <v>96</v>
      </c>
      <c r="W174" s="346">
        <v>42535</v>
      </c>
      <c r="X174" s="350" t="s">
        <v>1484</v>
      </c>
      <c r="Y174" s="45" t="s">
        <v>2389</v>
      </c>
      <c r="Z174" s="114">
        <v>900584183</v>
      </c>
      <c r="AA174" s="50" t="s">
        <v>1578</v>
      </c>
      <c r="AB174" s="352">
        <v>119316</v>
      </c>
      <c r="AC174" s="91"/>
      <c r="AD174" s="49"/>
      <c r="AE174" s="73">
        <v>5000000</v>
      </c>
      <c r="AF174" s="49"/>
      <c r="AG174" s="49"/>
      <c r="AH174" s="49">
        <f t="shared" si="174"/>
        <v>5000000</v>
      </c>
      <c r="AI174" s="157" t="s">
        <v>22</v>
      </c>
      <c r="AJ174" s="157" t="s">
        <v>67</v>
      </c>
      <c r="AK174" s="157" t="s">
        <v>67</v>
      </c>
      <c r="AL174" s="157" t="s">
        <v>67</v>
      </c>
      <c r="AM174" s="346" t="s">
        <v>67</v>
      </c>
      <c r="AN174" s="91">
        <v>42536</v>
      </c>
      <c r="AO174" s="91"/>
      <c r="AP174" s="346">
        <v>42735</v>
      </c>
      <c r="AQ174" s="29">
        <f t="shared" si="172"/>
        <v>199</v>
      </c>
      <c r="AR174" s="52"/>
      <c r="AS174" s="350" t="s">
        <v>2485</v>
      </c>
      <c r="AT174" s="290">
        <v>9295583</v>
      </c>
      <c r="AU174" s="52"/>
      <c r="AV174" s="49"/>
      <c r="AW174" s="75"/>
      <c r="AX174" s="52"/>
      <c r="AY174" s="49"/>
      <c r="AZ174" s="90"/>
      <c r="BA174" s="52"/>
      <c r="BB174" s="49"/>
      <c r="BC174" s="49"/>
      <c r="BD174" s="52"/>
      <c r="BE174" s="49"/>
      <c r="BF174" s="90"/>
      <c r="BG174" s="90"/>
      <c r="BH174" s="49"/>
      <c r="BI174" s="49"/>
      <c r="BJ174" s="52"/>
      <c r="BK174" s="49"/>
      <c r="BL174" s="49"/>
      <c r="BM174" s="49"/>
      <c r="BN174" s="49"/>
      <c r="BO174" s="91"/>
      <c r="BP174" s="91"/>
      <c r="BQ174" s="50"/>
      <c r="BR174" s="91"/>
      <c r="BS174" s="49"/>
      <c r="BT174" s="91"/>
      <c r="BU174" s="91"/>
      <c r="BV174" s="50"/>
      <c r="BW174" s="91"/>
      <c r="BX174" s="49"/>
      <c r="BY174" s="91"/>
      <c r="BZ174" s="91"/>
      <c r="CA174" s="50"/>
      <c r="CB174" s="91"/>
      <c r="CC174" s="49"/>
      <c r="CD174" s="92"/>
      <c r="CE174" s="52"/>
      <c r="CF174" s="75"/>
      <c r="CG174" s="49"/>
      <c r="CH174" s="92"/>
      <c r="CI174" s="93"/>
      <c r="CJ174" s="94"/>
      <c r="CK174" s="94"/>
      <c r="CL174" s="94"/>
      <c r="CM174" s="218"/>
      <c r="CN174" s="218"/>
      <c r="CO174" s="218"/>
      <c r="CP174" s="218"/>
      <c r="CQ174" s="218"/>
      <c r="CR174" s="49"/>
      <c r="CS174" s="219"/>
      <c r="CT174" s="218"/>
      <c r="CU174" s="49"/>
      <c r="CV174" s="220"/>
      <c r="CW174" s="218"/>
    </row>
    <row r="175" spans="1:101" s="221" customFormat="1" ht="66" hidden="1" customHeight="1" x14ac:dyDescent="0.25">
      <c r="A175" s="352">
        <f t="shared" si="150"/>
        <v>36</v>
      </c>
      <c r="B175" s="278" t="s">
        <v>2164</v>
      </c>
      <c r="C175" s="218" t="s">
        <v>2559</v>
      </c>
      <c r="D175" s="254">
        <v>41</v>
      </c>
      <c r="E175" s="346">
        <v>42521</v>
      </c>
      <c r="F175" s="117" t="s">
        <v>2248</v>
      </c>
      <c r="G175" s="117" t="s">
        <v>2248</v>
      </c>
      <c r="H175" s="117"/>
      <c r="I175" s="30" t="s">
        <v>2257</v>
      </c>
      <c r="J175" s="351" t="s">
        <v>2393</v>
      </c>
      <c r="K175" s="352">
        <v>80</v>
      </c>
      <c r="L175" s="46">
        <v>151015</v>
      </c>
      <c r="M175" s="354" t="s">
        <v>2360</v>
      </c>
      <c r="N175" s="162">
        <v>1400000</v>
      </c>
      <c r="O175" s="348" t="s">
        <v>2395</v>
      </c>
      <c r="P175" s="349" t="s">
        <v>1786</v>
      </c>
      <c r="Q175" s="288" t="s">
        <v>1480</v>
      </c>
      <c r="R175" s="349" t="s">
        <v>1481</v>
      </c>
      <c r="S175" s="47"/>
      <c r="T175" s="48"/>
      <c r="U175" s="47"/>
      <c r="V175" s="192">
        <v>36</v>
      </c>
      <c r="W175" s="346">
        <v>42538</v>
      </c>
      <c r="X175" s="350" t="s">
        <v>2396</v>
      </c>
      <c r="Y175" s="45" t="s">
        <v>2560</v>
      </c>
      <c r="Z175" s="34">
        <v>24473480</v>
      </c>
      <c r="AA175" s="50"/>
      <c r="AB175" s="347">
        <v>121716</v>
      </c>
      <c r="AC175" s="346"/>
      <c r="AD175" s="49"/>
      <c r="AE175" s="162">
        <v>1400000</v>
      </c>
      <c r="AF175" s="49"/>
      <c r="AG175" s="49"/>
      <c r="AH175" s="49">
        <f t="shared" ref="AH175:AH177" si="175">+AE175+AF175</f>
        <v>1400000</v>
      </c>
      <c r="AI175" s="157" t="s">
        <v>22</v>
      </c>
      <c r="AJ175" s="157" t="s">
        <v>67</v>
      </c>
      <c r="AK175" s="157" t="s">
        <v>67</v>
      </c>
      <c r="AL175" s="157" t="s">
        <v>67</v>
      </c>
      <c r="AM175" s="346" t="s">
        <v>67</v>
      </c>
      <c r="AN175" s="346">
        <v>42538</v>
      </c>
      <c r="AO175" s="346"/>
      <c r="AP175" s="346">
        <v>42735</v>
      </c>
      <c r="AQ175" s="29">
        <f t="shared" si="172"/>
        <v>197</v>
      </c>
      <c r="AR175" s="29"/>
      <c r="AS175" s="350" t="s">
        <v>2553</v>
      </c>
      <c r="AT175" s="290">
        <v>40402074</v>
      </c>
      <c r="AU175" s="56"/>
      <c r="AV175" s="57"/>
      <c r="AW175" s="58"/>
      <c r="AX175" s="58"/>
      <c r="AY175" s="57"/>
      <c r="AZ175" s="58"/>
      <c r="BA175" s="59"/>
      <c r="BB175" s="60"/>
      <c r="BC175" s="61"/>
      <c r="BD175" s="61"/>
      <c r="BE175" s="62"/>
      <c r="BF175" s="61"/>
      <c r="BG175" s="63"/>
      <c r="BH175" s="63"/>
      <c r="BI175" s="64"/>
      <c r="BJ175" s="65"/>
      <c r="BK175" s="66"/>
      <c r="BL175" s="65"/>
      <c r="BM175" s="203">
        <v>0</v>
      </c>
      <c r="BN175" s="204">
        <v>0</v>
      </c>
      <c r="BO175" s="205">
        <v>7000000</v>
      </c>
      <c r="BP175" s="67"/>
      <c r="BQ175" s="67"/>
      <c r="BR175" s="67"/>
      <c r="BS175" s="67"/>
      <c r="BT175" s="58"/>
      <c r="BU175" s="60"/>
      <c r="BV175" s="60"/>
      <c r="BW175" s="60"/>
      <c r="BX175" s="60"/>
      <c r="BY175" s="61"/>
      <c r="BZ175" s="71"/>
      <c r="CA175" s="71"/>
      <c r="CB175" s="72"/>
      <c r="CC175" s="72"/>
      <c r="CD175" s="72"/>
      <c r="CE175" s="73"/>
      <c r="CF175" s="74"/>
      <c r="CG175" s="75"/>
      <c r="CH175" s="49"/>
      <c r="CI175" s="92"/>
      <c r="CJ175" s="93"/>
      <c r="CK175" s="94"/>
      <c r="CL175" s="94"/>
      <c r="CM175" s="94"/>
      <c r="CN175" s="218"/>
      <c r="CO175" s="218"/>
      <c r="CP175" s="218"/>
      <c r="CQ175" s="218"/>
      <c r="CR175" s="218"/>
      <c r="CS175" s="49"/>
      <c r="CT175" s="219"/>
      <c r="CU175" s="218"/>
      <c r="CV175" s="49"/>
      <c r="CW175" s="218"/>
    </row>
    <row r="176" spans="1:101" s="221" customFormat="1" ht="127.5" hidden="1" x14ac:dyDescent="0.25">
      <c r="A176" s="352">
        <f t="shared" si="150"/>
        <v>31</v>
      </c>
      <c r="B176" s="278" t="s">
        <v>1610</v>
      </c>
      <c r="C176" s="218" t="s">
        <v>2562</v>
      </c>
      <c r="D176" s="254">
        <v>42</v>
      </c>
      <c r="E176" s="346">
        <v>42521</v>
      </c>
      <c r="F176" s="117" t="s">
        <v>2248</v>
      </c>
      <c r="G176" s="117" t="s">
        <v>2248</v>
      </c>
      <c r="H176" s="117"/>
      <c r="I176" s="350" t="s">
        <v>2257</v>
      </c>
      <c r="J176" s="351" t="s">
        <v>2394</v>
      </c>
      <c r="K176" s="352">
        <v>118</v>
      </c>
      <c r="L176" s="46">
        <v>781815</v>
      </c>
      <c r="M176" s="354" t="s">
        <v>2237</v>
      </c>
      <c r="N176" s="162">
        <v>9000000</v>
      </c>
      <c r="O176" s="348" t="s">
        <v>2397</v>
      </c>
      <c r="P176" s="349" t="s">
        <v>1598</v>
      </c>
      <c r="Q176" s="288" t="s">
        <v>1480</v>
      </c>
      <c r="R176" s="349" t="s">
        <v>1481</v>
      </c>
      <c r="S176" s="47"/>
      <c r="T176" s="48"/>
      <c r="U176" s="47"/>
      <c r="V176" s="192">
        <v>31</v>
      </c>
      <c r="W176" s="346">
        <v>42537</v>
      </c>
      <c r="X176" s="350" t="s">
        <v>2398</v>
      </c>
      <c r="Y176" s="45" t="s">
        <v>2561</v>
      </c>
      <c r="Z176" s="34">
        <v>900349565</v>
      </c>
      <c r="AA176" s="50" t="s">
        <v>1846</v>
      </c>
      <c r="AB176" s="347">
        <v>121216</v>
      </c>
      <c r="AC176" s="346"/>
      <c r="AD176" s="49"/>
      <c r="AE176" s="162">
        <v>9000000</v>
      </c>
      <c r="AF176" s="49"/>
      <c r="AG176" s="49"/>
      <c r="AH176" s="49">
        <f t="shared" si="175"/>
        <v>9000000</v>
      </c>
      <c r="AI176" s="157" t="s">
        <v>22</v>
      </c>
      <c r="AJ176" s="157" t="s">
        <v>67</v>
      </c>
      <c r="AK176" s="157" t="s">
        <v>67</v>
      </c>
      <c r="AL176" s="157" t="s">
        <v>67</v>
      </c>
      <c r="AM176" s="346" t="s">
        <v>67</v>
      </c>
      <c r="AN176" s="346">
        <v>42537</v>
      </c>
      <c r="AO176" s="346"/>
      <c r="AP176" s="346">
        <v>42735</v>
      </c>
      <c r="AQ176" s="29">
        <f t="shared" si="172"/>
        <v>198</v>
      </c>
      <c r="AR176" s="29"/>
      <c r="AS176" s="350" t="s">
        <v>2553</v>
      </c>
      <c r="AT176" s="290">
        <v>40402074</v>
      </c>
      <c r="AU176" s="56"/>
      <c r="AV176" s="57"/>
      <c r="AW176" s="58"/>
      <c r="AX176" s="58"/>
      <c r="AY176" s="57"/>
      <c r="AZ176" s="58"/>
      <c r="BA176" s="59"/>
      <c r="BB176" s="60"/>
      <c r="BC176" s="61"/>
      <c r="BD176" s="61"/>
      <c r="BE176" s="62"/>
      <c r="BF176" s="61"/>
      <c r="BG176" s="63"/>
      <c r="BH176" s="63"/>
      <c r="BI176" s="64"/>
      <c r="BJ176" s="65"/>
      <c r="BK176" s="66"/>
      <c r="BL176" s="65"/>
      <c r="BM176" s="203">
        <v>0</v>
      </c>
      <c r="BN176" s="204">
        <v>0</v>
      </c>
      <c r="BO176" s="205">
        <v>7000000</v>
      </c>
      <c r="BP176" s="67"/>
      <c r="BQ176" s="67"/>
      <c r="BR176" s="67"/>
      <c r="BS176" s="67"/>
      <c r="BT176" s="58"/>
      <c r="BU176" s="60"/>
      <c r="BV176" s="60"/>
      <c r="BW176" s="60"/>
      <c r="BX176" s="60"/>
      <c r="BY176" s="61"/>
      <c r="BZ176" s="71"/>
      <c r="CA176" s="71"/>
      <c r="CB176" s="72"/>
      <c r="CC176" s="72"/>
      <c r="CD176" s="72"/>
      <c r="CE176" s="73"/>
      <c r="CF176" s="74"/>
      <c r="CG176" s="75"/>
      <c r="CH176" s="49"/>
      <c r="CI176" s="92"/>
      <c r="CJ176" s="93"/>
      <c r="CK176" s="94"/>
      <c r="CL176" s="94"/>
      <c r="CM176" s="94"/>
      <c r="CN176" s="218"/>
      <c r="CO176" s="218"/>
      <c r="CP176" s="218"/>
      <c r="CQ176" s="218"/>
      <c r="CR176" s="218"/>
      <c r="CS176" s="49"/>
      <c r="CT176" s="219"/>
      <c r="CU176" s="218"/>
      <c r="CV176" s="49"/>
      <c r="CW176" s="218"/>
    </row>
    <row r="177" spans="1:126" ht="51" hidden="1" x14ac:dyDescent="0.25">
      <c r="A177" s="352">
        <f t="shared" si="150"/>
        <v>115</v>
      </c>
      <c r="B177" s="345" t="s">
        <v>2164</v>
      </c>
      <c r="C177" s="281" t="s">
        <v>2528</v>
      </c>
      <c r="D177" s="238">
        <v>16</v>
      </c>
      <c r="E177" s="346">
        <v>42521</v>
      </c>
      <c r="F177" s="117" t="s">
        <v>1590</v>
      </c>
      <c r="G177" s="117" t="s">
        <v>1591</v>
      </c>
      <c r="H177" s="117"/>
      <c r="I177" s="120" t="s">
        <v>2250</v>
      </c>
      <c r="J177" s="351" t="s">
        <v>2399</v>
      </c>
      <c r="K177" s="347">
        <v>1</v>
      </c>
      <c r="L177" s="46">
        <v>432323</v>
      </c>
      <c r="M177" s="46" t="s">
        <v>2400</v>
      </c>
      <c r="N177" s="162">
        <v>49639112</v>
      </c>
      <c r="O177" s="348" t="s">
        <v>2401</v>
      </c>
      <c r="P177" s="91" t="s">
        <v>1531</v>
      </c>
      <c r="Q177" s="288" t="s">
        <v>1480</v>
      </c>
      <c r="R177" s="349" t="s">
        <v>1481</v>
      </c>
      <c r="S177" s="47"/>
      <c r="T177" s="48"/>
      <c r="U177" s="47"/>
      <c r="V177" s="192">
        <v>115</v>
      </c>
      <c r="W177" s="346">
        <v>42572</v>
      </c>
      <c r="X177" s="350" t="s">
        <v>1484</v>
      </c>
      <c r="Y177" s="45" t="s">
        <v>2575</v>
      </c>
      <c r="Z177" s="54">
        <v>800177588</v>
      </c>
      <c r="AA177" s="50" t="s">
        <v>1570</v>
      </c>
      <c r="AB177" s="347">
        <v>140316</v>
      </c>
      <c r="AC177" s="346">
        <v>42572</v>
      </c>
      <c r="AD177" s="49">
        <v>0</v>
      </c>
      <c r="AE177" s="113">
        <v>49639112</v>
      </c>
      <c r="AF177" s="49"/>
      <c r="AG177" s="49"/>
      <c r="AH177" s="49">
        <f t="shared" si="175"/>
        <v>49639112</v>
      </c>
      <c r="AI177" s="157" t="s">
        <v>2402</v>
      </c>
      <c r="AJ177" s="88" t="s">
        <v>2403</v>
      </c>
      <c r="AK177" s="346"/>
      <c r="AL177" s="346" t="s">
        <v>2473</v>
      </c>
      <c r="AM177" s="346">
        <v>42577</v>
      </c>
      <c r="AN177" s="346">
        <v>42577</v>
      </c>
      <c r="AO177" s="347">
        <f>AN177-W177</f>
        <v>5</v>
      </c>
      <c r="AP177" s="346">
        <v>42667</v>
      </c>
      <c r="AQ177" s="171">
        <f t="shared" si="172"/>
        <v>90</v>
      </c>
      <c r="AR177" s="29"/>
      <c r="AS177" s="184" t="s">
        <v>2730</v>
      </c>
      <c r="AT177" s="290">
        <v>7178233</v>
      </c>
      <c r="AU177" s="57"/>
      <c r="AV177" s="57"/>
      <c r="AW177" s="58"/>
      <c r="AX177" s="86"/>
      <c r="AY177" s="57"/>
      <c r="AZ177" s="58"/>
      <c r="BA177" s="59"/>
      <c r="BB177" s="60"/>
      <c r="BC177" s="61"/>
      <c r="BD177" s="61"/>
      <c r="BE177" s="62"/>
      <c r="BF177" s="61"/>
      <c r="BG177" s="63"/>
      <c r="BH177" s="63"/>
      <c r="BI177" s="64"/>
      <c r="BJ177" s="65"/>
      <c r="BK177" s="66"/>
      <c r="BL177" s="65"/>
      <c r="BM177" s="203">
        <v>0</v>
      </c>
      <c r="BN177" s="204">
        <v>0</v>
      </c>
      <c r="BO177" s="205">
        <v>0</v>
      </c>
      <c r="BP177" s="67"/>
      <c r="BQ177" s="67"/>
      <c r="BR177" s="115"/>
      <c r="BS177" s="67"/>
      <c r="BT177" s="58"/>
      <c r="BU177" s="61"/>
      <c r="BV177" s="60"/>
      <c r="BW177" s="60"/>
      <c r="BX177" s="60"/>
      <c r="BY177" s="61"/>
      <c r="BZ177" s="71"/>
      <c r="CA177" s="71"/>
      <c r="CB177" s="72"/>
      <c r="CC177" s="72"/>
      <c r="CD177" s="72"/>
      <c r="CE177" s="73"/>
      <c r="CF177" s="74">
        <v>42735</v>
      </c>
      <c r="CG177" s="75"/>
      <c r="CH177" s="49"/>
      <c r="CI177" s="73"/>
      <c r="CJ177" s="76" t="e">
        <v>#REF!</v>
      </c>
      <c r="CK177" s="77" t="e">
        <v>#REF!</v>
      </c>
      <c r="CL177" s="78" t="e">
        <v>#REF!</v>
      </c>
      <c r="CM177" s="218"/>
      <c r="CN177" s="218"/>
      <c r="CO177" s="218"/>
      <c r="CP177" s="49"/>
      <c r="CQ177" s="219"/>
      <c r="CR177" s="218"/>
      <c r="CS177" s="49"/>
      <c r="CT177" s="218"/>
      <c r="CU177" s="218"/>
      <c r="CV177" s="218"/>
      <c r="CW177" s="218"/>
      <c r="DV177" s="221"/>
    </row>
    <row r="178" spans="1:126" ht="89.25" hidden="1" x14ac:dyDescent="0.25">
      <c r="A178" s="352">
        <f t="shared" si="150"/>
        <v>107</v>
      </c>
      <c r="B178" s="345" t="s">
        <v>1609</v>
      </c>
      <c r="C178" s="278" t="s">
        <v>2616</v>
      </c>
      <c r="D178" s="255" t="s">
        <v>1846</v>
      </c>
      <c r="E178" s="346">
        <v>42492</v>
      </c>
      <c r="F178" s="117" t="s">
        <v>1584</v>
      </c>
      <c r="G178" s="117" t="s">
        <v>2404</v>
      </c>
      <c r="H178" s="117"/>
      <c r="I178" s="350" t="s">
        <v>2257</v>
      </c>
      <c r="J178" s="351" t="s">
        <v>2405</v>
      </c>
      <c r="K178" s="347">
        <v>137</v>
      </c>
      <c r="L178" s="46" t="s">
        <v>2406</v>
      </c>
      <c r="M178" s="351" t="s">
        <v>2407</v>
      </c>
      <c r="N178" s="164" t="s">
        <v>2410</v>
      </c>
      <c r="O178" s="187" t="s">
        <v>2408</v>
      </c>
      <c r="P178" s="200" t="s">
        <v>2409</v>
      </c>
      <c r="Q178" s="218" t="s">
        <v>1480</v>
      </c>
      <c r="R178" s="349" t="s">
        <v>1481</v>
      </c>
      <c r="S178" s="47"/>
      <c r="T178" s="48"/>
      <c r="U178" s="47"/>
      <c r="V178" s="192">
        <v>107</v>
      </c>
      <c r="W178" s="346">
        <v>42549</v>
      </c>
      <c r="X178" s="350" t="s">
        <v>1866</v>
      </c>
      <c r="Y178" s="45" t="s">
        <v>2629</v>
      </c>
      <c r="Z178" s="54">
        <v>800236801</v>
      </c>
      <c r="AA178" s="50" t="s">
        <v>1839</v>
      </c>
      <c r="AB178" s="347"/>
      <c r="AC178" s="346"/>
      <c r="AD178" s="29"/>
      <c r="AE178" s="162">
        <v>2318490386</v>
      </c>
      <c r="AF178" s="162">
        <f>4486289977+ 2695512561</f>
        <v>7181802538</v>
      </c>
      <c r="AG178" s="164"/>
      <c r="AH178" s="49">
        <f>+AE178+AF178</f>
        <v>9500292924</v>
      </c>
      <c r="AI178" s="157" t="s">
        <v>2630</v>
      </c>
      <c r="AJ178" s="157" t="s">
        <v>2631</v>
      </c>
      <c r="AK178" s="157" t="s">
        <v>67</v>
      </c>
      <c r="AL178" s="157" t="s">
        <v>2071</v>
      </c>
      <c r="AM178" s="346">
        <v>42550</v>
      </c>
      <c r="AN178" s="346">
        <v>42552</v>
      </c>
      <c r="AO178" s="346"/>
      <c r="AP178" s="346">
        <v>43312</v>
      </c>
      <c r="AQ178" s="29">
        <f t="shared" si="172"/>
        <v>760</v>
      </c>
      <c r="AR178" s="29"/>
      <c r="AS178" s="350" t="s">
        <v>150</v>
      </c>
      <c r="AT178" s="290">
        <v>80010313</v>
      </c>
      <c r="AU178" s="57"/>
      <c r="AV178" s="57"/>
      <c r="AW178" s="58"/>
      <c r="AX178" s="69"/>
      <c r="AY178" s="57"/>
      <c r="AZ178" s="58"/>
      <c r="BA178" s="59"/>
      <c r="BB178" s="60"/>
      <c r="BC178" s="61"/>
      <c r="BD178" s="61"/>
      <c r="BE178" s="62"/>
      <c r="BF178" s="61"/>
      <c r="BG178" s="63"/>
      <c r="BH178" s="63"/>
      <c r="BI178" s="64"/>
      <c r="BJ178" s="65"/>
      <c r="BK178" s="66"/>
      <c r="BL178" s="65"/>
      <c r="BM178" s="203">
        <f t="shared" ref="BM178:BM179" si="176">+AF178</f>
        <v>7181802538</v>
      </c>
      <c r="BN178" s="204">
        <f t="shared" ref="BN178:BN179" si="177">+AW178+BC178+BI178+BM178</f>
        <v>7181802538</v>
      </c>
      <c r="BO178" s="49"/>
      <c r="BP178" s="91"/>
      <c r="BQ178" s="91"/>
      <c r="BR178" s="50"/>
      <c r="BS178" s="91"/>
      <c r="BT178" s="49"/>
      <c r="BU178" s="91"/>
      <c r="BV178" s="91"/>
      <c r="BW178" s="50"/>
      <c r="BX178" s="91"/>
      <c r="BY178" s="49"/>
      <c r="BZ178" s="91"/>
      <c r="CA178" s="91"/>
      <c r="CB178" s="50"/>
      <c r="CC178" s="91"/>
      <c r="CD178" s="49"/>
      <c r="CE178" s="92"/>
      <c r="CF178" s="52"/>
      <c r="CG178" s="75"/>
      <c r="CH178" s="49"/>
      <c r="CI178" s="92"/>
      <c r="CJ178" s="93"/>
      <c r="CK178" s="94"/>
      <c r="CL178" s="94"/>
      <c r="CM178" s="94"/>
      <c r="CN178" s="218"/>
      <c r="CO178" s="218"/>
      <c r="CP178" s="218"/>
      <c r="CQ178" s="218"/>
      <c r="CR178" s="218"/>
      <c r="CS178" s="49"/>
      <c r="CT178" s="219"/>
      <c r="CU178" s="218"/>
      <c r="CV178" s="49"/>
      <c r="CW178" s="218"/>
      <c r="DV178" s="221"/>
    </row>
    <row r="179" spans="1:126" ht="76.5" hidden="1" x14ac:dyDescent="0.25">
      <c r="A179" s="352">
        <f t="shared" si="150"/>
        <v>120</v>
      </c>
      <c r="B179" s="345" t="s">
        <v>1609</v>
      </c>
      <c r="C179" s="278" t="s">
        <v>2751</v>
      </c>
      <c r="D179" s="90">
        <v>4</v>
      </c>
      <c r="E179" s="346">
        <v>42517</v>
      </c>
      <c r="F179" s="117" t="s">
        <v>1584</v>
      </c>
      <c r="G179" s="117" t="s">
        <v>2404</v>
      </c>
      <c r="H179" s="117"/>
      <c r="I179" s="350" t="s">
        <v>255</v>
      </c>
      <c r="J179" s="351" t="s">
        <v>2411</v>
      </c>
      <c r="K179" s="347">
        <v>102</v>
      </c>
      <c r="L179" s="46" t="s">
        <v>2412</v>
      </c>
      <c r="M179" s="351" t="s">
        <v>2413</v>
      </c>
      <c r="N179" s="164" t="s">
        <v>2896</v>
      </c>
      <c r="O179" s="48" t="s">
        <v>2414</v>
      </c>
      <c r="P179" s="183" t="s">
        <v>1563</v>
      </c>
      <c r="Q179" s="288" t="s">
        <v>1480</v>
      </c>
      <c r="R179" s="349" t="s">
        <v>1481</v>
      </c>
      <c r="S179" s="52"/>
      <c r="T179" s="75"/>
      <c r="U179" s="52"/>
      <c r="V179" s="194">
        <v>120</v>
      </c>
      <c r="W179" s="52">
        <v>42594</v>
      </c>
      <c r="X179" s="350" t="s">
        <v>1866</v>
      </c>
      <c r="Y179" s="45" t="s">
        <v>2756</v>
      </c>
      <c r="Z179" s="34">
        <v>860005080</v>
      </c>
      <c r="AA179" s="50" t="s">
        <v>1806</v>
      </c>
      <c r="AB179" s="347" t="s">
        <v>2757</v>
      </c>
      <c r="AC179" s="91"/>
      <c r="AD179" s="49"/>
      <c r="AE179" s="49">
        <v>236640000</v>
      </c>
      <c r="AF179" s="49">
        <v>1497931200</v>
      </c>
      <c r="AG179" s="49">
        <v>873201600</v>
      </c>
      <c r="AH179" s="49">
        <f>AE179+AF179+AG179</f>
        <v>2607772800</v>
      </c>
      <c r="AI179" s="157" t="s">
        <v>2630</v>
      </c>
      <c r="AJ179" s="157" t="s">
        <v>67</v>
      </c>
      <c r="AK179" s="157" t="s">
        <v>67</v>
      </c>
      <c r="AL179" s="157" t="s">
        <v>2071</v>
      </c>
      <c r="AM179" s="346">
        <v>42594</v>
      </c>
      <c r="AN179" s="346">
        <v>42594</v>
      </c>
      <c r="AO179" s="346"/>
      <c r="AP179" s="346">
        <v>43312</v>
      </c>
      <c r="AQ179" s="29">
        <f t="shared" si="172"/>
        <v>718</v>
      </c>
      <c r="AR179" s="29"/>
      <c r="AS179" s="350" t="s">
        <v>11</v>
      </c>
      <c r="AT179" s="290">
        <v>46357011</v>
      </c>
      <c r="AU179" s="57"/>
      <c r="AV179" s="57"/>
      <c r="AW179" s="58"/>
      <c r="AX179" s="69"/>
      <c r="AY179" s="57"/>
      <c r="AZ179" s="58"/>
      <c r="BA179" s="59"/>
      <c r="BB179" s="60"/>
      <c r="BC179" s="61"/>
      <c r="BD179" s="61"/>
      <c r="BE179" s="62"/>
      <c r="BF179" s="61"/>
      <c r="BG179" s="63"/>
      <c r="BH179" s="63"/>
      <c r="BI179" s="64"/>
      <c r="BJ179" s="65"/>
      <c r="BK179" s="66"/>
      <c r="BL179" s="65"/>
      <c r="BM179" s="203">
        <f t="shared" si="176"/>
        <v>1497931200</v>
      </c>
      <c r="BN179" s="204">
        <f t="shared" si="177"/>
        <v>1497931200</v>
      </c>
      <c r="BO179" s="49"/>
      <c r="BP179" s="91"/>
      <c r="BQ179" s="91"/>
      <c r="BR179" s="50"/>
      <c r="BS179" s="91"/>
      <c r="BT179" s="49"/>
      <c r="BU179" s="91"/>
      <c r="BV179" s="91"/>
      <c r="BW179" s="50"/>
      <c r="BX179" s="91"/>
      <c r="BY179" s="49"/>
      <c r="BZ179" s="91"/>
      <c r="CA179" s="91"/>
      <c r="CB179" s="50"/>
      <c r="CC179" s="91"/>
      <c r="CD179" s="49"/>
      <c r="CE179" s="92"/>
      <c r="CF179" s="52"/>
      <c r="CG179" s="75"/>
      <c r="CH179" s="49"/>
      <c r="CI179" s="92"/>
      <c r="CJ179" s="93"/>
      <c r="CK179" s="94"/>
      <c r="CL179" s="94"/>
      <c r="CM179" s="94"/>
      <c r="CN179" s="218"/>
      <c r="CO179" s="218"/>
      <c r="CP179" s="218"/>
      <c r="CQ179" s="218"/>
      <c r="CR179" s="218"/>
      <c r="CS179" s="49"/>
      <c r="CT179" s="219"/>
      <c r="CU179" s="218"/>
      <c r="CV179" s="49"/>
      <c r="CW179" s="218"/>
      <c r="DV179" s="221"/>
    </row>
    <row r="180" spans="1:126" ht="41.25" customHeight="1" x14ac:dyDescent="0.25">
      <c r="A180" s="352">
        <f t="shared" si="150"/>
        <v>88</v>
      </c>
      <c r="B180" s="43" t="s">
        <v>2792</v>
      </c>
      <c r="C180" s="278" t="s">
        <v>2489</v>
      </c>
      <c r="D180" s="254">
        <v>95</v>
      </c>
      <c r="E180" s="346">
        <v>42522</v>
      </c>
      <c r="F180" s="350" t="s">
        <v>1499</v>
      </c>
      <c r="G180" s="45" t="s">
        <v>1525</v>
      </c>
      <c r="H180" s="45"/>
      <c r="I180" s="45" t="s">
        <v>2159</v>
      </c>
      <c r="J180" s="28" t="s">
        <v>2490</v>
      </c>
      <c r="K180" s="347">
        <v>268</v>
      </c>
      <c r="L180" s="46">
        <v>801116</v>
      </c>
      <c r="M180" s="28" t="s">
        <v>2491</v>
      </c>
      <c r="N180" s="217">
        <v>21000000</v>
      </c>
      <c r="O180" s="75" t="s">
        <v>2492</v>
      </c>
      <c r="P180" s="183" t="s">
        <v>1487</v>
      </c>
      <c r="Q180" s="218" t="s">
        <v>1480</v>
      </c>
      <c r="R180" s="349" t="s">
        <v>1481</v>
      </c>
      <c r="S180" s="52"/>
      <c r="T180" s="75"/>
      <c r="U180" s="52"/>
      <c r="V180" s="192">
        <v>88</v>
      </c>
      <c r="W180" s="346">
        <v>42522</v>
      </c>
      <c r="X180" s="350" t="s">
        <v>1484</v>
      </c>
      <c r="Y180" s="365" t="s">
        <v>2493</v>
      </c>
      <c r="Z180" s="114">
        <v>1136883199</v>
      </c>
      <c r="AA180" s="50"/>
      <c r="AB180" s="352">
        <v>113616</v>
      </c>
      <c r="AC180" s="91"/>
      <c r="AD180" s="367">
        <v>3000000</v>
      </c>
      <c r="AE180" s="73">
        <v>21000000</v>
      </c>
      <c r="AF180" s="49"/>
      <c r="AG180" s="49"/>
      <c r="AH180" s="367">
        <f t="shared" ref="AH180:AH182" si="178">AE180+AF180</f>
        <v>21000000</v>
      </c>
      <c r="AI180" s="157" t="s">
        <v>22</v>
      </c>
      <c r="AJ180" s="157" t="s">
        <v>67</v>
      </c>
      <c r="AK180" s="157" t="s">
        <v>67</v>
      </c>
      <c r="AL180" s="157" t="s">
        <v>67</v>
      </c>
      <c r="AM180" s="346" t="s">
        <v>67</v>
      </c>
      <c r="AN180" s="91">
        <v>42523</v>
      </c>
      <c r="AO180" s="91"/>
      <c r="AP180" s="346">
        <v>42735</v>
      </c>
      <c r="AQ180" s="29">
        <f t="shared" si="172"/>
        <v>212</v>
      </c>
      <c r="AR180" s="52"/>
      <c r="AS180" s="350" t="s">
        <v>2494</v>
      </c>
      <c r="AT180" s="54">
        <v>52836662</v>
      </c>
      <c r="AU180" s="52"/>
      <c r="AV180" s="49"/>
      <c r="AW180" s="75"/>
      <c r="AX180" s="52"/>
      <c r="AY180" s="49"/>
      <c r="AZ180" s="90"/>
      <c r="BA180" s="52"/>
      <c r="BB180" s="49"/>
      <c r="BC180" s="49"/>
      <c r="BD180" s="52"/>
      <c r="BE180" s="49"/>
      <c r="BF180" s="90"/>
      <c r="BG180" s="90"/>
      <c r="BH180" s="49"/>
      <c r="BI180" s="49"/>
      <c r="BJ180" s="52"/>
      <c r="BK180" s="49"/>
      <c r="BL180" s="49"/>
      <c r="BM180" s="49"/>
      <c r="BN180" s="49"/>
      <c r="BO180" s="91"/>
      <c r="BP180" s="91"/>
      <c r="BQ180" s="50"/>
      <c r="BR180" s="91"/>
      <c r="BS180" s="49"/>
      <c r="BT180" s="91"/>
      <c r="BU180" s="91"/>
      <c r="BV180" s="50"/>
      <c r="BW180" s="91"/>
      <c r="BX180" s="49"/>
      <c r="BY180" s="91"/>
      <c r="BZ180" s="91"/>
      <c r="CA180" s="50"/>
      <c r="CB180" s="91"/>
      <c r="CC180" s="49"/>
      <c r="CD180" s="92"/>
      <c r="CE180" s="52"/>
      <c r="CF180" s="75"/>
      <c r="CG180" s="49"/>
      <c r="CH180" s="92"/>
      <c r="CI180" s="93"/>
      <c r="CJ180" s="94"/>
      <c r="CK180" s="94"/>
      <c r="CL180" s="94"/>
      <c r="CM180" s="218"/>
      <c r="CN180" s="218"/>
      <c r="CO180" s="218"/>
      <c r="CP180" s="218"/>
      <c r="CQ180" s="218"/>
      <c r="CR180" s="49"/>
      <c r="CS180" s="219"/>
      <c r="CT180" s="218"/>
      <c r="CU180" s="49"/>
      <c r="CV180" s="220"/>
      <c r="CW180" s="218"/>
      <c r="DV180" s="363"/>
    </row>
    <row r="181" spans="1:126" ht="54.75" customHeight="1" x14ac:dyDescent="0.25">
      <c r="A181" s="352">
        <f t="shared" si="150"/>
        <v>94</v>
      </c>
      <c r="B181" s="278" t="s">
        <v>2324</v>
      </c>
      <c r="C181" s="278" t="s">
        <v>2489</v>
      </c>
      <c r="D181" s="254">
        <v>96</v>
      </c>
      <c r="E181" s="346">
        <v>42524</v>
      </c>
      <c r="F181" s="350" t="s">
        <v>1499</v>
      </c>
      <c r="G181" s="45" t="s">
        <v>1525</v>
      </c>
      <c r="H181" s="45"/>
      <c r="I181" s="45" t="s">
        <v>2303</v>
      </c>
      <c r="J181" s="28" t="s">
        <v>2495</v>
      </c>
      <c r="K181" s="347">
        <v>267</v>
      </c>
      <c r="L181" s="46">
        <v>801116</v>
      </c>
      <c r="M181" s="28" t="s">
        <v>2491</v>
      </c>
      <c r="N181" s="217">
        <v>38880000</v>
      </c>
      <c r="O181" s="75" t="s">
        <v>2496</v>
      </c>
      <c r="P181" s="183" t="s">
        <v>1487</v>
      </c>
      <c r="Q181" s="218" t="s">
        <v>1480</v>
      </c>
      <c r="R181" s="349" t="s">
        <v>1481</v>
      </c>
      <c r="S181" s="52"/>
      <c r="T181" s="75"/>
      <c r="U181" s="52"/>
      <c r="V181" s="192">
        <v>94</v>
      </c>
      <c r="W181" s="346">
        <v>42534</v>
      </c>
      <c r="X181" s="350" t="s">
        <v>1484</v>
      </c>
      <c r="Y181" s="365" t="s">
        <v>2497</v>
      </c>
      <c r="Z181" s="114">
        <v>24348352</v>
      </c>
      <c r="AA181" s="50"/>
      <c r="AB181" s="352">
        <v>118316</v>
      </c>
      <c r="AC181" s="91"/>
      <c r="AD181" s="367">
        <v>6480000</v>
      </c>
      <c r="AE181" s="73">
        <v>38880000</v>
      </c>
      <c r="AF181" s="49"/>
      <c r="AG181" s="49"/>
      <c r="AH181" s="367">
        <f t="shared" si="178"/>
        <v>38880000</v>
      </c>
      <c r="AI181" s="157" t="s">
        <v>22</v>
      </c>
      <c r="AJ181" s="157" t="s">
        <v>67</v>
      </c>
      <c r="AK181" s="157" t="s">
        <v>67</v>
      </c>
      <c r="AL181" s="157" t="s">
        <v>67</v>
      </c>
      <c r="AM181" s="346" t="s">
        <v>67</v>
      </c>
      <c r="AN181" s="91">
        <v>42523</v>
      </c>
      <c r="AO181" s="91"/>
      <c r="AP181" s="346">
        <v>42735</v>
      </c>
      <c r="AQ181" s="29">
        <f t="shared" si="172"/>
        <v>212</v>
      </c>
      <c r="AR181" s="52"/>
      <c r="AS181" s="184" t="s">
        <v>58</v>
      </c>
      <c r="AT181" s="290">
        <v>79572017</v>
      </c>
      <c r="AU181" s="52"/>
      <c r="AV181" s="49"/>
      <c r="AW181" s="75"/>
      <c r="AX181" s="52"/>
      <c r="AY181" s="49"/>
      <c r="AZ181" s="90"/>
      <c r="BA181" s="52"/>
      <c r="BB181" s="49"/>
      <c r="BC181" s="49"/>
      <c r="BD181" s="52"/>
      <c r="BE181" s="49"/>
      <c r="BF181" s="90"/>
      <c r="BG181" s="90"/>
      <c r="BH181" s="49"/>
      <c r="BI181" s="49"/>
      <c r="BJ181" s="52"/>
      <c r="BK181" s="49"/>
      <c r="BL181" s="49"/>
      <c r="BM181" s="49"/>
      <c r="BN181" s="49"/>
      <c r="BO181" s="91"/>
      <c r="BP181" s="91"/>
      <c r="BQ181" s="50"/>
      <c r="BR181" s="91"/>
      <c r="BS181" s="49"/>
      <c r="BT181" s="91"/>
      <c r="BU181" s="91"/>
      <c r="BV181" s="50"/>
      <c r="BW181" s="91"/>
      <c r="BX181" s="49"/>
      <c r="BY181" s="91"/>
      <c r="BZ181" s="91"/>
      <c r="CA181" s="50"/>
      <c r="CB181" s="91"/>
      <c r="CC181" s="49"/>
      <c r="CD181" s="92"/>
      <c r="CE181" s="52"/>
      <c r="CF181" s="75"/>
      <c r="CG181" s="49"/>
      <c r="CH181" s="92"/>
      <c r="CI181" s="93"/>
      <c r="CJ181" s="94"/>
      <c r="CK181" s="94"/>
      <c r="CL181" s="94"/>
      <c r="CM181" s="218"/>
      <c r="CN181" s="218"/>
      <c r="CO181" s="218"/>
      <c r="CP181" s="218"/>
      <c r="CQ181" s="218"/>
      <c r="CR181" s="49"/>
      <c r="CS181" s="219"/>
      <c r="CT181" s="218"/>
      <c r="CU181" s="49"/>
      <c r="CV181" s="220"/>
      <c r="CW181" s="218"/>
      <c r="DV181" s="363"/>
    </row>
    <row r="182" spans="1:126" ht="53.25" customHeight="1" x14ac:dyDescent="0.25">
      <c r="A182" s="352">
        <f t="shared" si="150"/>
        <v>95</v>
      </c>
      <c r="B182" s="278" t="s">
        <v>2170</v>
      </c>
      <c r="C182" s="278" t="s">
        <v>2489</v>
      </c>
      <c r="D182" s="254">
        <v>97</v>
      </c>
      <c r="E182" s="346">
        <v>42529</v>
      </c>
      <c r="F182" s="350" t="s">
        <v>1499</v>
      </c>
      <c r="G182" s="45" t="s">
        <v>1525</v>
      </c>
      <c r="H182" s="45"/>
      <c r="I182" s="45" t="s">
        <v>2498</v>
      </c>
      <c r="J182" s="28" t="s">
        <v>2499</v>
      </c>
      <c r="K182" s="347">
        <v>265</v>
      </c>
      <c r="L182" s="46">
        <v>801615</v>
      </c>
      <c r="M182" s="28" t="s">
        <v>2500</v>
      </c>
      <c r="N182" s="217">
        <v>42000000</v>
      </c>
      <c r="O182" s="75" t="s">
        <v>2501</v>
      </c>
      <c r="P182" s="183" t="s">
        <v>2162</v>
      </c>
      <c r="Q182" s="218" t="s">
        <v>1480</v>
      </c>
      <c r="R182" s="349" t="s">
        <v>1481</v>
      </c>
      <c r="S182" s="52"/>
      <c r="T182" s="75"/>
      <c r="U182" s="52"/>
      <c r="V182" s="192">
        <v>95</v>
      </c>
      <c r="W182" s="346">
        <v>42535</v>
      </c>
      <c r="X182" s="350" t="s">
        <v>1484</v>
      </c>
      <c r="Y182" s="365" t="s">
        <v>2502</v>
      </c>
      <c r="Z182" s="114">
        <v>51994746</v>
      </c>
      <c r="AA182" s="50"/>
      <c r="AB182" s="352">
        <v>119216</v>
      </c>
      <c r="AC182" s="91"/>
      <c r="AD182" s="367">
        <v>6480000</v>
      </c>
      <c r="AE182" s="73">
        <v>42000000</v>
      </c>
      <c r="AF182" s="49"/>
      <c r="AG182" s="49"/>
      <c r="AH182" s="367">
        <f t="shared" si="178"/>
        <v>42000000</v>
      </c>
      <c r="AI182" s="157" t="s">
        <v>22</v>
      </c>
      <c r="AJ182" s="157" t="s">
        <v>67</v>
      </c>
      <c r="AK182" s="157" t="s">
        <v>67</v>
      </c>
      <c r="AL182" s="157" t="s">
        <v>67</v>
      </c>
      <c r="AM182" s="346" t="s">
        <v>67</v>
      </c>
      <c r="AN182" s="91">
        <v>42523</v>
      </c>
      <c r="AO182" s="91"/>
      <c r="AP182" s="346">
        <v>42735</v>
      </c>
      <c r="AQ182" s="29">
        <f t="shared" si="172"/>
        <v>212</v>
      </c>
      <c r="AR182" s="52"/>
      <c r="AS182" s="350" t="s">
        <v>2503</v>
      </c>
      <c r="AT182" s="290">
        <v>11347499</v>
      </c>
      <c r="AU182" s="52"/>
      <c r="AV182" s="49"/>
      <c r="AW182" s="75"/>
      <c r="AX182" s="52"/>
      <c r="AY182" s="49"/>
      <c r="AZ182" s="90"/>
      <c r="BA182" s="52"/>
      <c r="BB182" s="49"/>
      <c r="BC182" s="49"/>
      <c r="BD182" s="52"/>
      <c r="BE182" s="49"/>
      <c r="BF182" s="90"/>
      <c r="BG182" s="90"/>
      <c r="BH182" s="49"/>
      <c r="BI182" s="49"/>
      <c r="BJ182" s="52"/>
      <c r="BK182" s="49"/>
      <c r="BL182" s="49"/>
      <c r="BM182" s="49"/>
      <c r="BN182" s="49"/>
      <c r="BO182" s="91"/>
      <c r="BP182" s="91"/>
      <c r="BQ182" s="50"/>
      <c r="BR182" s="91"/>
      <c r="BS182" s="49"/>
      <c r="BT182" s="91"/>
      <c r="BU182" s="91"/>
      <c r="BV182" s="50"/>
      <c r="BW182" s="91"/>
      <c r="BX182" s="49"/>
      <c r="BY182" s="91"/>
      <c r="BZ182" s="91"/>
      <c r="CA182" s="50"/>
      <c r="CB182" s="91"/>
      <c r="CC182" s="49"/>
      <c r="CD182" s="92"/>
      <c r="CE182" s="52"/>
      <c r="CF182" s="75"/>
      <c r="CG182" s="49"/>
      <c r="CH182" s="92"/>
      <c r="CI182" s="93"/>
      <c r="CJ182" s="94"/>
      <c r="CK182" s="94"/>
      <c r="CL182" s="94"/>
      <c r="CM182" s="218"/>
      <c r="CN182" s="218"/>
      <c r="CO182" s="218"/>
      <c r="CP182" s="218"/>
      <c r="CQ182" s="218"/>
      <c r="CR182" s="49"/>
      <c r="CS182" s="219"/>
      <c r="CT182" s="218"/>
      <c r="CU182" s="49"/>
      <c r="CV182" s="220"/>
      <c r="CW182" s="218"/>
      <c r="DV182" s="363"/>
    </row>
    <row r="183" spans="1:126" ht="53.25" hidden="1" customHeight="1" x14ac:dyDescent="0.25">
      <c r="A183" s="352">
        <f t="shared" si="150"/>
        <v>8852</v>
      </c>
      <c r="B183" s="345" t="s">
        <v>2284</v>
      </c>
      <c r="C183" s="278" t="s">
        <v>2607</v>
      </c>
      <c r="D183" s="238">
        <v>15433</v>
      </c>
      <c r="E183" s="346">
        <v>42529</v>
      </c>
      <c r="F183" s="350" t="s">
        <v>1590</v>
      </c>
      <c r="G183" s="117" t="s">
        <v>1873</v>
      </c>
      <c r="H183" s="117"/>
      <c r="I183" s="30" t="s">
        <v>2257</v>
      </c>
      <c r="J183" s="351" t="s">
        <v>2608</v>
      </c>
      <c r="K183" s="347">
        <v>99</v>
      </c>
      <c r="L183" s="46">
        <v>441216</v>
      </c>
      <c r="M183" s="28" t="s">
        <v>2609</v>
      </c>
      <c r="N183" s="217">
        <v>63209191.18</v>
      </c>
      <c r="O183" s="348" t="s">
        <v>2602</v>
      </c>
      <c r="P183" s="183" t="s">
        <v>2610</v>
      </c>
      <c r="Q183" s="288" t="s">
        <v>1480</v>
      </c>
      <c r="R183" s="349" t="s">
        <v>1481</v>
      </c>
      <c r="S183" s="52"/>
      <c r="T183" s="75"/>
      <c r="U183" s="52"/>
      <c r="V183" s="192">
        <v>8852</v>
      </c>
      <c r="W183" s="346">
        <v>42529</v>
      </c>
      <c r="X183" s="350" t="s">
        <v>1866</v>
      </c>
      <c r="Y183" s="45" t="s">
        <v>2611</v>
      </c>
      <c r="Z183" s="34">
        <v>20546554</v>
      </c>
      <c r="AA183" s="50" t="s">
        <v>1570</v>
      </c>
      <c r="AB183" s="352">
        <v>117616</v>
      </c>
      <c r="AC183" s="91">
        <v>42530</v>
      </c>
      <c r="AD183" s="49"/>
      <c r="AE183" s="156">
        <v>63209191.18</v>
      </c>
      <c r="AF183" s="49"/>
      <c r="AG183" s="49"/>
      <c r="AH183" s="49">
        <f t="shared" ref="AH183" si="179">+AE183+AF183</f>
        <v>63209191.18</v>
      </c>
      <c r="AI183" s="157" t="s">
        <v>22</v>
      </c>
      <c r="AJ183" s="157" t="s">
        <v>67</v>
      </c>
      <c r="AK183" s="157" t="s">
        <v>67</v>
      </c>
      <c r="AL183" s="157" t="s">
        <v>67</v>
      </c>
      <c r="AM183" s="346" t="s">
        <v>67</v>
      </c>
      <c r="AN183" s="91">
        <v>42529</v>
      </c>
      <c r="AO183" s="91"/>
      <c r="AP183" s="346">
        <v>42551</v>
      </c>
      <c r="AQ183" s="29">
        <f t="shared" si="172"/>
        <v>22</v>
      </c>
      <c r="AR183" s="52"/>
      <c r="AS183" s="350" t="s">
        <v>2436</v>
      </c>
      <c r="AT183" s="55">
        <v>46680592</v>
      </c>
      <c r="AU183" s="57"/>
      <c r="AV183" s="57"/>
      <c r="AW183" s="58"/>
      <c r="AX183" s="86"/>
      <c r="AY183" s="57"/>
      <c r="AZ183" s="58"/>
      <c r="BA183" s="59"/>
      <c r="BB183" s="60"/>
      <c r="BC183" s="61"/>
      <c r="BD183" s="61"/>
      <c r="BE183" s="62"/>
      <c r="BF183" s="61"/>
      <c r="BG183" s="63"/>
      <c r="BH183" s="63"/>
      <c r="BI183" s="64"/>
      <c r="BJ183" s="65"/>
      <c r="BK183" s="66"/>
      <c r="BL183" s="65"/>
      <c r="BM183" s="203">
        <f>+AF183</f>
        <v>0</v>
      </c>
      <c r="BN183" s="204">
        <f t="shared" ref="BN183" si="180">+AW183+BC183+BI183+BM183</f>
        <v>0</v>
      </c>
      <c r="BO183" s="205">
        <f>+AH183+BN183</f>
        <v>63209191.18</v>
      </c>
      <c r="BP183" s="67"/>
      <c r="BQ183" s="67"/>
      <c r="BR183" s="115"/>
      <c r="BS183" s="67"/>
      <c r="BT183" s="58"/>
      <c r="BU183" s="61"/>
      <c r="BV183" s="60"/>
      <c r="BW183" s="60"/>
      <c r="BX183" s="60"/>
      <c r="BY183" s="61"/>
      <c r="BZ183" s="71"/>
      <c r="CA183" s="71"/>
      <c r="CB183" s="72"/>
      <c r="CC183" s="72"/>
      <c r="CD183" s="72"/>
      <c r="CE183" s="73"/>
      <c r="CF183" s="74">
        <f>+IF(BQ183&gt;AP183,IF(BV183&gt;BQ183,IF(CA183&gt;BV183,CA183,BV183),BQ183),AP183)</f>
        <v>42551</v>
      </c>
      <c r="CG183" s="75"/>
      <c r="CH183" s="49"/>
      <c r="CI183" s="73"/>
      <c r="CJ183" s="76" t="e">
        <f>+SUMIFS(#REF!,#REF!,AB183)</f>
        <v>#REF!</v>
      </c>
      <c r="CK183" s="77" t="e">
        <f>+SUMIFS(#REF!,#REF!,AU183)+SUMIFS(#REF!,#REF!,BA183)+SUMIFS(#REF!,#REF!,BG183)</f>
        <v>#REF!</v>
      </c>
      <c r="CL183" s="78" t="e">
        <f t="shared" ref="CL183" si="181">+(CJ183+CK183)/BO183</f>
        <v>#REF!</v>
      </c>
      <c r="CM183" s="79"/>
      <c r="CN183" s="80" t="str">
        <f>+R183</f>
        <v>EJECUCIÓN</v>
      </c>
      <c r="CO183" s="81"/>
      <c r="CP183" s="82">
        <f>+AN183</f>
        <v>42529</v>
      </c>
      <c r="CQ183" s="80">
        <f t="shared" ref="CQ183" si="182">+CF183</f>
        <v>42551</v>
      </c>
      <c r="CR183" s="83">
        <f t="shared" ref="CR183" si="183">+CQ183-CP183</f>
        <v>22</v>
      </c>
      <c r="CS183" s="83">
        <f t="shared" ref="CS183" si="184">+$CU$1-CP183</f>
        <v>-252</v>
      </c>
      <c r="CT183" s="84">
        <f t="shared" ref="CT183" si="185">+IF(CS183&gt;=CR183,100,(CS183/CR183)*100)</f>
        <v>-1145.4545454545455</v>
      </c>
      <c r="CU183" s="218"/>
      <c r="CV183" s="83">
        <f t="shared" ref="CV183" si="186">+CT183</f>
        <v>-1145.4545454545455</v>
      </c>
      <c r="CW183" s="85" t="e">
        <f t="shared" ref="CW183" si="187">+CL183</f>
        <v>#REF!</v>
      </c>
      <c r="CX183" s="51"/>
      <c r="DV183" s="221"/>
    </row>
    <row r="184" spans="1:126" ht="93" customHeight="1" x14ac:dyDescent="0.25">
      <c r="A184" s="352">
        <f t="shared" si="150"/>
        <v>106</v>
      </c>
      <c r="B184" s="278" t="s">
        <v>2164</v>
      </c>
      <c r="C184" s="278" t="s">
        <v>2504</v>
      </c>
      <c r="D184" s="254">
        <v>98</v>
      </c>
      <c r="E184" s="346">
        <v>42530</v>
      </c>
      <c r="F184" s="350" t="s">
        <v>1499</v>
      </c>
      <c r="G184" s="45" t="s">
        <v>1525</v>
      </c>
      <c r="H184" s="45"/>
      <c r="I184" s="45" t="s">
        <v>2498</v>
      </c>
      <c r="J184" s="28" t="s">
        <v>2505</v>
      </c>
      <c r="K184" s="347">
        <v>266</v>
      </c>
      <c r="L184" s="46">
        <v>801615</v>
      </c>
      <c r="M184" s="28" t="s">
        <v>2500</v>
      </c>
      <c r="N184" s="217">
        <v>18000000</v>
      </c>
      <c r="O184" s="75" t="s">
        <v>2506</v>
      </c>
      <c r="P184" s="183" t="s">
        <v>2162</v>
      </c>
      <c r="Q184" s="218" t="s">
        <v>1480</v>
      </c>
      <c r="R184" s="349" t="s">
        <v>1481</v>
      </c>
      <c r="S184" s="52"/>
      <c r="T184" s="75"/>
      <c r="U184" s="52"/>
      <c r="V184" s="192">
        <v>106</v>
      </c>
      <c r="W184" s="346">
        <v>42549</v>
      </c>
      <c r="X184" s="350" t="s">
        <v>1484</v>
      </c>
      <c r="Y184" s="365" t="s">
        <v>2529</v>
      </c>
      <c r="Z184" s="114">
        <v>53165815</v>
      </c>
      <c r="AA184" s="50"/>
      <c r="AB184" s="352">
        <v>129916</v>
      </c>
      <c r="AC184" s="91"/>
      <c r="AD184" s="367">
        <v>3000000</v>
      </c>
      <c r="AE184" s="49">
        <v>18000000</v>
      </c>
      <c r="AF184" s="49"/>
      <c r="AG184" s="49"/>
      <c r="AH184" s="367">
        <f t="shared" ref="AH184:AH187" si="188">AE184+AF184</f>
        <v>18000000</v>
      </c>
      <c r="AI184" s="157" t="s">
        <v>22</v>
      </c>
      <c r="AJ184" s="157" t="s">
        <v>67</v>
      </c>
      <c r="AK184" s="157" t="s">
        <v>67</v>
      </c>
      <c r="AL184" s="157" t="s">
        <v>67</v>
      </c>
      <c r="AM184" s="346" t="s">
        <v>67</v>
      </c>
      <c r="AN184" s="91">
        <v>42549</v>
      </c>
      <c r="AO184" s="91"/>
      <c r="AP184" s="346">
        <v>42735</v>
      </c>
      <c r="AQ184" s="29">
        <f t="shared" si="172"/>
        <v>186</v>
      </c>
      <c r="AR184" s="52"/>
      <c r="AS184" s="350" t="s">
        <v>2503</v>
      </c>
      <c r="AT184" s="290">
        <v>11347499</v>
      </c>
      <c r="AU184" s="52"/>
      <c r="AV184" s="49"/>
      <c r="AW184" s="75"/>
      <c r="AX184" s="52"/>
      <c r="AY184" s="49"/>
      <c r="AZ184" s="90"/>
      <c r="BA184" s="52"/>
      <c r="BB184" s="49"/>
      <c r="BC184" s="49"/>
      <c r="BD184" s="52"/>
      <c r="BE184" s="49"/>
      <c r="BF184" s="90"/>
      <c r="BG184" s="90"/>
      <c r="BH184" s="49"/>
      <c r="BI184" s="49"/>
      <c r="BJ184" s="52"/>
      <c r="BK184" s="49"/>
      <c r="BL184" s="49"/>
      <c r="BM184" s="49"/>
      <c r="BN184" s="49"/>
      <c r="BO184" s="91"/>
      <c r="BP184" s="91"/>
      <c r="BQ184" s="50"/>
      <c r="BR184" s="91"/>
      <c r="BS184" s="49"/>
      <c r="BT184" s="91"/>
      <c r="BU184" s="91"/>
      <c r="BV184" s="50"/>
      <c r="BW184" s="91"/>
      <c r="BX184" s="49"/>
      <c r="BY184" s="91"/>
      <c r="BZ184" s="91"/>
      <c r="CA184" s="50"/>
      <c r="CB184" s="91"/>
      <c r="CC184" s="49"/>
      <c r="CD184" s="92"/>
      <c r="CE184" s="52"/>
      <c r="CF184" s="75"/>
      <c r="CG184" s="49"/>
      <c r="CH184" s="92"/>
      <c r="CI184" s="93"/>
      <c r="CJ184" s="94"/>
      <c r="CK184" s="94"/>
      <c r="CL184" s="94"/>
      <c r="CM184" s="218"/>
      <c r="CN184" s="218"/>
      <c r="CO184" s="218"/>
      <c r="CP184" s="218"/>
      <c r="CQ184" s="218"/>
      <c r="CR184" s="49"/>
      <c r="CS184" s="219"/>
      <c r="CT184" s="218"/>
      <c r="CU184" s="49"/>
      <c r="CV184" s="220"/>
      <c r="CW184" s="218"/>
      <c r="DV184" s="363"/>
    </row>
    <row r="185" spans="1:126" ht="76.5" hidden="1" x14ac:dyDescent="0.25">
      <c r="A185" s="352">
        <f t="shared" si="150"/>
        <v>111</v>
      </c>
      <c r="B185" s="278" t="s">
        <v>2164</v>
      </c>
      <c r="C185" s="278" t="s">
        <v>2571</v>
      </c>
      <c r="D185" s="254">
        <v>99</v>
      </c>
      <c r="E185" s="346">
        <v>42537</v>
      </c>
      <c r="F185" s="350" t="s">
        <v>1499</v>
      </c>
      <c r="G185" s="350" t="s">
        <v>1526</v>
      </c>
      <c r="H185" s="350"/>
      <c r="I185" s="120" t="s">
        <v>2250</v>
      </c>
      <c r="J185" s="28" t="s">
        <v>2530</v>
      </c>
      <c r="K185" s="347">
        <v>38</v>
      </c>
      <c r="L185" s="46" t="s">
        <v>2572</v>
      </c>
      <c r="M185" s="28" t="s">
        <v>2573</v>
      </c>
      <c r="N185" s="217">
        <v>152239020</v>
      </c>
      <c r="O185" s="75" t="s">
        <v>2574</v>
      </c>
      <c r="P185" s="183" t="s">
        <v>1531</v>
      </c>
      <c r="Q185" s="288" t="s">
        <v>1480</v>
      </c>
      <c r="R185" s="349" t="s">
        <v>1481</v>
      </c>
      <c r="S185" s="52"/>
      <c r="T185" s="75"/>
      <c r="U185" s="52"/>
      <c r="V185" s="192">
        <v>111</v>
      </c>
      <c r="W185" s="346">
        <v>42562</v>
      </c>
      <c r="X185" s="350" t="s">
        <v>1484</v>
      </c>
      <c r="Y185" s="45" t="s">
        <v>2575</v>
      </c>
      <c r="Z185" s="114">
        <v>800177588</v>
      </c>
      <c r="AA185" s="50" t="s">
        <v>1570</v>
      </c>
      <c r="AB185" s="352">
        <v>134516</v>
      </c>
      <c r="AC185" s="91"/>
      <c r="AD185" s="49"/>
      <c r="AE185" s="49">
        <v>152239000</v>
      </c>
      <c r="AF185" s="49"/>
      <c r="AG185" s="49"/>
      <c r="AH185" s="49">
        <f t="shared" si="188"/>
        <v>152239000</v>
      </c>
      <c r="AI185" s="157" t="s">
        <v>2664</v>
      </c>
      <c r="AJ185" s="157" t="s">
        <v>2468</v>
      </c>
      <c r="AK185" s="157" t="s">
        <v>67</v>
      </c>
      <c r="AL185" s="157" t="s">
        <v>67</v>
      </c>
      <c r="AM185" s="91">
        <v>42577</v>
      </c>
      <c r="AN185" s="91">
        <v>42576</v>
      </c>
      <c r="AO185" s="347">
        <f>AN185-W185</f>
        <v>14</v>
      </c>
      <c r="AP185" s="346">
        <v>42726</v>
      </c>
      <c r="AQ185" s="171">
        <f>AP185-AN185</f>
        <v>150</v>
      </c>
      <c r="AR185" s="52"/>
      <c r="AS185" s="350" t="s">
        <v>2665</v>
      </c>
      <c r="AT185" s="290">
        <v>52836662</v>
      </c>
      <c r="AU185" s="52"/>
      <c r="AV185" s="49"/>
      <c r="AW185" s="75"/>
      <c r="AX185" s="52"/>
      <c r="AY185" s="49"/>
      <c r="AZ185" s="90"/>
      <c r="BA185" s="52"/>
      <c r="BB185" s="49"/>
      <c r="BC185" s="49"/>
      <c r="BD185" s="52"/>
      <c r="BE185" s="49"/>
      <c r="BF185" s="90"/>
      <c r="BG185" s="90"/>
      <c r="BH185" s="49"/>
      <c r="BI185" s="49"/>
      <c r="BJ185" s="52"/>
      <c r="BK185" s="49"/>
      <c r="BL185" s="49"/>
      <c r="BM185" s="49"/>
      <c r="BN185" s="49"/>
      <c r="BO185" s="91"/>
      <c r="BP185" s="91"/>
      <c r="BQ185" s="50"/>
      <c r="BR185" s="91"/>
      <c r="BS185" s="49"/>
      <c r="BT185" s="91"/>
      <c r="BU185" s="91"/>
      <c r="BV185" s="50"/>
      <c r="BW185" s="91"/>
      <c r="BX185" s="49"/>
      <c r="BY185" s="91"/>
      <c r="BZ185" s="91"/>
      <c r="CA185" s="50"/>
      <c r="CB185" s="91"/>
      <c r="CC185" s="49"/>
      <c r="CD185" s="92"/>
      <c r="CE185" s="52"/>
      <c r="CF185" s="75"/>
      <c r="CG185" s="49"/>
      <c r="CH185" s="92"/>
      <c r="CI185" s="93"/>
      <c r="CJ185" s="94"/>
      <c r="CK185" s="94"/>
      <c r="CL185" s="94"/>
      <c r="CM185" s="218"/>
      <c r="CN185" s="218"/>
      <c r="CO185" s="218"/>
      <c r="CP185" s="218"/>
      <c r="CQ185" s="218"/>
      <c r="CR185" s="49"/>
      <c r="CS185" s="219"/>
      <c r="CT185" s="218"/>
      <c r="CU185" s="49"/>
      <c r="CV185" s="220"/>
      <c r="CW185" s="218"/>
      <c r="DV185" s="221"/>
    </row>
    <row r="186" spans="1:126" ht="126.75" hidden="1" customHeight="1" x14ac:dyDescent="0.25">
      <c r="A186" s="352">
        <f t="shared" si="150"/>
        <v>110</v>
      </c>
      <c r="B186" s="278" t="s">
        <v>2324</v>
      </c>
      <c r="C186" s="278" t="s">
        <v>2565</v>
      </c>
      <c r="D186" s="254">
        <v>100</v>
      </c>
      <c r="E186" s="346">
        <v>42537</v>
      </c>
      <c r="F186" s="350" t="s">
        <v>1499</v>
      </c>
      <c r="G186" s="45" t="s">
        <v>1525</v>
      </c>
      <c r="H186" s="45"/>
      <c r="I186" s="45" t="s">
        <v>1972</v>
      </c>
      <c r="J186" s="28" t="s">
        <v>2576</v>
      </c>
      <c r="K186" s="347">
        <v>206</v>
      </c>
      <c r="L186" s="46">
        <v>801116</v>
      </c>
      <c r="M186" s="28" t="s">
        <v>2566</v>
      </c>
      <c r="N186" s="217">
        <v>11600000</v>
      </c>
      <c r="O186" s="75" t="s">
        <v>2567</v>
      </c>
      <c r="P186" s="183" t="s">
        <v>1487</v>
      </c>
      <c r="Q186" s="288" t="s">
        <v>1480</v>
      </c>
      <c r="R186" s="349" t="s">
        <v>1481</v>
      </c>
      <c r="S186" s="52"/>
      <c r="T186" s="75"/>
      <c r="U186" s="52"/>
      <c r="V186" s="192">
        <v>110</v>
      </c>
      <c r="W186" s="346">
        <v>42557</v>
      </c>
      <c r="X186" s="350" t="s">
        <v>1484</v>
      </c>
      <c r="Y186" s="369" t="s">
        <v>2319</v>
      </c>
      <c r="Z186" s="114">
        <v>20229919</v>
      </c>
      <c r="AA186" s="50"/>
      <c r="AB186" s="352">
        <v>131616</v>
      </c>
      <c r="AC186" s="91"/>
      <c r="AD186" s="367">
        <v>5800000</v>
      </c>
      <c r="AE186" s="49">
        <v>11600000</v>
      </c>
      <c r="AF186" s="49"/>
      <c r="AG186" s="49"/>
      <c r="AH186" s="367">
        <f t="shared" si="188"/>
        <v>11600000</v>
      </c>
      <c r="AI186" s="157" t="s">
        <v>22</v>
      </c>
      <c r="AJ186" s="157" t="s">
        <v>67</v>
      </c>
      <c r="AK186" s="157" t="s">
        <v>67</v>
      </c>
      <c r="AL186" s="157" t="s">
        <v>67</v>
      </c>
      <c r="AM186" s="346" t="s">
        <v>67</v>
      </c>
      <c r="AN186" s="346">
        <v>42558</v>
      </c>
      <c r="AO186" s="347">
        <f>AN186-W186</f>
        <v>1</v>
      </c>
      <c r="AP186" s="346">
        <v>42619</v>
      </c>
      <c r="AQ186" s="171">
        <f t="shared" ref="AQ186:AQ191" si="189">AP186-AN186</f>
        <v>61</v>
      </c>
      <c r="AR186" s="52"/>
      <c r="AS186" s="350" t="s">
        <v>2318</v>
      </c>
      <c r="AT186" s="290">
        <v>79905768</v>
      </c>
      <c r="AU186" s="52"/>
      <c r="AV186" s="49"/>
      <c r="AW186" s="75"/>
      <c r="AX186" s="52"/>
      <c r="AY186" s="49"/>
      <c r="AZ186" s="90"/>
      <c r="BA186" s="52"/>
      <c r="BB186" s="49"/>
      <c r="BC186" s="49"/>
      <c r="BD186" s="52"/>
      <c r="BE186" s="49"/>
      <c r="BF186" s="90"/>
      <c r="BG186" s="90"/>
      <c r="BH186" s="49"/>
      <c r="BI186" s="49"/>
      <c r="BJ186" s="52"/>
      <c r="BK186" s="49"/>
      <c r="BL186" s="49"/>
      <c r="BM186" s="49"/>
      <c r="BN186" s="49"/>
      <c r="BO186" s="91"/>
      <c r="BP186" s="91"/>
      <c r="BQ186" s="50"/>
      <c r="BR186" s="91"/>
      <c r="BS186" s="49"/>
      <c r="BT186" s="91"/>
      <c r="BU186" s="91"/>
      <c r="BV186" s="50"/>
      <c r="BW186" s="91"/>
      <c r="BX186" s="49"/>
      <c r="BY186" s="91"/>
      <c r="BZ186" s="91"/>
      <c r="CA186" s="50"/>
      <c r="CB186" s="91"/>
      <c r="CC186" s="49"/>
      <c r="CD186" s="92"/>
      <c r="CE186" s="52"/>
      <c r="CF186" s="75"/>
      <c r="CG186" s="49"/>
      <c r="CH186" s="92"/>
      <c r="CI186" s="93"/>
      <c r="CJ186" s="94"/>
      <c r="CK186" s="94"/>
      <c r="CL186" s="94"/>
      <c r="CM186" s="218"/>
      <c r="CN186" s="218"/>
      <c r="CO186" s="218"/>
      <c r="CP186" s="218"/>
      <c r="CQ186" s="218"/>
      <c r="CR186" s="49"/>
      <c r="CS186" s="219"/>
      <c r="CT186" s="218"/>
      <c r="CU186" s="49"/>
      <c r="CV186" s="220"/>
      <c r="CW186" s="218"/>
      <c r="DV186" s="363"/>
    </row>
    <row r="187" spans="1:126" ht="38.25" hidden="1" x14ac:dyDescent="0.25">
      <c r="A187" s="352">
        <f t="shared" si="150"/>
        <v>113</v>
      </c>
      <c r="B187" s="43" t="s">
        <v>2792</v>
      </c>
      <c r="C187" s="278" t="s">
        <v>2577</v>
      </c>
      <c r="D187" s="254">
        <v>101</v>
      </c>
      <c r="E187" s="346">
        <v>42537</v>
      </c>
      <c r="F187" s="350" t="s">
        <v>1499</v>
      </c>
      <c r="G187" s="350" t="s">
        <v>1525</v>
      </c>
      <c r="H187" s="350"/>
      <c r="I187" s="350" t="s">
        <v>1972</v>
      </c>
      <c r="J187" s="28" t="s">
        <v>2667</v>
      </c>
      <c r="K187" s="347">
        <v>168</v>
      </c>
      <c r="L187" s="46">
        <v>821119</v>
      </c>
      <c r="M187" s="28" t="s">
        <v>2133</v>
      </c>
      <c r="N187" s="217">
        <v>275000</v>
      </c>
      <c r="O187" s="75" t="s">
        <v>2578</v>
      </c>
      <c r="P187" s="183" t="s">
        <v>1803</v>
      </c>
      <c r="Q187" s="288" t="s">
        <v>1480</v>
      </c>
      <c r="R187" s="349" t="s">
        <v>1481</v>
      </c>
      <c r="S187" s="52"/>
      <c r="T187" s="75"/>
      <c r="U187" s="52"/>
      <c r="V187" s="192">
        <v>113</v>
      </c>
      <c r="W187" s="346">
        <v>42566</v>
      </c>
      <c r="X187" s="350" t="s">
        <v>1484</v>
      </c>
      <c r="Y187" s="45" t="s">
        <v>2579</v>
      </c>
      <c r="Z187" s="114">
        <v>860509265</v>
      </c>
      <c r="AA187" s="50" t="s">
        <v>1578</v>
      </c>
      <c r="AB187" s="352">
        <v>138416</v>
      </c>
      <c r="AC187" s="91"/>
      <c r="AD187" s="49"/>
      <c r="AE187" s="49">
        <v>275000</v>
      </c>
      <c r="AF187" s="49"/>
      <c r="AG187" s="49"/>
      <c r="AH187" s="49">
        <f t="shared" si="188"/>
        <v>275000</v>
      </c>
      <c r="AI187" s="157" t="s">
        <v>22</v>
      </c>
      <c r="AJ187" s="157" t="s">
        <v>67</v>
      </c>
      <c r="AK187" s="157" t="s">
        <v>67</v>
      </c>
      <c r="AL187" s="157" t="s">
        <v>67</v>
      </c>
      <c r="AM187" s="346" t="s">
        <v>67</v>
      </c>
      <c r="AN187" s="346">
        <v>42566</v>
      </c>
      <c r="AO187" s="347">
        <f>AN187-W187</f>
        <v>0</v>
      </c>
      <c r="AP187" s="346">
        <f>AN187+AQ187</f>
        <v>42931</v>
      </c>
      <c r="AQ187" s="171">
        <v>365</v>
      </c>
      <c r="AR187" s="52"/>
      <c r="AS187" s="184" t="s">
        <v>96</v>
      </c>
      <c r="AT187" s="290">
        <v>94486941</v>
      </c>
      <c r="AU187" s="52"/>
      <c r="AV187" s="49"/>
      <c r="AW187" s="75"/>
      <c r="AX187" s="52"/>
      <c r="AY187" s="49"/>
      <c r="AZ187" s="90"/>
      <c r="BA187" s="52"/>
      <c r="BB187" s="49"/>
      <c r="BC187" s="49"/>
      <c r="BD187" s="52"/>
      <c r="BE187" s="49"/>
      <c r="BF187" s="90"/>
      <c r="BG187" s="90"/>
      <c r="BH187" s="49"/>
      <c r="BI187" s="49"/>
      <c r="BJ187" s="52"/>
      <c r="BK187" s="49"/>
      <c r="BL187" s="49"/>
      <c r="BM187" s="49"/>
      <c r="BN187" s="49"/>
      <c r="BO187" s="91"/>
      <c r="BP187" s="91"/>
      <c r="BQ187" s="50"/>
      <c r="BR187" s="91"/>
      <c r="BS187" s="49"/>
      <c r="BT187" s="91"/>
      <c r="BU187" s="91"/>
      <c r="BV187" s="50"/>
      <c r="BW187" s="91"/>
      <c r="BX187" s="49"/>
      <c r="BY187" s="91"/>
      <c r="BZ187" s="91"/>
      <c r="CA187" s="50"/>
      <c r="CB187" s="91"/>
      <c r="CC187" s="49"/>
      <c r="CD187" s="92"/>
      <c r="CE187" s="52"/>
      <c r="CF187" s="75"/>
      <c r="CG187" s="49"/>
      <c r="CH187" s="92"/>
      <c r="CI187" s="93"/>
      <c r="CJ187" s="94"/>
      <c r="CK187" s="94"/>
      <c r="CL187" s="94"/>
      <c r="CM187" s="218"/>
      <c r="CN187" s="218"/>
      <c r="CO187" s="218"/>
      <c r="CP187" s="218"/>
      <c r="CQ187" s="218"/>
      <c r="CR187" s="49"/>
      <c r="CS187" s="219"/>
      <c r="CT187" s="218"/>
      <c r="CU187" s="49"/>
      <c r="CV187" s="220"/>
      <c r="CW187" s="218"/>
      <c r="DV187" s="221"/>
    </row>
    <row r="188" spans="1:126" ht="38.25" hidden="1" x14ac:dyDescent="0.25">
      <c r="A188" s="352">
        <f t="shared" si="150"/>
        <v>9111</v>
      </c>
      <c r="B188" s="345" t="s">
        <v>2284</v>
      </c>
      <c r="C188" s="278" t="s">
        <v>2601</v>
      </c>
      <c r="D188" s="238">
        <v>17790</v>
      </c>
      <c r="E188" s="346">
        <v>42538</v>
      </c>
      <c r="F188" s="350" t="s">
        <v>1590</v>
      </c>
      <c r="G188" s="117" t="s">
        <v>1873</v>
      </c>
      <c r="H188" s="117"/>
      <c r="I188" s="30" t="s">
        <v>2257</v>
      </c>
      <c r="J188" s="351" t="s">
        <v>2606</v>
      </c>
      <c r="K188" s="347">
        <v>103</v>
      </c>
      <c r="L188" s="46">
        <v>25101503</v>
      </c>
      <c r="M188" s="28" t="s">
        <v>2604</v>
      </c>
      <c r="N188" s="217">
        <v>107127520</v>
      </c>
      <c r="O188" s="348" t="s">
        <v>2602</v>
      </c>
      <c r="P188" s="183" t="s">
        <v>2603</v>
      </c>
      <c r="Q188" s="288" t="s">
        <v>1480</v>
      </c>
      <c r="R188" s="349" t="s">
        <v>1481</v>
      </c>
      <c r="S188" s="52"/>
      <c r="T188" s="75"/>
      <c r="U188" s="52"/>
      <c r="V188" s="192">
        <v>9111</v>
      </c>
      <c r="W188" s="346">
        <v>42538</v>
      </c>
      <c r="X188" s="350" t="s">
        <v>1866</v>
      </c>
      <c r="Y188" s="45" t="s">
        <v>2605</v>
      </c>
      <c r="Z188" s="34">
        <v>860001307</v>
      </c>
      <c r="AA188" s="50" t="s">
        <v>1570</v>
      </c>
      <c r="AB188" s="352">
        <v>122016</v>
      </c>
      <c r="AC188" s="91">
        <v>42538</v>
      </c>
      <c r="AD188" s="49"/>
      <c r="AE188" s="156">
        <v>107127520</v>
      </c>
      <c r="AF188" s="49"/>
      <c r="AG188" s="49"/>
      <c r="AH188" s="49">
        <f t="shared" ref="AH188" si="190">+AE188+AF188</f>
        <v>107127520</v>
      </c>
      <c r="AI188" s="157" t="s">
        <v>22</v>
      </c>
      <c r="AJ188" s="157" t="s">
        <v>67</v>
      </c>
      <c r="AK188" s="157" t="s">
        <v>67</v>
      </c>
      <c r="AL188" s="157" t="s">
        <v>67</v>
      </c>
      <c r="AM188" s="346" t="s">
        <v>67</v>
      </c>
      <c r="AN188" s="91">
        <v>42538</v>
      </c>
      <c r="AO188" s="91"/>
      <c r="AP188" s="346">
        <v>42580</v>
      </c>
      <c r="AQ188" s="29">
        <f t="shared" si="189"/>
        <v>42</v>
      </c>
      <c r="AR188" s="52"/>
      <c r="AS188" s="350" t="s">
        <v>2436</v>
      </c>
      <c r="AT188" s="55">
        <v>46680592</v>
      </c>
      <c r="AU188" s="57"/>
      <c r="AV188" s="57"/>
      <c r="AW188" s="58"/>
      <c r="AX188" s="86"/>
      <c r="AY188" s="57"/>
      <c r="AZ188" s="58"/>
      <c r="BA188" s="59"/>
      <c r="BB188" s="60"/>
      <c r="BC188" s="61"/>
      <c r="BD188" s="61"/>
      <c r="BE188" s="62"/>
      <c r="BF188" s="61"/>
      <c r="BG188" s="63"/>
      <c r="BH188" s="63"/>
      <c r="BI188" s="64"/>
      <c r="BJ188" s="65"/>
      <c r="BK188" s="66"/>
      <c r="BL188" s="65"/>
      <c r="BM188" s="203">
        <f>+AF188</f>
        <v>0</v>
      </c>
      <c r="BN188" s="204">
        <f t="shared" ref="BN188" si="191">+AW188+BC188+BI188+BM188</f>
        <v>0</v>
      </c>
      <c r="BO188" s="205">
        <f>+AH188+BN188</f>
        <v>107127520</v>
      </c>
      <c r="BP188" s="67"/>
      <c r="BQ188" s="67"/>
      <c r="BR188" s="115"/>
      <c r="BS188" s="67"/>
      <c r="BT188" s="58"/>
      <c r="BU188" s="61"/>
      <c r="BV188" s="60"/>
      <c r="BW188" s="60"/>
      <c r="BX188" s="60"/>
      <c r="BY188" s="61"/>
      <c r="BZ188" s="71"/>
      <c r="CA188" s="71"/>
      <c r="CB188" s="72"/>
      <c r="CC188" s="72"/>
      <c r="CD188" s="72"/>
      <c r="CE188" s="73"/>
      <c r="CF188" s="74">
        <f>+IF(BQ188&gt;AP188,IF(BV188&gt;BQ188,IF(CA188&gt;BV188,CA188,BV188),BQ188),AP188)</f>
        <v>42580</v>
      </c>
      <c r="CG188" s="75"/>
      <c r="CH188" s="49"/>
      <c r="CI188" s="73"/>
      <c r="CJ188" s="76" t="e">
        <f>+SUMIFS(#REF!,#REF!,AB188)</f>
        <v>#REF!</v>
      </c>
      <c r="CK188" s="77" t="e">
        <f>+SUMIFS(#REF!,#REF!,AU188)+SUMIFS(#REF!,#REF!,BA188)+SUMIFS(#REF!,#REF!,BG188)</f>
        <v>#REF!</v>
      </c>
      <c r="CL188" s="78" t="e">
        <f t="shared" ref="CL188" si="192">+(CJ188+CK188)/BO188</f>
        <v>#REF!</v>
      </c>
      <c r="CM188" s="79"/>
      <c r="CN188" s="80" t="str">
        <f>+R188</f>
        <v>EJECUCIÓN</v>
      </c>
      <c r="CO188" s="81"/>
      <c r="CP188" s="82">
        <f>+AN188</f>
        <v>42538</v>
      </c>
      <c r="CQ188" s="80">
        <f t="shared" ref="CQ188" si="193">+CF188</f>
        <v>42580</v>
      </c>
      <c r="CR188" s="83">
        <f t="shared" ref="CR188" si="194">+CQ188-CP188</f>
        <v>42</v>
      </c>
      <c r="CS188" s="83">
        <f t="shared" ref="CS188" si="195">+$CU$1-CP188</f>
        <v>-261</v>
      </c>
      <c r="CT188" s="84">
        <f t="shared" ref="CT188" si="196">+IF(CS188&gt;=CR188,100,(CS188/CR188)*100)</f>
        <v>-621.42857142857144</v>
      </c>
      <c r="CU188" s="218"/>
      <c r="CV188" s="83">
        <f t="shared" ref="CV188" si="197">+CT188</f>
        <v>-621.42857142857144</v>
      </c>
      <c r="CW188" s="85" t="e">
        <f t="shared" ref="CW188" si="198">+CL188</f>
        <v>#REF!</v>
      </c>
      <c r="CX188" s="51"/>
      <c r="DV188" s="221"/>
    </row>
    <row r="189" spans="1:126" ht="56.25" customHeight="1" x14ac:dyDescent="0.25">
      <c r="A189" s="352">
        <f t="shared" si="150"/>
        <v>108</v>
      </c>
      <c r="B189" s="278" t="s">
        <v>2170</v>
      </c>
      <c r="C189" s="278" t="s">
        <v>2621</v>
      </c>
      <c r="D189" s="254">
        <v>102</v>
      </c>
      <c r="E189" s="346">
        <v>42549</v>
      </c>
      <c r="F189" s="350" t="s">
        <v>1499</v>
      </c>
      <c r="G189" s="45" t="s">
        <v>1525</v>
      </c>
      <c r="H189" s="45"/>
      <c r="I189" s="45" t="s">
        <v>2303</v>
      </c>
      <c r="J189" s="28" t="s">
        <v>2626</v>
      </c>
      <c r="K189" s="347">
        <v>273</v>
      </c>
      <c r="L189" s="46">
        <v>801615</v>
      </c>
      <c r="M189" s="28" t="s">
        <v>1835</v>
      </c>
      <c r="N189" s="217">
        <v>18000000</v>
      </c>
      <c r="O189" s="75" t="s">
        <v>2627</v>
      </c>
      <c r="P189" s="183" t="s">
        <v>1487</v>
      </c>
      <c r="Q189" s="218" t="s">
        <v>1480</v>
      </c>
      <c r="R189" s="349" t="s">
        <v>1481</v>
      </c>
      <c r="S189" s="52"/>
      <c r="T189" s="75"/>
      <c r="U189" s="52"/>
      <c r="V189" s="192">
        <v>108</v>
      </c>
      <c r="W189" s="346">
        <v>42551</v>
      </c>
      <c r="X189" s="350" t="s">
        <v>1484</v>
      </c>
      <c r="Y189" s="365" t="s">
        <v>1512</v>
      </c>
      <c r="Z189" s="114">
        <v>1022097423</v>
      </c>
      <c r="AA189" s="50"/>
      <c r="AB189" s="352">
        <v>130116</v>
      </c>
      <c r="AC189" s="91">
        <v>42551</v>
      </c>
      <c r="AD189" s="367">
        <v>3000000</v>
      </c>
      <c r="AE189" s="49">
        <v>18000000</v>
      </c>
      <c r="AF189" s="49"/>
      <c r="AG189" s="49"/>
      <c r="AH189" s="367">
        <f t="shared" ref="AH189:AH190" si="199">AE189+AF189</f>
        <v>18000000</v>
      </c>
      <c r="AI189" s="157" t="s">
        <v>22</v>
      </c>
      <c r="AJ189" s="157" t="s">
        <v>67</v>
      </c>
      <c r="AK189" s="157" t="s">
        <v>67</v>
      </c>
      <c r="AL189" s="157" t="s">
        <v>67</v>
      </c>
      <c r="AM189" s="346" t="s">
        <v>67</v>
      </c>
      <c r="AN189" s="91">
        <v>42552</v>
      </c>
      <c r="AO189" s="91"/>
      <c r="AP189" s="346">
        <v>42735</v>
      </c>
      <c r="AQ189" s="29">
        <f t="shared" si="189"/>
        <v>183</v>
      </c>
      <c r="AR189" s="52"/>
      <c r="AS189" s="184" t="s">
        <v>58</v>
      </c>
      <c r="AT189" s="290">
        <v>79572017</v>
      </c>
      <c r="AU189" s="52"/>
      <c r="AV189" s="49"/>
      <c r="AW189" s="75"/>
      <c r="AX189" s="52"/>
      <c r="AY189" s="49"/>
      <c r="AZ189" s="90"/>
      <c r="BA189" s="52"/>
      <c r="BB189" s="49"/>
      <c r="BC189" s="49"/>
      <c r="BD189" s="52"/>
      <c r="BE189" s="49"/>
      <c r="BF189" s="90"/>
      <c r="BG189" s="90"/>
      <c r="BH189" s="49"/>
      <c r="BI189" s="49"/>
      <c r="BJ189" s="52"/>
      <c r="BK189" s="49"/>
      <c r="BL189" s="49"/>
      <c r="BM189" s="49"/>
      <c r="BN189" s="49"/>
      <c r="BO189" s="91"/>
      <c r="BP189" s="91"/>
      <c r="BQ189" s="50"/>
      <c r="BR189" s="91"/>
      <c r="BS189" s="49"/>
      <c r="BT189" s="91"/>
      <c r="BU189" s="91"/>
      <c r="BV189" s="50"/>
      <c r="BW189" s="91"/>
      <c r="BX189" s="49"/>
      <c r="BY189" s="91"/>
      <c r="BZ189" s="91"/>
      <c r="CA189" s="50"/>
      <c r="CB189" s="91"/>
      <c r="CC189" s="49"/>
      <c r="CD189" s="92"/>
      <c r="CE189" s="52"/>
      <c r="CF189" s="75"/>
      <c r="CG189" s="49"/>
      <c r="CH189" s="92"/>
      <c r="CI189" s="93"/>
      <c r="CJ189" s="94"/>
      <c r="CK189" s="94"/>
      <c r="CL189" s="94"/>
      <c r="CM189" s="218"/>
      <c r="CN189" s="218"/>
      <c r="CO189" s="218"/>
      <c r="CP189" s="218"/>
      <c r="CQ189" s="218"/>
      <c r="CR189" s="49"/>
      <c r="CS189" s="219"/>
      <c r="CT189" s="218"/>
      <c r="CU189" s="49"/>
      <c r="CV189" s="220"/>
      <c r="CW189" s="218"/>
      <c r="DV189" s="363"/>
    </row>
    <row r="190" spans="1:126" ht="114.75" customHeight="1" x14ac:dyDescent="0.25">
      <c r="A190" s="352">
        <f t="shared" si="150"/>
        <v>109</v>
      </c>
      <c r="B190" s="278" t="s">
        <v>1489</v>
      </c>
      <c r="C190" s="278" t="s">
        <v>2622</v>
      </c>
      <c r="D190" s="238">
        <v>103</v>
      </c>
      <c r="E190" s="91">
        <v>42550</v>
      </c>
      <c r="F190" s="350" t="s">
        <v>1499</v>
      </c>
      <c r="G190" s="45" t="s">
        <v>1525</v>
      </c>
      <c r="H190" s="45"/>
      <c r="I190" s="45" t="s">
        <v>2257</v>
      </c>
      <c r="J190" s="351" t="s">
        <v>2648</v>
      </c>
      <c r="K190" s="347">
        <v>271</v>
      </c>
      <c r="L190" s="46">
        <v>80101505</v>
      </c>
      <c r="M190" s="28" t="s">
        <v>2624</v>
      </c>
      <c r="N190" s="217">
        <v>27000000</v>
      </c>
      <c r="O190" s="75" t="s">
        <v>2625</v>
      </c>
      <c r="P190" s="349" t="s">
        <v>1487</v>
      </c>
      <c r="Q190" s="218" t="s">
        <v>1480</v>
      </c>
      <c r="R190" s="349" t="s">
        <v>1481</v>
      </c>
      <c r="S190" s="52"/>
      <c r="T190" s="75"/>
      <c r="U190" s="52"/>
      <c r="V190" s="194">
        <v>109</v>
      </c>
      <c r="W190" s="346">
        <v>42551</v>
      </c>
      <c r="X190" s="350" t="s">
        <v>1484</v>
      </c>
      <c r="Y190" s="365" t="s">
        <v>2623</v>
      </c>
      <c r="Z190" s="34">
        <v>800251984</v>
      </c>
      <c r="AA190" s="50" t="s">
        <v>1570</v>
      </c>
      <c r="AB190" s="352">
        <v>100316</v>
      </c>
      <c r="AC190" s="91">
        <v>42551</v>
      </c>
      <c r="AD190" s="367">
        <v>4500000</v>
      </c>
      <c r="AE190" s="49">
        <v>27000000</v>
      </c>
      <c r="AF190" s="49"/>
      <c r="AG190" s="49"/>
      <c r="AH190" s="367">
        <f t="shared" si="199"/>
        <v>27000000</v>
      </c>
      <c r="AI190" s="157" t="s">
        <v>22</v>
      </c>
      <c r="AJ190" s="157" t="s">
        <v>67</v>
      </c>
      <c r="AK190" s="157" t="s">
        <v>67</v>
      </c>
      <c r="AL190" s="157" t="s">
        <v>67</v>
      </c>
      <c r="AM190" s="346" t="s">
        <v>67</v>
      </c>
      <c r="AN190" s="91">
        <v>42551</v>
      </c>
      <c r="AO190" s="91"/>
      <c r="AP190" s="346">
        <v>42734</v>
      </c>
      <c r="AQ190" s="29">
        <f t="shared" si="189"/>
        <v>183</v>
      </c>
      <c r="AR190" s="52"/>
      <c r="AS190" s="350" t="s">
        <v>678</v>
      </c>
      <c r="AT190" s="290">
        <v>51969566</v>
      </c>
      <c r="AU190" s="52"/>
      <c r="AV190" s="52"/>
      <c r="AW190" s="49"/>
      <c r="AX190" s="75"/>
      <c r="AY190" s="52"/>
      <c r="AZ190" s="49"/>
      <c r="BA190" s="90"/>
      <c r="BB190" s="52"/>
      <c r="BC190" s="49"/>
      <c r="BD190" s="49"/>
      <c r="BE190" s="52"/>
      <c r="BF190" s="49"/>
      <c r="BG190" s="90"/>
      <c r="BH190" s="90"/>
      <c r="BI190" s="49"/>
      <c r="BJ190" s="49"/>
      <c r="BK190" s="52"/>
      <c r="BL190" s="49"/>
      <c r="BM190" s="49"/>
      <c r="BN190" s="49"/>
      <c r="BO190" s="49"/>
      <c r="BP190" s="91"/>
      <c r="BQ190" s="91"/>
      <c r="BR190" s="50"/>
      <c r="BS190" s="91"/>
      <c r="BT190" s="49"/>
      <c r="BU190" s="91"/>
      <c r="BV190" s="91"/>
      <c r="BW190" s="50"/>
      <c r="BX190" s="91"/>
      <c r="BY190" s="49"/>
      <c r="BZ190" s="91"/>
      <c r="CA190" s="91"/>
      <c r="CB190" s="50"/>
      <c r="CC190" s="91"/>
      <c r="CD190" s="49"/>
      <c r="CE190" s="92"/>
      <c r="CF190" s="52"/>
      <c r="CG190" s="75"/>
      <c r="CH190" s="49"/>
      <c r="CI190" s="92"/>
      <c r="CJ190" s="93"/>
      <c r="CK190" s="94"/>
      <c r="CL190" s="94"/>
      <c r="CM190" s="94"/>
      <c r="CN190" s="218"/>
      <c r="CO190" s="218"/>
      <c r="CP190" s="218"/>
      <c r="CQ190" s="218"/>
      <c r="CR190" s="218"/>
      <c r="CS190" s="49"/>
      <c r="CT190" s="219"/>
      <c r="CU190" s="218"/>
      <c r="CV190" s="49"/>
      <c r="CW190" s="218"/>
      <c r="DV190" s="363"/>
    </row>
    <row r="191" spans="1:126" s="233" customFormat="1" ht="69" hidden="1" customHeight="1" x14ac:dyDescent="0.25">
      <c r="A191" s="137">
        <f t="shared" si="150"/>
        <v>0</v>
      </c>
      <c r="B191" s="276" t="s">
        <v>1610</v>
      </c>
      <c r="C191" s="230" t="s">
        <v>2666</v>
      </c>
      <c r="D191" s="262">
        <v>43</v>
      </c>
      <c r="E191" s="138">
        <v>42548</v>
      </c>
      <c r="F191" s="283" t="s">
        <v>2248</v>
      </c>
      <c r="G191" s="283" t="s">
        <v>2248</v>
      </c>
      <c r="H191" s="283"/>
      <c r="I191" s="208" t="s">
        <v>2257</v>
      </c>
      <c r="J191" s="139" t="s">
        <v>2632</v>
      </c>
      <c r="K191" s="137">
        <v>184</v>
      </c>
      <c r="L191" s="141">
        <v>781815</v>
      </c>
      <c r="M191" s="251" t="s">
        <v>2234</v>
      </c>
      <c r="N191" s="163">
        <v>10000000</v>
      </c>
      <c r="O191" s="142" t="s">
        <v>2635</v>
      </c>
      <c r="P191" s="144" t="s">
        <v>1598</v>
      </c>
      <c r="Q191" s="289" t="s">
        <v>1985</v>
      </c>
      <c r="R191" s="289" t="s">
        <v>1985</v>
      </c>
      <c r="S191" s="147"/>
      <c r="T191" s="150"/>
      <c r="U191" s="147"/>
      <c r="V191" s="192"/>
      <c r="W191" s="138"/>
      <c r="X191" s="208" t="s">
        <v>2633</v>
      </c>
      <c r="Y191" s="45"/>
      <c r="Z191" s="258"/>
      <c r="AA191" s="131"/>
      <c r="AB191" s="152"/>
      <c r="AC191" s="138"/>
      <c r="AD191" s="127"/>
      <c r="AE191" s="163">
        <v>10000000</v>
      </c>
      <c r="AF191" s="127"/>
      <c r="AG191" s="127"/>
      <c r="AH191" s="127">
        <v>0</v>
      </c>
      <c r="AI191" s="158" t="s">
        <v>22</v>
      </c>
      <c r="AJ191" s="158" t="s">
        <v>67</v>
      </c>
      <c r="AK191" s="158" t="s">
        <v>67</v>
      </c>
      <c r="AL191" s="158" t="s">
        <v>67</v>
      </c>
      <c r="AM191" s="138"/>
      <c r="AN191" s="138"/>
      <c r="AO191" s="138"/>
      <c r="AP191" s="346">
        <v>42735</v>
      </c>
      <c r="AQ191" s="146">
        <f t="shared" si="189"/>
        <v>42735</v>
      </c>
      <c r="AR191" s="146"/>
      <c r="AS191" s="208" t="s">
        <v>2634</v>
      </c>
      <c r="AT191" s="291"/>
      <c r="AU191" s="259"/>
      <c r="AV191" s="147"/>
      <c r="AW191" s="146"/>
      <c r="AX191" s="146"/>
      <c r="AY191" s="147"/>
      <c r="AZ191" s="146"/>
      <c r="BA191" s="141"/>
      <c r="BB191" s="144"/>
      <c r="BC191" s="146"/>
      <c r="BD191" s="146"/>
      <c r="BE191" s="147"/>
      <c r="BF191" s="146"/>
      <c r="BG191" s="149"/>
      <c r="BH191" s="149"/>
      <c r="BI191" s="127"/>
      <c r="BJ191" s="146"/>
      <c r="BK191" s="147"/>
      <c r="BL191" s="146"/>
      <c r="BM191" s="127">
        <v>0</v>
      </c>
      <c r="BN191" s="127">
        <v>0</v>
      </c>
      <c r="BO191" s="127">
        <v>7000000</v>
      </c>
      <c r="BP191" s="144"/>
      <c r="BQ191" s="144"/>
      <c r="BR191" s="144"/>
      <c r="BS191" s="144"/>
      <c r="BT191" s="146"/>
      <c r="BU191" s="144"/>
      <c r="BV191" s="144"/>
      <c r="BW191" s="144"/>
      <c r="BX191" s="144"/>
      <c r="BY191" s="146"/>
      <c r="BZ191" s="130"/>
      <c r="CA191" s="130"/>
      <c r="CB191" s="144"/>
      <c r="CC191" s="144"/>
      <c r="CD191" s="144"/>
      <c r="CE191" s="154"/>
      <c r="CF191" s="126"/>
      <c r="CG191" s="128"/>
      <c r="CH191" s="127"/>
      <c r="CI191" s="132"/>
      <c r="CJ191" s="133"/>
      <c r="CK191" s="134"/>
      <c r="CL191" s="134"/>
      <c r="CM191" s="134"/>
      <c r="CN191" s="230"/>
      <c r="CO191" s="230"/>
      <c r="CP191" s="230"/>
      <c r="CQ191" s="230"/>
      <c r="CR191" s="230"/>
      <c r="CS191" s="127"/>
      <c r="CT191" s="231"/>
      <c r="CU191" s="230"/>
      <c r="CV191" s="127"/>
      <c r="CW191" s="230"/>
    </row>
    <row r="192" spans="1:126" s="233" customFormat="1" ht="69" hidden="1" customHeight="1" x14ac:dyDescent="0.25">
      <c r="A192" s="137">
        <f t="shared" si="150"/>
        <v>0</v>
      </c>
      <c r="B192" s="276" t="s">
        <v>1610</v>
      </c>
      <c r="C192" s="230" t="s">
        <v>2677</v>
      </c>
      <c r="D192" s="260">
        <v>44</v>
      </c>
      <c r="E192" s="138">
        <v>42551</v>
      </c>
      <c r="F192" s="283" t="s">
        <v>2248</v>
      </c>
      <c r="G192" s="283" t="s">
        <v>2248</v>
      </c>
      <c r="H192" s="283"/>
      <c r="I192" s="208" t="s">
        <v>2257</v>
      </c>
      <c r="J192" s="139" t="s">
        <v>2637</v>
      </c>
      <c r="K192" s="137">
        <v>121</v>
      </c>
      <c r="L192" s="141">
        <v>44101603</v>
      </c>
      <c r="M192" s="251" t="s">
        <v>2638</v>
      </c>
      <c r="N192" s="163">
        <v>5750000</v>
      </c>
      <c r="O192" s="142" t="s">
        <v>2636</v>
      </c>
      <c r="P192" s="144" t="s">
        <v>2279</v>
      </c>
      <c r="Q192" s="289" t="s">
        <v>2752</v>
      </c>
      <c r="R192" s="289" t="s">
        <v>2752</v>
      </c>
      <c r="S192" s="147"/>
      <c r="T192" s="150"/>
      <c r="U192" s="147"/>
      <c r="V192" s="192"/>
      <c r="W192" s="138"/>
      <c r="X192" s="208" t="s">
        <v>1710</v>
      </c>
      <c r="Y192" s="45"/>
      <c r="Z192" s="258"/>
      <c r="AA192" s="131"/>
      <c r="AB192" s="152"/>
      <c r="AC192" s="138"/>
      <c r="AD192" s="127"/>
      <c r="AE192" s="163"/>
      <c r="AF192" s="127"/>
      <c r="AG192" s="127"/>
      <c r="AH192" s="127">
        <f t="shared" ref="AH192" si="200">+AE192+AF192</f>
        <v>0</v>
      </c>
      <c r="AI192" s="158" t="s">
        <v>22</v>
      </c>
      <c r="AJ192" s="158" t="s">
        <v>67</v>
      </c>
      <c r="AK192" s="158" t="s">
        <v>67</v>
      </c>
      <c r="AL192" s="158" t="s">
        <v>67</v>
      </c>
      <c r="AM192" s="138"/>
      <c r="AN192" s="138"/>
      <c r="AO192" s="138"/>
      <c r="AP192" s="346">
        <v>42735</v>
      </c>
      <c r="AQ192" s="146" t="s">
        <v>2639</v>
      </c>
      <c r="AR192" s="146"/>
      <c r="AS192" s="208" t="s">
        <v>2661</v>
      </c>
      <c r="AT192" s="292">
        <v>79448817</v>
      </c>
      <c r="AU192" s="259"/>
      <c r="AV192" s="147"/>
      <c r="AW192" s="146"/>
      <c r="AX192" s="146"/>
      <c r="AY192" s="147"/>
      <c r="AZ192" s="146"/>
      <c r="BA192" s="141"/>
      <c r="BB192" s="144"/>
      <c r="BC192" s="146"/>
      <c r="BD192" s="146"/>
      <c r="BE192" s="147"/>
      <c r="BF192" s="146"/>
      <c r="BG192" s="149"/>
      <c r="BH192" s="149"/>
      <c r="BI192" s="127"/>
      <c r="BJ192" s="146"/>
      <c r="BK192" s="147"/>
      <c r="BL192" s="146"/>
      <c r="BM192" s="127">
        <v>0</v>
      </c>
      <c r="BN192" s="127">
        <v>0</v>
      </c>
      <c r="BO192" s="127">
        <v>7000000</v>
      </c>
      <c r="BP192" s="144"/>
      <c r="BQ192" s="144"/>
      <c r="BR192" s="144"/>
      <c r="BS192" s="144"/>
      <c r="BT192" s="146"/>
      <c r="BU192" s="144"/>
      <c r="BV192" s="144"/>
      <c r="BW192" s="144"/>
      <c r="BX192" s="144"/>
      <c r="BY192" s="146"/>
      <c r="BZ192" s="130"/>
      <c r="CA192" s="130"/>
      <c r="CB192" s="144"/>
      <c r="CC192" s="144"/>
      <c r="CD192" s="144"/>
      <c r="CE192" s="154"/>
      <c r="CF192" s="126"/>
      <c r="CG192" s="128"/>
      <c r="CH192" s="127"/>
      <c r="CI192" s="132"/>
      <c r="CJ192" s="133"/>
      <c r="CK192" s="134"/>
      <c r="CL192" s="134"/>
      <c r="CM192" s="134"/>
      <c r="CN192" s="230"/>
      <c r="CO192" s="230"/>
      <c r="CP192" s="230"/>
      <c r="CQ192" s="230"/>
      <c r="CR192" s="230"/>
      <c r="CS192" s="127"/>
      <c r="CT192" s="231"/>
      <c r="CU192" s="230"/>
      <c r="CV192" s="127"/>
      <c r="CW192" s="230"/>
    </row>
    <row r="193" spans="1:102" s="221" customFormat="1" ht="63.75" hidden="1" customHeight="1" x14ac:dyDescent="0.25">
      <c r="A193" s="352">
        <f t="shared" si="150"/>
        <v>118</v>
      </c>
      <c r="B193" s="278" t="s">
        <v>2170</v>
      </c>
      <c r="C193" s="278" t="s">
        <v>2654</v>
      </c>
      <c r="D193" s="125">
        <v>104</v>
      </c>
      <c r="E193" s="346">
        <v>42551</v>
      </c>
      <c r="F193" s="350" t="s">
        <v>1499</v>
      </c>
      <c r="G193" s="350" t="s">
        <v>1525</v>
      </c>
      <c r="H193" s="350"/>
      <c r="I193" s="30" t="s">
        <v>2257</v>
      </c>
      <c r="J193" s="351" t="s">
        <v>2650</v>
      </c>
      <c r="K193" s="347">
        <v>272</v>
      </c>
      <c r="L193" s="46">
        <v>801116</v>
      </c>
      <c r="M193" s="28" t="s">
        <v>1479</v>
      </c>
      <c r="N193" s="217">
        <v>23200000</v>
      </c>
      <c r="O193" s="75" t="s">
        <v>2651</v>
      </c>
      <c r="P193" s="349" t="s">
        <v>2652</v>
      </c>
      <c r="Q193" s="288" t="s">
        <v>1480</v>
      </c>
      <c r="R193" s="349" t="s">
        <v>1481</v>
      </c>
      <c r="S193" s="52"/>
      <c r="T193" s="75"/>
      <c r="U193" s="52"/>
      <c r="V193" s="194">
        <v>118</v>
      </c>
      <c r="W193" s="52">
        <v>42592</v>
      </c>
      <c r="X193" s="350" t="s">
        <v>1484</v>
      </c>
      <c r="Y193" s="45" t="s">
        <v>2653</v>
      </c>
      <c r="Z193" s="34">
        <v>860008582</v>
      </c>
      <c r="AA193" s="50" t="s">
        <v>1578</v>
      </c>
      <c r="AB193" s="352">
        <v>151116</v>
      </c>
      <c r="AC193" s="91"/>
      <c r="AD193" s="49">
        <v>11600000</v>
      </c>
      <c r="AE193" s="217">
        <v>23200000</v>
      </c>
      <c r="AF193" s="49"/>
      <c r="AG193" s="49"/>
      <c r="AH193" s="49">
        <f t="shared" ref="AH193" si="201">AE193+AF193</f>
        <v>23200000</v>
      </c>
      <c r="AI193" s="157" t="s">
        <v>22</v>
      </c>
      <c r="AJ193" s="157" t="s">
        <v>67</v>
      </c>
      <c r="AK193" s="157" t="s">
        <v>67</v>
      </c>
      <c r="AL193" s="157" t="s">
        <v>67</v>
      </c>
      <c r="AM193" s="346" t="s">
        <v>67</v>
      </c>
      <c r="AN193" s="91">
        <v>42592</v>
      </c>
      <c r="AO193" s="91"/>
      <c r="AP193" s="91">
        <v>42637</v>
      </c>
      <c r="AQ193" s="29">
        <f t="shared" ref="AQ193:AQ221" si="202">AP193-AN193</f>
        <v>45</v>
      </c>
      <c r="AR193" s="52"/>
      <c r="AS193" s="184" t="s">
        <v>26</v>
      </c>
      <c r="AT193" s="290">
        <v>5825755</v>
      </c>
      <c r="AU193" s="52"/>
      <c r="AV193" s="52"/>
      <c r="AW193" s="49"/>
      <c r="AX193" s="75"/>
      <c r="AY193" s="52"/>
      <c r="AZ193" s="49"/>
      <c r="BA193" s="90"/>
      <c r="BB193" s="52"/>
      <c r="BC193" s="49"/>
      <c r="BD193" s="49"/>
      <c r="BE193" s="52"/>
      <c r="BF193" s="49"/>
      <c r="BG193" s="90"/>
      <c r="BH193" s="90"/>
      <c r="BI193" s="49"/>
      <c r="BJ193" s="49"/>
      <c r="BK193" s="52"/>
      <c r="BL193" s="49"/>
      <c r="BM193" s="49"/>
      <c r="BN193" s="49"/>
      <c r="BO193" s="49"/>
      <c r="BP193" s="91"/>
      <c r="BQ193" s="91"/>
      <c r="BR193" s="50"/>
      <c r="BS193" s="91"/>
      <c r="BT193" s="49"/>
      <c r="BU193" s="91"/>
      <c r="BV193" s="91"/>
      <c r="BW193" s="50"/>
      <c r="BX193" s="91"/>
      <c r="BY193" s="49"/>
      <c r="BZ193" s="91"/>
      <c r="CA193" s="91"/>
      <c r="CB193" s="50"/>
      <c r="CC193" s="91"/>
      <c r="CD193" s="49"/>
      <c r="CE193" s="92"/>
      <c r="CF193" s="52"/>
      <c r="CG193" s="75"/>
      <c r="CH193" s="49"/>
      <c r="CI193" s="92"/>
      <c r="CJ193" s="93"/>
      <c r="CK193" s="94"/>
      <c r="CL193" s="94"/>
      <c r="CM193" s="94"/>
      <c r="CN193" s="218"/>
      <c r="CO193" s="218"/>
      <c r="CP193" s="218"/>
      <c r="CQ193" s="218"/>
      <c r="CR193" s="218"/>
      <c r="CS193" s="49"/>
      <c r="CT193" s="219"/>
      <c r="CU193" s="218"/>
      <c r="CV193" s="49"/>
      <c r="CW193" s="218"/>
    </row>
    <row r="194" spans="1:102" s="221" customFormat="1" ht="25.5" hidden="1" x14ac:dyDescent="0.25">
      <c r="A194" s="352">
        <f t="shared" si="150"/>
        <v>9382</v>
      </c>
      <c r="B194" s="345" t="s">
        <v>2284</v>
      </c>
      <c r="C194" s="278"/>
      <c r="D194" s="263">
        <v>18309</v>
      </c>
      <c r="E194" s="346">
        <v>42538</v>
      </c>
      <c r="F194" s="350" t="s">
        <v>1590</v>
      </c>
      <c r="G194" s="117" t="s">
        <v>1873</v>
      </c>
      <c r="H194" s="117"/>
      <c r="I194" s="285" t="s">
        <v>2250</v>
      </c>
      <c r="J194" s="351" t="s">
        <v>2659</v>
      </c>
      <c r="K194" s="347">
        <v>269</v>
      </c>
      <c r="L194" s="46">
        <v>811123</v>
      </c>
      <c r="M194" s="28"/>
      <c r="N194" s="217">
        <v>27679484.420000002</v>
      </c>
      <c r="O194" s="348" t="s">
        <v>2599</v>
      </c>
      <c r="P194" s="183" t="s">
        <v>2603</v>
      </c>
      <c r="Q194" s="288" t="s">
        <v>1480</v>
      </c>
      <c r="R194" s="349" t="s">
        <v>1481</v>
      </c>
      <c r="S194" s="52"/>
      <c r="T194" s="75"/>
      <c r="U194" s="52"/>
      <c r="V194" s="192">
        <v>9382</v>
      </c>
      <c r="W194" s="346">
        <v>42557</v>
      </c>
      <c r="X194" s="350" t="s">
        <v>1484</v>
      </c>
      <c r="Y194" s="45" t="s">
        <v>2592</v>
      </c>
      <c r="Z194" s="34">
        <v>800103052</v>
      </c>
      <c r="AA194" s="50" t="s">
        <v>1883</v>
      </c>
      <c r="AB194" s="352"/>
      <c r="AC194" s="91"/>
      <c r="AD194" s="49"/>
      <c r="AE194" s="156">
        <v>27679484.420000002</v>
      </c>
      <c r="AF194" s="49"/>
      <c r="AG194" s="49"/>
      <c r="AH194" s="49">
        <f t="shared" ref="AH194:AH196" si="203">+AE194+AF194</f>
        <v>27679484.420000002</v>
      </c>
      <c r="AI194" s="157" t="s">
        <v>22</v>
      </c>
      <c r="AJ194" s="157" t="s">
        <v>67</v>
      </c>
      <c r="AK194" s="157" t="s">
        <v>67</v>
      </c>
      <c r="AL194" s="157" t="s">
        <v>67</v>
      </c>
      <c r="AM194" s="346" t="s">
        <v>67</v>
      </c>
      <c r="AN194" s="91">
        <v>42557</v>
      </c>
      <c r="AO194" s="91"/>
      <c r="AP194" s="346">
        <v>42916</v>
      </c>
      <c r="AQ194" s="29">
        <f t="shared" si="202"/>
        <v>359</v>
      </c>
      <c r="AR194" s="52"/>
      <c r="AS194" s="184" t="s">
        <v>2660</v>
      </c>
      <c r="AT194" s="290">
        <v>46373712</v>
      </c>
      <c r="AU194" s="57"/>
      <c r="AV194" s="57"/>
      <c r="AW194" s="58"/>
      <c r="AX194" s="86"/>
      <c r="AY194" s="57"/>
      <c r="AZ194" s="58"/>
      <c r="BA194" s="59"/>
      <c r="BB194" s="60"/>
      <c r="BC194" s="61"/>
      <c r="BD194" s="61"/>
      <c r="BE194" s="62"/>
      <c r="BF194" s="61"/>
      <c r="BG194" s="63"/>
      <c r="BH194" s="63"/>
      <c r="BI194" s="64"/>
      <c r="BJ194" s="65"/>
      <c r="BK194" s="66"/>
      <c r="BL194" s="65"/>
      <c r="BM194" s="203">
        <f>+AF194</f>
        <v>0</v>
      </c>
      <c r="BN194" s="204">
        <f t="shared" ref="BN194" si="204">+AW194+BC194+BI194+BM194</f>
        <v>0</v>
      </c>
      <c r="BO194" s="205">
        <f>+AH194+BN194</f>
        <v>27679484.420000002</v>
      </c>
      <c r="BP194" s="67"/>
      <c r="BQ194" s="67"/>
      <c r="BR194" s="115"/>
      <c r="BS194" s="67"/>
      <c r="BT194" s="58"/>
      <c r="BU194" s="61"/>
      <c r="BV194" s="60"/>
      <c r="BW194" s="60"/>
      <c r="BX194" s="60"/>
      <c r="BY194" s="61"/>
      <c r="BZ194" s="71"/>
      <c r="CA194" s="71"/>
      <c r="CB194" s="72"/>
      <c r="CC194" s="72"/>
      <c r="CD194" s="72"/>
      <c r="CE194" s="73"/>
      <c r="CF194" s="74">
        <f>+IF(BQ194&gt;AP194,IF(BV194&gt;BQ194,IF(CA194&gt;BV194,CA194,BV194),BQ194),AP194)</f>
        <v>42916</v>
      </c>
      <c r="CG194" s="75"/>
      <c r="CH194" s="49"/>
      <c r="CI194" s="73"/>
      <c r="CJ194" s="76" t="e">
        <f>+SUMIFS(#REF!,#REF!,AB194)</f>
        <v>#REF!</v>
      </c>
      <c r="CK194" s="77" t="e">
        <f>+SUMIFS(#REF!,#REF!,AU194)+SUMIFS(#REF!,#REF!,BA194)+SUMIFS(#REF!,#REF!,BG194)</f>
        <v>#REF!</v>
      </c>
      <c r="CL194" s="78" t="e">
        <f t="shared" ref="CL194" si="205">+(CJ194+CK194)/BO194</f>
        <v>#REF!</v>
      </c>
      <c r="CM194" s="79"/>
      <c r="CN194" s="80" t="str">
        <f>+R194</f>
        <v>EJECUCIÓN</v>
      </c>
      <c r="CO194" s="81"/>
      <c r="CP194" s="82">
        <f>+AN194</f>
        <v>42557</v>
      </c>
      <c r="CQ194" s="80">
        <f t="shared" ref="CQ194" si="206">+CF194</f>
        <v>42916</v>
      </c>
      <c r="CR194" s="83">
        <f t="shared" ref="CR194" si="207">+CQ194-CP194</f>
        <v>359</v>
      </c>
      <c r="CS194" s="83">
        <f t="shared" ref="CS194" si="208">+$CU$1-CP194</f>
        <v>-280</v>
      </c>
      <c r="CT194" s="84">
        <f t="shared" ref="CT194" si="209">+IF(CS194&gt;=CR194,100,(CS194/CR194)*100)</f>
        <v>-77.994428969359333</v>
      </c>
      <c r="CU194" s="218"/>
      <c r="CV194" s="83">
        <f t="shared" ref="CV194" si="210">+CT194</f>
        <v>-77.994428969359333</v>
      </c>
      <c r="CW194" s="85" t="e">
        <f t="shared" ref="CW194" si="211">+CL194</f>
        <v>#REF!</v>
      </c>
      <c r="CX194" s="51"/>
    </row>
    <row r="195" spans="1:102" s="221" customFormat="1" ht="97.5" hidden="1" customHeight="1" x14ac:dyDescent="0.25">
      <c r="A195" s="352">
        <f t="shared" si="150"/>
        <v>121</v>
      </c>
      <c r="B195" s="345" t="s">
        <v>2324</v>
      </c>
      <c r="C195" s="278" t="s">
        <v>2672</v>
      </c>
      <c r="D195" s="121">
        <v>17</v>
      </c>
      <c r="E195" s="346">
        <v>42551</v>
      </c>
      <c r="F195" s="117" t="s">
        <v>1590</v>
      </c>
      <c r="G195" s="117" t="s">
        <v>1591</v>
      </c>
      <c r="H195" s="117"/>
      <c r="I195" s="285" t="s">
        <v>2250</v>
      </c>
      <c r="J195" s="351" t="s">
        <v>2668</v>
      </c>
      <c r="K195" s="347">
        <v>270</v>
      </c>
      <c r="L195" s="46" t="s">
        <v>2669</v>
      </c>
      <c r="M195" s="28" t="s">
        <v>2670</v>
      </c>
      <c r="N195" s="162">
        <v>137991088</v>
      </c>
      <c r="O195" s="348" t="s">
        <v>2671</v>
      </c>
      <c r="P195" s="91" t="s">
        <v>1531</v>
      </c>
      <c r="Q195" s="288" t="s">
        <v>1480</v>
      </c>
      <c r="R195" s="349" t="s">
        <v>1481</v>
      </c>
      <c r="S195" s="47"/>
      <c r="T195" s="48"/>
      <c r="U195" s="47"/>
      <c r="V195" s="192">
        <v>121</v>
      </c>
      <c r="W195" s="346">
        <v>42606</v>
      </c>
      <c r="X195" s="350" t="s">
        <v>1484</v>
      </c>
      <c r="Y195" s="45" t="s">
        <v>2760</v>
      </c>
      <c r="Z195" s="54">
        <v>900394093</v>
      </c>
      <c r="AA195" s="50" t="s">
        <v>1578</v>
      </c>
      <c r="AB195" s="347">
        <v>161916</v>
      </c>
      <c r="AC195" s="346">
        <v>42607</v>
      </c>
      <c r="AD195" s="49">
        <v>0</v>
      </c>
      <c r="AE195" s="113">
        <v>137900000</v>
      </c>
      <c r="AF195" s="49"/>
      <c r="AG195" s="49"/>
      <c r="AH195" s="49">
        <f>AE195+AF195+AG195</f>
        <v>137900000</v>
      </c>
      <c r="AI195" s="157" t="s">
        <v>2402</v>
      </c>
      <c r="AJ195" s="88" t="s">
        <v>2403</v>
      </c>
      <c r="AK195" s="346"/>
      <c r="AL195" s="346" t="s">
        <v>2071</v>
      </c>
      <c r="AM195" s="346">
        <v>42606</v>
      </c>
      <c r="AN195" s="346">
        <v>42606</v>
      </c>
      <c r="AO195" s="346"/>
      <c r="AP195" s="346">
        <v>42696</v>
      </c>
      <c r="AQ195" s="171">
        <f t="shared" si="202"/>
        <v>90</v>
      </c>
      <c r="AR195" s="29"/>
      <c r="AS195" s="184" t="s">
        <v>2295</v>
      </c>
      <c r="AT195" s="290">
        <v>79820029</v>
      </c>
      <c r="AU195" s="57"/>
      <c r="AV195" s="57"/>
      <c r="AW195" s="58"/>
      <c r="AX195" s="86"/>
      <c r="AY195" s="57"/>
      <c r="AZ195" s="58"/>
      <c r="BA195" s="59"/>
      <c r="BB195" s="60"/>
      <c r="BC195" s="61"/>
      <c r="BD195" s="61"/>
      <c r="BE195" s="62"/>
      <c r="BF195" s="61"/>
      <c r="BG195" s="63"/>
      <c r="BH195" s="63"/>
      <c r="BI195" s="64"/>
      <c r="BJ195" s="65"/>
      <c r="BK195" s="66"/>
      <c r="BL195" s="65"/>
      <c r="BM195" s="203">
        <v>0</v>
      </c>
      <c r="BN195" s="204">
        <v>0</v>
      </c>
      <c r="BO195" s="205">
        <v>0</v>
      </c>
      <c r="BP195" s="67"/>
      <c r="BQ195" s="67"/>
      <c r="BR195" s="115"/>
      <c r="BS195" s="67"/>
      <c r="BT195" s="58"/>
      <c r="BU195" s="61"/>
      <c r="BV195" s="60"/>
      <c r="BW195" s="60"/>
      <c r="BX195" s="60"/>
      <c r="BY195" s="61"/>
      <c r="BZ195" s="71"/>
      <c r="CA195" s="71"/>
      <c r="CB195" s="72"/>
      <c r="CC195" s="72"/>
      <c r="CD195" s="72"/>
      <c r="CE195" s="73"/>
      <c r="CF195" s="74">
        <v>42735</v>
      </c>
      <c r="CG195" s="75"/>
      <c r="CH195" s="49"/>
      <c r="CI195" s="73"/>
      <c r="CJ195" s="76" t="e">
        <v>#REF!</v>
      </c>
      <c r="CK195" s="77" t="e">
        <v>#REF!</v>
      </c>
      <c r="CL195" s="78" t="e">
        <v>#REF!</v>
      </c>
      <c r="CM195" s="218"/>
      <c r="CN195" s="218"/>
      <c r="CO195" s="218"/>
      <c r="CP195" s="49"/>
      <c r="CQ195" s="219"/>
      <c r="CR195" s="218"/>
      <c r="CS195" s="49"/>
      <c r="CT195" s="218"/>
      <c r="CU195" s="218"/>
      <c r="CV195" s="218"/>
      <c r="CW195" s="218"/>
    </row>
    <row r="196" spans="1:102" s="221" customFormat="1" ht="69" hidden="1" customHeight="1" x14ac:dyDescent="0.25">
      <c r="A196" s="352">
        <f t="shared" si="150"/>
        <v>41</v>
      </c>
      <c r="B196" s="278" t="s">
        <v>1610</v>
      </c>
      <c r="C196" s="278" t="s">
        <v>2835</v>
      </c>
      <c r="D196" s="263">
        <v>45</v>
      </c>
      <c r="E196" s="346">
        <v>42569</v>
      </c>
      <c r="F196" s="117" t="s">
        <v>2248</v>
      </c>
      <c r="G196" s="117" t="s">
        <v>2248</v>
      </c>
      <c r="H196" s="117"/>
      <c r="I196" s="350" t="s">
        <v>2257</v>
      </c>
      <c r="J196" s="45" t="s">
        <v>2678</v>
      </c>
      <c r="K196" s="352">
        <v>184</v>
      </c>
      <c r="L196" s="46">
        <v>781815</v>
      </c>
      <c r="M196" s="26" t="s">
        <v>2679</v>
      </c>
      <c r="N196" s="162">
        <v>5750000</v>
      </c>
      <c r="O196" s="348" t="s">
        <v>2636</v>
      </c>
      <c r="P196" s="349" t="s">
        <v>2279</v>
      </c>
      <c r="Q196" s="288" t="s">
        <v>1480</v>
      </c>
      <c r="R196" s="349" t="s">
        <v>1481</v>
      </c>
      <c r="S196" s="47"/>
      <c r="T196" s="48"/>
      <c r="U196" s="47"/>
      <c r="V196" s="192">
        <v>41</v>
      </c>
      <c r="W196" s="346">
        <v>42599</v>
      </c>
      <c r="X196" s="350" t="s">
        <v>1710</v>
      </c>
      <c r="Y196" s="45" t="s">
        <v>2789</v>
      </c>
      <c r="Z196" s="34">
        <v>890331560</v>
      </c>
      <c r="AA196" s="50" t="s">
        <v>1806</v>
      </c>
      <c r="AB196" s="347">
        <v>154416</v>
      </c>
      <c r="AC196" s="346"/>
      <c r="AD196" s="49"/>
      <c r="AE196" s="162">
        <v>10000000</v>
      </c>
      <c r="AF196" s="49"/>
      <c r="AG196" s="49"/>
      <c r="AH196" s="49">
        <f t="shared" si="203"/>
        <v>10000000</v>
      </c>
      <c r="AI196" s="157" t="s">
        <v>22</v>
      </c>
      <c r="AJ196" s="157" t="s">
        <v>67</v>
      </c>
      <c r="AK196" s="157" t="s">
        <v>67</v>
      </c>
      <c r="AL196" s="157" t="s">
        <v>67</v>
      </c>
      <c r="AM196" s="346"/>
      <c r="AN196" s="346">
        <v>42599</v>
      </c>
      <c r="AO196" s="346"/>
      <c r="AP196" s="346">
        <v>42735</v>
      </c>
      <c r="AQ196" s="171">
        <f t="shared" si="202"/>
        <v>136</v>
      </c>
      <c r="AR196" s="29"/>
      <c r="AS196" s="350" t="s">
        <v>2661</v>
      </c>
      <c r="AT196" s="290">
        <v>79448817</v>
      </c>
      <c r="AU196" s="95"/>
      <c r="AV196" s="47"/>
      <c r="AW196" s="29"/>
      <c r="AX196" s="29"/>
      <c r="AY196" s="47"/>
      <c r="AZ196" s="29"/>
      <c r="BA196" s="46"/>
      <c r="BB196" s="349"/>
      <c r="BC196" s="29"/>
      <c r="BD196" s="29"/>
      <c r="BE196" s="47"/>
      <c r="BF196" s="29"/>
      <c r="BG196" s="96"/>
      <c r="BH196" s="96"/>
      <c r="BI196" s="49"/>
      <c r="BJ196" s="29"/>
      <c r="BK196" s="47"/>
      <c r="BL196" s="29"/>
      <c r="BM196" s="49">
        <v>0</v>
      </c>
      <c r="BN196" s="49">
        <v>0</v>
      </c>
      <c r="BO196" s="49">
        <v>7000000</v>
      </c>
      <c r="BP196" s="349"/>
      <c r="BQ196" s="349"/>
      <c r="BR196" s="349"/>
      <c r="BS196" s="349"/>
      <c r="BT196" s="29"/>
      <c r="BU196" s="349"/>
      <c r="BV196" s="349"/>
      <c r="BW196" s="349"/>
      <c r="BX196" s="349"/>
      <c r="BY196" s="29"/>
      <c r="BZ196" s="91"/>
      <c r="CA196" s="91"/>
      <c r="CB196" s="349"/>
      <c r="CC196" s="349"/>
      <c r="CD196" s="349"/>
      <c r="CE196" s="73"/>
      <c r="CF196" s="52"/>
      <c r="CG196" s="75"/>
      <c r="CH196" s="49"/>
      <c r="CI196" s="92"/>
      <c r="CJ196" s="93"/>
      <c r="CK196" s="94"/>
      <c r="CL196" s="94"/>
      <c r="CM196" s="94"/>
      <c r="CN196" s="218"/>
      <c r="CO196" s="218"/>
      <c r="CP196" s="218"/>
      <c r="CQ196" s="218"/>
      <c r="CR196" s="218"/>
      <c r="CS196" s="49"/>
      <c r="CT196" s="219"/>
      <c r="CU196" s="218"/>
      <c r="CV196" s="49"/>
      <c r="CW196" s="218"/>
    </row>
    <row r="197" spans="1:102" s="221" customFormat="1" ht="63.75" hidden="1" customHeight="1" x14ac:dyDescent="0.25">
      <c r="A197" s="352">
        <f t="shared" ref="A197:A245" si="212">(V197)</f>
        <v>119</v>
      </c>
      <c r="B197" s="278" t="s">
        <v>1609</v>
      </c>
      <c r="C197" s="278" t="s">
        <v>2681</v>
      </c>
      <c r="D197" s="125">
        <v>105</v>
      </c>
      <c r="E197" s="346">
        <v>42573</v>
      </c>
      <c r="F197" s="350" t="s">
        <v>1499</v>
      </c>
      <c r="G197" s="350" t="s">
        <v>1546</v>
      </c>
      <c r="H197" s="350"/>
      <c r="I197" s="30" t="s">
        <v>2257</v>
      </c>
      <c r="J197" s="351" t="s">
        <v>2680</v>
      </c>
      <c r="K197" s="347">
        <v>55</v>
      </c>
      <c r="L197" s="46">
        <v>801315</v>
      </c>
      <c r="M197" s="28" t="s">
        <v>1548</v>
      </c>
      <c r="N197" s="217">
        <v>6912000</v>
      </c>
      <c r="O197" s="75" t="s">
        <v>2682</v>
      </c>
      <c r="P197" s="349" t="s">
        <v>1550</v>
      </c>
      <c r="Q197" s="288" t="s">
        <v>1480</v>
      </c>
      <c r="R197" s="349" t="s">
        <v>1481</v>
      </c>
      <c r="S197" s="52"/>
      <c r="T197" s="75"/>
      <c r="U197" s="52"/>
      <c r="V197" s="194">
        <v>119</v>
      </c>
      <c r="W197" s="346">
        <v>42594</v>
      </c>
      <c r="X197" s="350" t="s">
        <v>1484</v>
      </c>
      <c r="Y197" s="45" t="s">
        <v>2754</v>
      </c>
      <c r="Z197" s="34">
        <v>830087099</v>
      </c>
      <c r="AA197" s="50" t="s">
        <v>1846</v>
      </c>
      <c r="AB197" s="352"/>
      <c r="AC197" s="91"/>
      <c r="AD197" s="49"/>
      <c r="AE197" s="217">
        <v>6912000</v>
      </c>
      <c r="AF197" s="49"/>
      <c r="AG197" s="49"/>
      <c r="AH197" s="49">
        <f t="shared" ref="AH197:AH200" si="213">AE197+AF197</f>
        <v>6912000</v>
      </c>
      <c r="AI197" s="157" t="s">
        <v>22</v>
      </c>
      <c r="AJ197" s="157" t="s">
        <v>67</v>
      </c>
      <c r="AK197" s="157" t="s">
        <v>67</v>
      </c>
      <c r="AL197" s="157" t="s">
        <v>67</v>
      </c>
      <c r="AM197" s="346" t="s">
        <v>67</v>
      </c>
      <c r="AN197" s="91">
        <v>42594</v>
      </c>
      <c r="AO197" s="91"/>
      <c r="AP197" s="346">
        <v>42674</v>
      </c>
      <c r="AQ197" s="29">
        <f t="shared" si="202"/>
        <v>80</v>
      </c>
      <c r="AR197" s="52"/>
      <c r="AS197" s="122" t="s">
        <v>2755</v>
      </c>
      <c r="AT197" s="290"/>
      <c r="AU197" s="52"/>
      <c r="AV197" s="52"/>
      <c r="AW197" s="49"/>
      <c r="AX197" s="75"/>
      <c r="AY197" s="52"/>
      <c r="AZ197" s="49"/>
      <c r="BA197" s="90"/>
      <c r="BB197" s="52"/>
      <c r="BC197" s="49"/>
      <c r="BD197" s="49"/>
      <c r="BE197" s="52"/>
      <c r="BF197" s="49"/>
      <c r="BG197" s="90"/>
      <c r="BH197" s="90"/>
      <c r="BI197" s="49"/>
      <c r="BJ197" s="49"/>
      <c r="BK197" s="52"/>
      <c r="BL197" s="49"/>
      <c r="BM197" s="49"/>
      <c r="BN197" s="49"/>
      <c r="BO197" s="49"/>
      <c r="BP197" s="91"/>
      <c r="BQ197" s="91"/>
      <c r="BR197" s="50"/>
      <c r="BS197" s="91"/>
      <c r="BT197" s="49"/>
      <c r="BU197" s="91"/>
      <c r="BV197" s="91"/>
      <c r="BW197" s="50"/>
      <c r="BX197" s="91"/>
      <c r="BY197" s="49"/>
      <c r="BZ197" s="91"/>
      <c r="CA197" s="91"/>
      <c r="CB197" s="50"/>
      <c r="CC197" s="91"/>
      <c r="CD197" s="49"/>
      <c r="CE197" s="92"/>
      <c r="CF197" s="52"/>
      <c r="CG197" s="75"/>
      <c r="CH197" s="49"/>
      <c r="CI197" s="92"/>
      <c r="CJ197" s="93"/>
      <c r="CK197" s="94"/>
      <c r="CL197" s="94"/>
      <c r="CM197" s="94"/>
      <c r="CN197" s="218"/>
      <c r="CO197" s="218"/>
      <c r="CP197" s="218"/>
      <c r="CQ197" s="218"/>
      <c r="CR197" s="218"/>
      <c r="CS197" s="49"/>
      <c r="CT197" s="219"/>
      <c r="CU197" s="218"/>
      <c r="CV197" s="49"/>
      <c r="CW197" s="218"/>
    </row>
    <row r="198" spans="1:102" s="221" customFormat="1" ht="63.75" hidden="1" customHeight="1" x14ac:dyDescent="0.25">
      <c r="A198" s="352">
        <f t="shared" si="212"/>
        <v>117</v>
      </c>
      <c r="B198" s="278" t="s">
        <v>1489</v>
      </c>
      <c r="C198" s="278" t="s">
        <v>2683</v>
      </c>
      <c r="D198" s="125">
        <v>106</v>
      </c>
      <c r="E198" s="346">
        <v>42576</v>
      </c>
      <c r="F198" s="350" t="s">
        <v>1499</v>
      </c>
      <c r="G198" s="350" t="s">
        <v>1525</v>
      </c>
      <c r="H198" s="350"/>
      <c r="I198" s="350" t="s">
        <v>1743</v>
      </c>
      <c r="J198" s="351" t="s">
        <v>2689</v>
      </c>
      <c r="K198" s="347">
        <v>264</v>
      </c>
      <c r="L198" s="46">
        <v>861017</v>
      </c>
      <c r="M198" s="28" t="s">
        <v>1963</v>
      </c>
      <c r="N198" s="217">
        <v>22000000</v>
      </c>
      <c r="O198" s="75" t="s">
        <v>2684</v>
      </c>
      <c r="P198" s="349" t="s">
        <v>2038</v>
      </c>
      <c r="Q198" s="288" t="s">
        <v>1480</v>
      </c>
      <c r="R198" s="349" t="s">
        <v>1481</v>
      </c>
      <c r="S198" s="52"/>
      <c r="T198" s="75"/>
      <c r="U198" s="52"/>
      <c r="V198" s="194">
        <v>117</v>
      </c>
      <c r="W198" s="346">
        <v>42587</v>
      </c>
      <c r="X198" s="350" t="s">
        <v>2686</v>
      </c>
      <c r="Y198" s="45" t="s">
        <v>2687</v>
      </c>
      <c r="Z198" s="272">
        <v>830129831</v>
      </c>
      <c r="AA198" s="50" t="s">
        <v>1570</v>
      </c>
      <c r="AB198" s="352">
        <v>148716</v>
      </c>
      <c r="AC198" s="91">
        <v>42587</v>
      </c>
      <c r="AD198" s="49"/>
      <c r="AE198" s="217">
        <v>22000000</v>
      </c>
      <c r="AF198" s="49"/>
      <c r="AG198" s="49"/>
      <c r="AH198" s="49">
        <f t="shared" si="213"/>
        <v>22000000</v>
      </c>
      <c r="AI198" s="157" t="s">
        <v>22</v>
      </c>
      <c r="AJ198" s="157" t="s">
        <v>67</v>
      </c>
      <c r="AK198" s="157" t="s">
        <v>67</v>
      </c>
      <c r="AL198" s="157" t="s">
        <v>67</v>
      </c>
      <c r="AM198" s="346" t="s">
        <v>67</v>
      </c>
      <c r="AN198" s="91">
        <v>42590</v>
      </c>
      <c r="AO198" s="91"/>
      <c r="AP198" s="346">
        <v>42734</v>
      </c>
      <c r="AQ198" s="29">
        <f t="shared" si="202"/>
        <v>144</v>
      </c>
      <c r="AR198" s="52"/>
      <c r="AS198" s="184" t="s">
        <v>101</v>
      </c>
      <c r="AT198" s="290">
        <v>52206863</v>
      </c>
      <c r="AU198" s="52"/>
      <c r="AV198" s="52"/>
      <c r="AW198" s="49"/>
      <c r="AX198" s="75"/>
      <c r="AY198" s="52"/>
      <c r="AZ198" s="49"/>
      <c r="BA198" s="90"/>
      <c r="BB198" s="52"/>
      <c r="BC198" s="49"/>
      <c r="BD198" s="49"/>
      <c r="BE198" s="52"/>
      <c r="BF198" s="49"/>
      <c r="BG198" s="90"/>
      <c r="BH198" s="90"/>
      <c r="BI198" s="49"/>
      <c r="BJ198" s="49"/>
      <c r="BK198" s="52"/>
      <c r="BL198" s="49"/>
      <c r="BM198" s="49"/>
      <c r="BN198" s="49"/>
      <c r="BO198" s="49"/>
      <c r="BP198" s="91"/>
      <c r="BQ198" s="91"/>
      <c r="BR198" s="50"/>
      <c r="BS198" s="91"/>
      <c r="BT198" s="49"/>
      <c r="BU198" s="91"/>
      <c r="BV198" s="91"/>
      <c r="BW198" s="50"/>
      <c r="BX198" s="91"/>
      <c r="BY198" s="49"/>
      <c r="BZ198" s="91"/>
      <c r="CA198" s="91"/>
      <c r="CB198" s="50"/>
      <c r="CC198" s="91"/>
      <c r="CD198" s="49"/>
      <c r="CE198" s="92"/>
      <c r="CF198" s="52"/>
      <c r="CG198" s="75"/>
      <c r="CH198" s="49"/>
      <c r="CI198" s="92"/>
      <c r="CJ198" s="93"/>
      <c r="CK198" s="94"/>
      <c r="CL198" s="94"/>
      <c r="CM198" s="94"/>
      <c r="CN198" s="218"/>
      <c r="CO198" s="218"/>
      <c r="CP198" s="218"/>
      <c r="CQ198" s="218"/>
      <c r="CR198" s="218"/>
      <c r="CS198" s="49"/>
      <c r="CT198" s="219"/>
      <c r="CU198" s="218"/>
      <c r="CV198" s="49"/>
      <c r="CW198" s="218"/>
    </row>
    <row r="199" spans="1:102" s="221" customFormat="1" ht="63.75" hidden="1" customHeight="1" x14ac:dyDescent="0.25">
      <c r="A199" s="352">
        <f t="shared" si="212"/>
        <v>124</v>
      </c>
      <c r="B199" s="278" t="s">
        <v>1610</v>
      </c>
      <c r="C199" s="278" t="s">
        <v>2688</v>
      </c>
      <c r="D199" s="125">
        <v>107</v>
      </c>
      <c r="E199" s="346">
        <v>42577</v>
      </c>
      <c r="F199" s="350" t="s">
        <v>1499</v>
      </c>
      <c r="G199" s="350" t="s">
        <v>1525</v>
      </c>
      <c r="H199" s="350"/>
      <c r="I199" s="350" t="s">
        <v>1743</v>
      </c>
      <c r="J199" s="351" t="s">
        <v>2690</v>
      </c>
      <c r="K199" s="347">
        <v>251</v>
      </c>
      <c r="L199" s="46">
        <v>861615</v>
      </c>
      <c r="M199" s="28" t="s">
        <v>2691</v>
      </c>
      <c r="N199" s="217">
        <v>50000000</v>
      </c>
      <c r="O199" s="75" t="s">
        <v>2692</v>
      </c>
      <c r="P199" s="349" t="s">
        <v>2038</v>
      </c>
      <c r="Q199" s="288" t="s">
        <v>1480</v>
      </c>
      <c r="R199" s="349" t="s">
        <v>1481</v>
      </c>
      <c r="S199" s="52"/>
      <c r="T199" s="75"/>
      <c r="U199" s="52"/>
      <c r="V199" s="194">
        <v>124</v>
      </c>
      <c r="W199" s="346">
        <v>42628</v>
      </c>
      <c r="X199" s="350" t="s">
        <v>1484</v>
      </c>
      <c r="Y199" s="45" t="s">
        <v>2169</v>
      </c>
      <c r="Z199" s="114">
        <v>860351894</v>
      </c>
      <c r="AA199" s="50" t="s">
        <v>1846</v>
      </c>
      <c r="AB199" s="352">
        <v>173616</v>
      </c>
      <c r="AC199" s="91"/>
      <c r="AD199" s="49">
        <v>25000000</v>
      </c>
      <c r="AE199" s="217">
        <v>50000000</v>
      </c>
      <c r="AF199" s="49"/>
      <c r="AG199" s="49"/>
      <c r="AH199" s="49">
        <f t="shared" si="213"/>
        <v>50000000</v>
      </c>
      <c r="AI199" s="157" t="s">
        <v>22</v>
      </c>
      <c r="AJ199" s="157" t="s">
        <v>67</v>
      </c>
      <c r="AK199" s="157" t="s">
        <v>67</v>
      </c>
      <c r="AL199" s="157" t="s">
        <v>67</v>
      </c>
      <c r="AM199" s="346" t="s">
        <v>67</v>
      </c>
      <c r="AN199" s="346">
        <v>42628</v>
      </c>
      <c r="AO199" s="346">
        <f>AN199-W199</f>
        <v>0</v>
      </c>
      <c r="AP199" s="346">
        <v>42735</v>
      </c>
      <c r="AQ199" s="171">
        <f t="shared" si="202"/>
        <v>107</v>
      </c>
      <c r="AR199" s="52"/>
      <c r="AS199" s="351" t="s">
        <v>2180</v>
      </c>
      <c r="AT199" s="8">
        <v>52439750</v>
      </c>
      <c r="AU199" s="52"/>
      <c r="AV199" s="52"/>
      <c r="AW199" s="49"/>
      <c r="AX199" s="75"/>
      <c r="AY199" s="52"/>
      <c r="AZ199" s="49"/>
      <c r="BA199" s="90"/>
      <c r="BB199" s="52"/>
      <c r="BC199" s="49"/>
      <c r="BD199" s="49"/>
      <c r="BE199" s="52"/>
      <c r="BF199" s="49"/>
      <c r="BG199" s="90"/>
      <c r="BH199" s="90"/>
      <c r="BI199" s="49"/>
      <c r="BJ199" s="49"/>
      <c r="BK199" s="52"/>
      <c r="BL199" s="49"/>
      <c r="BM199" s="49"/>
      <c r="BN199" s="49"/>
      <c r="BO199" s="49"/>
      <c r="BP199" s="91"/>
      <c r="BQ199" s="91"/>
      <c r="BR199" s="50"/>
      <c r="BS199" s="91"/>
      <c r="BT199" s="49"/>
      <c r="BU199" s="91"/>
      <c r="BV199" s="91"/>
      <c r="BW199" s="50"/>
      <c r="BX199" s="91"/>
      <c r="BY199" s="49"/>
      <c r="BZ199" s="91"/>
      <c r="CA199" s="91"/>
      <c r="CB199" s="50"/>
      <c r="CC199" s="91"/>
      <c r="CD199" s="49"/>
      <c r="CE199" s="92"/>
      <c r="CF199" s="52"/>
      <c r="CG199" s="75"/>
      <c r="CH199" s="49"/>
      <c r="CI199" s="92"/>
      <c r="CJ199" s="93"/>
      <c r="CK199" s="94"/>
      <c r="CL199" s="94"/>
      <c r="CM199" s="94"/>
      <c r="CN199" s="218"/>
      <c r="CO199" s="218"/>
      <c r="CP199" s="218"/>
      <c r="CQ199" s="218"/>
      <c r="CR199" s="218"/>
      <c r="CS199" s="49"/>
      <c r="CT199" s="219"/>
      <c r="CU199" s="218"/>
      <c r="CV199" s="49"/>
      <c r="CW199" s="218"/>
    </row>
    <row r="200" spans="1:102" s="221" customFormat="1" ht="63.75" hidden="1" customHeight="1" x14ac:dyDescent="0.25">
      <c r="A200" s="352" t="str">
        <f t="shared" si="212"/>
        <v>16.OPAV.20372P</v>
      </c>
      <c r="B200" s="278" t="s">
        <v>2170</v>
      </c>
      <c r="C200" s="281" t="s">
        <v>2697</v>
      </c>
      <c r="D200" s="125">
        <v>108</v>
      </c>
      <c r="E200" s="346">
        <v>42579</v>
      </c>
      <c r="F200" s="350" t="s">
        <v>1499</v>
      </c>
      <c r="G200" s="350" t="s">
        <v>1525</v>
      </c>
      <c r="H200" s="350"/>
      <c r="I200" s="30" t="s">
        <v>2257</v>
      </c>
      <c r="J200" s="351" t="s">
        <v>2694</v>
      </c>
      <c r="K200" s="347">
        <v>274</v>
      </c>
      <c r="L200" s="46">
        <v>721019</v>
      </c>
      <c r="M200" s="28" t="s">
        <v>2695</v>
      </c>
      <c r="N200" s="217">
        <v>11523031</v>
      </c>
      <c r="O200" s="75" t="s">
        <v>2696</v>
      </c>
      <c r="P200" s="349" t="s">
        <v>1714</v>
      </c>
      <c r="Q200" s="288" t="s">
        <v>1480</v>
      </c>
      <c r="R200" s="349" t="s">
        <v>1481</v>
      </c>
      <c r="S200" s="52"/>
      <c r="T200" s="75"/>
      <c r="U200" s="52"/>
      <c r="V200" s="192" t="s">
        <v>2693</v>
      </c>
      <c r="W200" s="346">
        <v>42583</v>
      </c>
      <c r="X200" s="350" t="s">
        <v>1547</v>
      </c>
      <c r="Y200" s="45" t="s">
        <v>2698</v>
      </c>
      <c r="Z200" s="114">
        <v>900703674</v>
      </c>
      <c r="AA200" s="50" t="s">
        <v>1895</v>
      </c>
      <c r="AB200" s="352">
        <v>146916</v>
      </c>
      <c r="AC200" s="91"/>
      <c r="AD200" s="49"/>
      <c r="AE200" s="217">
        <v>11523031</v>
      </c>
      <c r="AF200" s="49"/>
      <c r="AG200" s="49"/>
      <c r="AH200" s="49">
        <f t="shared" si="213"/>
        <v>11523031</v>
      </c>
      <c r="AI200" s="157" t="s">
        <v>22</v>
      </c>
      <c r="AJ200" s="157" t="s">
        <v>67</v>
      </c>
      <c r="AK200" s="157" t="s">
        <v>67</v>
      </c>
      <c r="AL200" s="157" t="s">
        <v>67</v>
      </c>
      <c r="AM200" s="346" t="s">
        <v>67</v>
      </c>
      <c r="AN200" s="346">
        <v>42583</v>
      </c>
      <c r="AO200" s="346"/>
      <c r="AP200" s="346">
        <v>42613</v>
      </c>
      <c r="AQ200" s="29">
        <f t="shared" si="202"/>
        <v>30</v>
      </c>
      <c r="AR200" s="52"/>
      <c r="AS200" s="184" t="s">
        <v>92</v>
      </c>
      <c r="AT200" s="290">
        <v>7314404</v>
      </c>
      <c r="AU200" s="52"/>
      <c r="AV200" s="52"/>
      <c r="AW200" s="49"/>
      <c r="AX200" s="75"/>
      <c r="AY200" s="52"/>
      <c r="AZ200" s="49"/>
      <c r="BA200" s="90"/>
      <c r="BB200" s="52"/>
      <c r="BC200" s="49"/>
      <c r="BD200" s="49"/>
      <c r="BE200" s="52"/>
      <c r="BF200" s="49"/>
      <c r="BG200" s="90"/>
      <c r="BH200" s="90"/>
      <c r="BI200" s="49"/>
      <c r="BJ200" s="49"/>
      <c r="BK200" s="52"/>
      <c r="BL200" s="49"/>
      <c r="BM200" s="49"/>
      <c r="BN200" s="49"/>
      <c r="BO200" s="49"/>
      <c r="BP200" s="91"/>
      <c r="BQ200" s="91"/>
      <c r="BR200" s="50"/>
      <c r="BS200" s="91"/>
      <c r="BT200" s="49"/>
      <c r="BU200" s="91"/>
      <c r="BV200" s="91"/>
      <c r="BW200" s="50"/>
      <c r="BX200" s="91"/>
      <c r="BY200" s="49"/>
      <c r="BZ200" s="91"/>
      <c r="CA200" s="91"/>
      <c r="CB200" s="50"/>
      <c r="CC200" s="91"/>
      <c r="CD200" s="49"/>
      <c r="CE200" s="92"/>
      <c r="CF200" s="52"/>
      <c r="CG200" s="75"/>
      <c r="CH200" s="49"/>
      <c r="CI200" s="92"/>
      <c r="CJ200" s="93"/>
      <c r="CK200" s="94"/>
      <c r="CL200" s="94"/>
      <c r="CM200" s="94"/>
      <c r="CN200" s="218"/>
      <c r="CO200" s="218"/>
      <c r="CP200" s="218"/>
      <c r="CQ200" s="218"/>
      <c r="CR200" s="218"/>
      <c r="CS200" s="49"/>
      <c r="CT200" s="219"/>
      <c r="CU200" s="218"/>
      <c r="CV200" s="49"/>
      <c r="CW200" s="218"/>
    </row>
    <row r="201" spans="1:102" s="221" customFormat="1" ht="76.5" hidden="1" x14ac:dyDescent="0.25">
      <c r="A201" s="352">
        <f t="shared" si="212"/>
        <v>38</v>
      </c>
      <c r="B201" s="278" t="s">
        <v>2324</v>
      </c>
      <c r="C201" s="281" t="s">
        <v>2836</v>
      </c>
      <c r="D201" s="263">
        <v>46</v>
      </c>
      <c r="E201" s="346">
        <v>42570</v>
      </c>
      <c r="F201" s="117" t="s">
        <v>2248</v>
      </c>
      <c r="G201" s="117" t="s">
        <v>2248</v>
      </c>
      <c r="H201" s="117"/>
      <c r="I201" s="30" t="s">
        <v>2257</v>
      </c>
      <c r="J201" s="351" t="s">
        <v>2376</v>
      </c>
      <c r="K201" s="352">
        <v>86</v>
      </c>
      <c r="L201" s="46" t="s">
        <v>1849</v>
      </c>
      <c r="M201" s="354" t="s">
        <v>1850</v>
      </c>
      <c r="N201" s="162">
        <v>2730000</v>
      </c>
      <c r="O201" s="348" t="s">
        <v>2377</v>
      </c>
      <c r="P201" s="349" t="s">
        <v>1786</v>
      </c>
      <c r="Q201" s="288" t="s">
        <v>1480</v>
      </c>
      <c r="R201" s="349" t="s">
        <v>1481</v>
      </c>
      <c r="S201" s="47"/>
      <c r="T201" s="48"/>
      <c r="U201" s="47"/>
      <c r="V201" s="192">
        <v>38</v>
      </c>
      <c r="W201" s="346">
        <v>42590</v>
      </c>
      <c r="X201" s="350" t="s">
        <v>1823</v>
      </c>
      <c r="Y201" s="45" t="s">
        <v>2786</v>
      </c>
      <c r="Z201" s="34">
        <v>800020672</v>
      </c>
      <c r="AA201" s="50" t="s">
        <v>1565</v>
      </c>
      <c r="AB201" s="347">
        <v>149516</v>
      </c>
      <c r="AC201" s="346"/>
      <c r="AD201" s="49"/>
      <c r="AE201" s="162">
        <v>2730000</v>
      </c>
      <c r="AF201" s="49"/>
      <c r="AG201" s="49"/>
      <c r="AH201" s="49">
        <f t="shared" ref="AH201:AH217" si="214">+AE201+AF201</f>
        <v>2730000</v>
      </c>
      <c r="AI201" s="157" t="s">
        <v>22</v>
      </c>
      <c r="AJ201" s="157" t="s">
        <v>67</v>
      </c>
      <c r="AK201" s="157" t="s">
        <v>67</v>
      </c>
      <c r="AL201" s="157" t="s">
        <v>67</v>
      </c>
      <c r="AM201" s="346" t="s">
        <v>67</v>
      </c>
      <c r="AN201" s="346">
        <v>42591</v>
      </c>
      <c r="AO201" s="346"/>
      <c r="AP201" s="346">
        <v>42735</v>
      </c>
      <c r="AQ201" s="29">
        <f t="shared" si="202"/>
        <v>144</v>
      </c>
      <c r="AR201" s="29"/>
      <c r="AS201" s="350" t="s">
        <v>44</v>
      </c>
      <c r="AT201" s="290">
        <v>40988421</v>
      </c>
      <c r="AU201" s="56"/>
      <c r="AV201" s="57"/>
      <c r="AW201" s="58"/>
      <c r="AX201" s="58"/>
      <c r="AY201" s="57"/>
      <c r="AZ201" s="58"/>
      <c r="BA201" s="59"/>
      <c r="BB201" s="60"/>
      <c r="BC201" s="61"/>
      <c r="BD201" s="61"/>
      <c r="BE201" s="62"/>
      <c r="BF201" s="61"/>
      <c r="BG201" s="63"/>
      <c r="BH201" s="63"/>
      <c r="BI201" s="64"/>
      <c r="BJ201" s="65"/>
      <c r="BK201" s="66"/>
      <c r="BL201" s="65"/>
      <c r="BM201" s="203">
        <v>0</v>
      </c>
      <c r="BN201" s="204">
        <v>0</v>
      </c>
      <c r="BO201" s="205">
        <v>7000000</v>
      </c>
      <c r="BP201" s="67"/>
      <c r="BQ201" s="67"/>
      <c r="BR201" s="67"/>
      <c r="BS201" s="67"/>
      <c r="BT201" s="58"/>
      <c r="BU201" s="60"/>
      <c r="BV201" s="60"/>
      <c r="BW201" s="60"/>
      <c r="BX201" s="60"/>
      <c r="BY201" s="61"/>
      <c r="BZ201" s="71"/>
      <c r="CA201" s="71"/>
      <c r="CB201" s="72"/>
      <c r="CC201" s="72"/>
      <c r="CD201" s="72"/>
      <c r="CE201" s="73"/>
      <c r="CF201" s="74"/>
      <c r="CG201" s="75"/>
      <c r="CH201" s="49"/>
      <c r="CI201" s="92"/>
      <c r="CJ201" s="93"/>
      <c r="CK201" s="94"/>
      <c r="CL201" s="94"/>
      <c r="CM201" s="94"/>
      <c r="CN201" s="218"/>
      <c r="CO201" s="218"/>
      <c r="CP201" s="218"/>
      <c r="CQ201" s="218"/>
      <c r="CR201" s="218"/>
      <c r="CS201" s="49"/>
      <c r="CT201" s="219"/>
      <c r="CU201" s="218"/>
      <c r="CV201" s="49"/>
      <c r="CW201" s="218"/>
    </row>
    <row r="202" spans="1:102" s="233" customFormat="1" ht="63.75" hidden="1" x14ac:dyDescent="0.25">
      <c r="A202" s="137">
        <f t="shared" si="212"/>
        <v>0</v>
      </c>
      <c r="B202" s="276" t="s">
        <v>2164</v>
      </c>
      <c r="C202" s="230"/>
      <c r="D202" s="262">
        <v>47</v>
      </c>
      <c r="E202" s="138">
        <v>42570</v>
      </c>
      <c r="F202" s="283" t="s">
        <v>2248</v>
      </c>
      <c r="G202" s="283" t="s">
        <v>2248</v>
      </c>
      <c r="H202" s="283"/>
      <c r="I202" s="208" t="s">
        <v>2257</v>
      </c>
      <c r="J202" s="139" t="s">
        <v>2363</v>
      </c>
      <c r="K202" s="137">
        <v>83</v>
      </c>
      <c r="L202" s="141" t="s">
        <v>1849</v>
      </c>
      <c r="M202" s="251" t="s">
        <v>1850</v>
      </c>
      <c r="N202" s="163">
        <v>1179150</v>
      </c>
      <c r="O202" s="142" t="s">
        <v>2365</v>
      </c>
      <c r="P202" s="144" t="s">
        <v>1786</v>
      </c>
      <c r="Q202" s="289" t="s">
        <v>1985</v>
      </c>
      <c r="R202" s="289" t="s">
        <v>1985</v>
      </c>
      <c r="S202" s="147"/>
      <c r="T202" s="150"/>
      <c r="U202" s="147"/>
      <c r="V202" s="192"/>
      <c r="W202" s="138"/>
      <c r="X202" s="208" t="s">
        <v>2364</v>
      </c>
      <c r="Y202" s="45"/>
      <c r="Z202" s="258"/>
      <c r="AA202" s="131"/>
      <c r="AB202" s="152"/>
      <c r="AC202" s="138"/>
      <c r="AD202" s="127"/>
      <c r="AE202" s="163"/>
      <c r="AF202" s="127"/>
      <c r="AG202" s="127"/>
      <c r="AH202" s="127">
        <f t="shared" si="214"/>
        <v>0</v>
      </c>
      <c r="AI202" s="158" t="s">
        <v>22</v>
      </c>
      <c r="AJ202" s="158" t="s">
        <v>67</v>
      </c>
      <c r="AK202" s="158" t="s">
        <v>67</v>
      </c>
      <c r="AL202" s="158" t="s">
        <v>67</v>
      </c>
      <c r="AM202" s="138" t="s">
        <v>67</v>
      </c>
      <c r="AN202" s="346"/>
      <c r="AO202" s="346"/>
      <c r="AP202" s="346"/>
      <c r="AQ202" s="146">
        <f t="shared" si="202"/>
        <v>0</v>
      </c>
      <c r="AR202" s="146"/>
      <c r="AS202" s="208"/>
      <c r="AT202" s="292"/>
      <c r="AU202" s="259"/>
      <c r="AV202" s="147"/>
      <c r="AW202" s="146"/>
      <c r="AX202" s="146"/>
      <c r="AY202" s="147"/>
      <c r="AZ202" s="146"/>
      <c r="BA202" s="141"/>
      <c r="BB202" s="144"/>
      <c r="BC202" s="146"/>
      <c r="BD202" s="146"/>
      <c r="BE202" s="147"/>
      <c r="BF202" s="146"/>
      <c r="BG202" s="149"/>
      <c r="BH202" s="149"/>
      <c r="BI202" s="127"/>
      <c r="BJ202" s="146"/>
      <c r="BK202" s="147"/>
      <c r="BL202" s="146"/>
      <c r="BM202" s="127">
        <v>0</v>
      </c>
      <c r="BN202" s="127">
        <v>0</v>
      </c>
      <c r="BO202" s="127">
        <v>7000000</v>
      </c>
      <c r="BP202" s="144"/>
      <c r="BQ202" s="144"/>
      <c r="BR202" s="144"/>
      <c r="BS202" s="144"/>
      <c r="BT202" s="146"/>
      <c r="BU202" s="144"/>
      <c r="BV202" s="144"/>
      <c r="BW202" s="144"/>
      <c r="BX202" s="144"/>
      <c r="BY202" s="146"/>
      <c r="BZ202" s="130"/>
      <c r="CA202" s="130"/>
      <c r="CB202" s="144"/>
      <c r="CC202" s="144"/>
      <c r="CD202" s="144"/>
      <c r="CE202" s="154"/>
      <c r="CF202" s="126"/>
      <c r="CG202" s="128"/>
      <c r="CH202" s="127"/>
      <c r="CI202" s="132"/>
      <c r="CJ202" s="133"/>
      <c r="CK202" s="134"/>
      <c r="CL202" s="134"/>
      <c r="CM202" s="134"/>
      <c r="CN202" s="230"/>
      <c r="CO202" s="230"/>
      <c r="CP202" s="230"/>
      <c r="CQ202" s="230"/>
      <c r="CR202" s="230"/>
      <c r="CS202" s="127"/>
      <c r="CT202" s="231"/>
      <c r="CU202" s="230"/>
      <c r="CV202" s="127"/>
      <c r="CW202" s="230"/>
    </row>
    <row r="203" spans="1:102" s="221" customFormat="1" ht="153" hidden="1" x14ac:dyDescent="0.25">
      <c r="A203" s="352">
        <f t="shared" si="212"/>
        <v>37</v>
      </c>
      <c r="B203" s="278" t="s">
        <v>1489</v>
      </c>
      <c r="C203" s="218" t="s">
        <v>2704</v>
      </c>
      <c r="D203" s="121">
        <v>48</v>
      </c>
      <c r="E203" s="346">
        <v>42573</v>
      </c>
      <c r="F203" s="117" t="s">
        <v>2248</v>
      </c>
      <c r="G203" s="117" t="s">
        <v>2699</v>
      </c>
      <c r="H203" s="117"/>
      <c r="I203" s="30" t="s">
        <v>2257</v>
      </c>
      <c r="J203" s="351" t="s">
        <v>2700</v>
      </c>
      <c r="K203" s="352">
        <v>90</v>
      </c>
      <c r="L203" s="46" t="s">
        <v>1849</v>
      </c>
      <c r="M203" s="354" t="s">
        <v>1850</v>
      </c>
      <c r="N203" s="162">
        <v>31000000</v>
      </c>
      <c r="O203" s="348" t="s">
        <v>2701</v>
      </c>
      <c r="P203" s="349" t="s">
        <v>1786</v>
      </c>
      <c r="Q203" s="288" t="s">
        <v>1480</v>
      </c>
      <c r="R203" s="288" t="s">
        <v>1480</v>
      </c>
      <c r="S203" s="47"/>
      <c r="T203" s="48"/>
      <c r="U203" s="47"/>
      <c r="V203" s="192">
        <v>37</v>
      </c>
      <c r="W203" s="346">
        <v>42580</v>
      </c>
      <c r="X203" s="350" t="s">
        <v>2702</v>
      </c>
      <c r="Y203" s="45" t="s">
        <v>2703</v>
      </c>
      <c r="Z203" s="34">
        <v>830095213</v>
      </c>
      <c r="AA203" s="50" t="s">
        <v>1570</v>
      </c>
      <c r="AB203" s="347">
        <v>146716</v>
      </c>
      <c r="AC203" s="346">
        <v>42580</v>
      </c>
      <c r="AD203" s="49"/>
      <c r="AE203" s="162">
        <v>31000000</v>
      </c>
      <c r="AF203" s="49"/>
      <c r="AG203" s="49"/>
      <c r="AH203" s="49">
        <f t="shared" si="214"/>
        <v>31000000</v>
      </c>
      <c r="AI203" s="157" t="s">
        <v>22</v>
      </c>
      <c r="AJ203" s="157" t="s">
        <v>67</v>
      </c>
      <c r="AK203" s="157" t="s">
        <v>67</v>
      </c>
      <c r="AL203" s="157" t="s">
        <v>67</v>
      </c>
      <c r="AM203" s="346" t="s">
        <v>67</v>
      </c>
      <c r="AN203" s="346">
        <v>42580</v>
      </c>
      <c r="AO203" s="346">
        <f>AN203-W203</f>
        <v>0</v>
      </c>
      <c r="AP203" s="346">
        <v>42735</v>
      </c>
      <c r="AQ203" s="171">
        <f t="shared" si="202"/>
        <v>155</v>
      </c>
      <c r="AR203" s="29"/>
      <c r="AS203" s="350" t="s">
        <v>2436</v>
      </c>
      <c r="AT203" s="55">
        <v>46680592</v>
      </c>
      <c r="AU203" s="56"/>
      <c r="AV203" s="57"/>
      <c r="AW203" s="58"/>
      <c r="AX203" s="58"/>
      <c r="AY203" s="57"/>
      <c r="AZ203" s="58"/>
      <c r="BA203" s="59"/>
      <c r="BB203" s="60"/>
      <c r="BC203" s="61"/>
      <c r="BD203" s="61"/>
      <c r="BE203" s="62"/>
      <c r="BF203" s="61"/>
      <c r="BG203" s="63"/>
      <c r="BH203" s="63"/>
      <c r="BI203" s="64"/>
      <c r="BJ203" s="65"/>
      <c r="BK203" s="66"/>
      <c r="BL203" s="65"/>
      <c r="BM203" s="203">
        <v>0</v>
      </c>
      <c r="BN203" s="204">
        <v>0</v>
      </c>
      <c r="BO203" s="205">
        <v>7000000</v>
      </c>
      <c r="BP203" s="67"/>
      <c r="BQ203" s="67"/>
      <c r="BR203" s="67"/>
      <c r="BS203" s="67"/>
      <c r="BT203" s="58"/>
      <c r="BU203" s="60"/>
      <c r="BV203" s="60"/>
      <c r="BW203" s="60"/>
      <c r="BX203" s="60"/>
      <c r="BY203" s="61"/>
      <c r="BZ203" s="71"/>
      <c r="CA203" s="71"/>
      <c r="CB203" s="72"/>
      <c r="CC203" s="72"/>
      <c r="CD203" s="72"/>
      <c r="CE203" s="73"/>
      <c r="CF203" s="74"/>
      <c r="CG203" s="75"/>
      <c r="CH203" s="49"/>
      <c r="CI203" s="92"/>
      <c r="CJ203" s="93"/>
      <c r="CK203" s="94"/>
      <c r="CL203" s="94"/>
      <c r="CM203" s="94"/>
      <c r="CN203" s="218"/>
      <c r="CO203" s="218"/>
      <c r="CP203" s="218"/>
      <c r="CQ203" s="218"/>
      <c r="CR203" s="218"/>
      <c r="CS203" s="49"/>
      <c r="CT203" s="219"/>
      <c r="CU203" s="218"/>
      <c r="CV203" s="49"/>
      <c r="CW203" s="218"/>
    </row>
    <row r="204" spans="1:102" s="221" customFormat="1" ht="38.25" hidden="1" x14ac:dyDescent="0.25">
      <c r="A204" s="352">
        <f t="shared" si="212"/>
        <v>42</v>
      </c>
      <c r="B204" s="278" t="s">
        <v>2170</v>
      </c>
      <c r="C204" s="218" t="s">
        <v>2709</v>
      </c>
      <c r="D204" s="121">
        <v>49</v>
      </c>
      <c r="E204" s="346">
        <v>42573</v>
      </c>
      <c r="F204" s="117" t="s">
        <v>2248</v>
      </c>
      <c r="G204" s="117" t="s">
        <v>2248</v>
      </c>
      <c r="H204" s="117"/>
      <c r="I204" s="30" t="s">
        <v>2257</v>
      </c>
      <c r="J204" s="351" t="s">
        <v>2705</v>
      </c>
      <c r="K204" s="352">
        <v>204</v>
      </c>
      <c r="L204" s="46">
        <v>441031</v>
      </c>
      <c r="M204" s="354" t="s">
        <v>2706</v>
      </c>
      <c r="N204" s="162">
        <v>31000000</v>
      </c>
      <c r="O204" s="348" t="s">
        <v>2707</v>
      </c>
      <c r="P204" s="349" t="s">
        <v>2610</v>
      </c>
      <c r="Q204" s="288" t="s">
        <v>1480</v>
      </c>
      <c r="R204" s="288" t="s">
        <v>1481</v>
      </c>
      <c r="S204" s="47"/>
      <c r="T204" s="48"/>
      <c r="U204" s="47"/>
      <c r="V204" s="192">
        <v>42</v>
      </c>
      <c r="W204" s="346">
        <v>42605</v>
      </c>
      <c r="X204" s="350" t="s">
        <v>2708</v>
      </c>
      <c r="Y204" s="45" t="s">
        <v>2790</v>
      </c>
      <c r="Z204" s="34">
        <v>830136314</v>
      </c>
      <c r="AA204" s="50" t="s">
        <v>1846</v>
      </c>
      <c r="AB204" s="347">
        <v>156316</v>
      </c>
      <c r="AC204" s="346"/>
      <c r="AD204" s="49"/>
      <c r="AE204" s="162">
        <v>31000000</v>
      </c>
      <c r="AF204" s="49"/>
      <c r="AG204" s="49"/>
      <c r="AH204" s="49">
        <f t="shared" si="214"/>
        <v>31000000</v>
      </c>
      <c r="AI204" s="157" t="s">
        <v>22</v>
      </c>
      <c r="AJ204" s="157" t="s">
        <v>67</v>
      </c>
      <c r="AK204" s="157" t="s">
        <v>67</v>
      </c>
      <c r="AL204" s="157" t="s">
        <v>67</v>
      </c>
      <c r="AM204" s="346" t="s">
        <v>67</v>
      </c>
      <c r="AN204" s="346">
        <v>42606</v>
      </c>
      <c r="AO204" s="346"/>
      <c r="AP204" s="346">
        <v>42735</v>
      </c>
      <c r="AQ204" s="29">
        <f t="shared" si="202"/>
        <v>129</v>
      </c>
      <c r="AR204" s="29"/>
      <c r="AS204" s="350" t="s">
        <v>2296</v>
      </c>
      <c r="AT204" s="55">
        <v>1070957031</v>
      </c>
      <c r="AU204" s="56"/>
      <c r="AV204" s="57"/>
      <c r="AW204" s="58"/>
      <c r="AX204" s="58"/>
      <c r="AY204" s="57"/>
      <c r="AZ204" s="58"/>
      <c r="BA204" s="59"/>
      <c r="BB204" s="60"/>
      <c r="BC204" s="61"/>
      <c r="BD204" s="61"/>
      <c r="BE204" s="62"/>
      <c r="BF204" s="61"/>
      <c r="BG204" s="63"/>
      <c r="BH204" s="63"/>
      <c r="BI204" s="64"/>
      <c r="BJ204" s="65"/>
      <c r="BK204" s="66"/>
      <c r="BL204" s="65"/>
      <c r="BM204" s="203">
        <v>0</v>
      </c>
      <c r="BN204" s="204">
        <v>0</v>
      </c>
      <c r="BO204" s="205">
        <v>7000000</v>
      </c>
      <c r="BP204" s="67"/>
      <c r="BQ204" s="67"/>
      <c r="BR204" s="67"/>
      <c r="BS204" s="67"/>
      <c r="BT204" s="58"/>
      <c r="BU204" s="60"/>
      <c r="BV204" s="60"/>
      <c r="BW204" s="60"/>
      <c r="BX204" s="60"/>
      <c r="BY204" s="61"/>
      <c r="BZ204" s="71"/>
      <c r="CA204" s="71"/>
      <c r="CB204" s="72"/>
      <c r="CC204" s="72"/>
      <c r="CD204" s="72"/>
      <c r="CE204" s="73"/>
      <c r="CF204" s="74"/>
      <c r="CG204" s="75"/>
      <c r="CH204" s="49"/>
      <c r="CI204" s="92"/>
      <c r="CJ204" s="93"/>
      <c r="CK204" s="94"/>
      <c r="CL204" s="94"/>
      <c r="CM204" s="94"/>
      <c r="CN204" s="218"/>
      <c r="CO204" s="218"/>
      <c r="CP204" s="218"/>
      <c r="CQ204" s="218"/>
      <c r="CR204" s="218"/>
      <c r="CS204" s="49"/>
      <c r="CT204" s="219"/>
      <c r="CU204" s="218"/>
      <c r="CV204" s="49"/>
      <c r="CW204" s="218"/>
    </row>
    <row r="205" spans="1:102" s="221" customFormat="1" ht="38.25" hidden="1" x14ac:dyDescent="0.25">
      <c r="A205" s="352">
        <f t="shared" si="212"/>
        <v>39</v>
      </c>
      <c r="B205" s="278" t="s">
        <v>1610</v>
      </c>
      <c r="C205" s="218" t="s">
        <v>2710</v>
      </c>
      <c r="D205" s="121">
        <v>49</v>
      </c>
      <c r="E205" s="346">
        <v>42578</v>
      </c>
      <c r="F205" s="117" t="s">
        <v>2248</v>
      </c>
      <c r="G205" s="117" t="s">
        <v>2248</v>
      </c>
      <c r="H205" s="117"/>
      <c r="I205" s="30" t="s">
        <v>2257</v>
      </c>
      <c r="J205" s="351" t="s">
        <v>2711</v>
      </c>
      <c r="K205" s="352">
        <v>204</v>
      </c>
      <c r="L205" s="46">
        <v>44101603</v>
      </c>
      <c r="M205" s="354" t="s">
        <v>2638</v>
      </c>
      <c r="N205" s="162">
        <v>5750000</v>
      </c>
      <c r="O205" s="348" t="s">
        <v>2636</v>
      </c>
      <c r="P205" s="349" t="s">
        <v>1786</v>
      </c>
      <c r="Q205" s="288" t="s">
        <v>1480</v>
      </c>
      <c r="R205" s="349" t="s">
        <v>1481</v>
      </c>
      <c r="S205" s="47"/>
      <c r="T205" s="48"/>
      <c r="U205" s="47"/>
      <c r="V205" s="192">
        <v>39</v>
      </c>
      <c r="W205" s="346">
        <v>42594</v>
      </c>
      <c r="X205" s="350" t="s">
        <v>1484</v>
      </c>
      <c r="Y205" s="45" t="s">
        <v>2787</v>
      </c>
      <c r="Z205" s="34">
        <v>900843850</v>
      </c>
      <c r="AA205" s="50" t="s">
        <v>1895</v>
      </c>
      <c r="AB205" s="347">
        <v>152816</v>
      </c>
      <c r="AC205" s="346"/>
      <c r="AD205" s="49"/>
      <c r="AE205" s="162">
        <v>2696000</v>
      </c>
      <c r="AF205" s="49"/>
      <c r="AG205" s="49"/>
      <c r="AH205" s="49">
        <f t="shared" si="214"/>
        <v>2696000</v>
      </c>
      <c r="AI205" s="157" t="s">
        <v>22</v>
      </c>
      <c r="AJ205" s="157" t="s">
        <v>67</v>
      </c>
      <c r="AK205" s="157" t="s">
        <v>67</v>
      </c>
      <c r="AL205" s="157" t="s">
        <v>67</v>
      </c>
      <c r="AM205" s="346" t="s">
        <v>67</v>
      </c>
      <c r="AN205" s="346">
        <v>42594</v>
      </c>
      <c r="AO205" s="346"/>
      <c r="AP205" s="346">
        <v>42654</v>
      </c>
      <c r="AQ205" s="29">
        <f t="shared" si="202"/>
        <v>60</v>
      </c>
      <c r="AR205" s="29"/>
      <c r="AS205" s="350" t="s">
        <v>50</v>
      </c>
      <c r="AT205" s="55">
        <v>79448817</v>
      </c>
      <c r="AU205" s="56"/>
      <c r="AV205" s="57"/>
      <c r="AW205" s="58"/>
      <c r="AX205" s="58"/>
      <c r="AY205" s="57"/>
      <c r="AZ205" s="58"/>
      <c r="BA205" s="59"/>
      <c r="BB205" s="60"/>
      <c r="BC205" s="61"/>
      <c r="BD205" s="61"/>
      <c r="BE205" s="62"/>
      <c r="BF205" s="61"/>
      <c r="BG205" s="63"/>
      <c r="BH205" s="63"/>
      <c r="BI205" s="64"/>
      <c r="BJ205" s="65"/>
      <c r="BK205" s="66"/>
      <c r="BL205" s="65"/>
      <c r="BM205" s="203">
        <v>0</v>
      </c>
      <c r="BN205" s="204">
        <v>0</v>
      </c>
      <c r="BO205" s="205">
        <v>7000000</v>
      </c>
      <c r="BP205" s="67"/>
      <c r="BQ205" s="67"/>
      <c r="BR205" s="67"/>
      <c r="BS205" s="67"/>
      <c r="BT205" s="58"/>
      <c r="BU205" s="60"/>
      <c r="BV205" s="60"/>
      <c r="BW205" s="60"/>
      <c r="BX205" s="60"/>
      <c r="BY205" s="61"/>
      <c r="BZ205" s="71"/>
      <c r="CA205" s="71"/>
      <c r="CB205" s="72"/>
      <c r="CC205" s="72"/>
      <c r="CD205" s="72"/>
      <c r="CE205" s="73"/>
      <c r="CF205" s="74"/>
      <c r="CG205" s="75"/>
      <c r="CH205" s="49"/>
      <c r="CI205" s="92"/>
      <c r="CJ205" s="93"/>
      <c r="CK205" s="94"/>
      <c r="CL205" s="94"/>
      <c r="CM205" s="94"/>
      <c r="CN205" s="218"/>
      <c r="CO205" s="218"/>
      <c r="CP205" s="218"/>
      <c r="CQ205" s="218"/>
      <c r="CR205" s="218"/>
      <c r="CS205" s="49"/>
      <c r="CT205" s="219"/>
      <c r="CU205" s="218"/>
      <c r="CV205" s="49"/>
      <c r="CW205" s="218"/>
    </row>
    <row r="206" spans="1:102" s="221" customFormat="1" ht="38.25" hidden="1" x14ac:dyDescent="0.25">
      <c r="A206" s="352">
        <f t="shared" si="212"/>
        <v>40</v>
      </c>
      <c r="B206" s="278" t="s">
        <v>2324</v>
      </c>
      <c r="C206" s="218" t="s">
        <v>2712</v>
      </c>
      <c r="D206" s="121">
        <v>50</v>
      </c>
      <c r="E206" s="346">
        <v>42580</v>
      </c>
      <c r="F206" s="117" t="s">
        <v>2248</v>
      </c>
      <c r="G206" s="117" t="s">
        <v>2248</v>
      </c>
      <c r="H206" s="117"/>
      <c r="I206" s="30" t="s">
        <v>2257</v>
      </c>
      <c r="J206" s="351" t="s">
        <v>2713</v>
      </c>
      <c r="K206" s="352">
        <v>275</v>
      </c>
      <c r="L206" s="46" t="s">
        <v>2714</v>
      </c>
      <c r="M206" s="354" t="s">
        <v>2715</v>
      </c>
      <c r="N206" s="162">
        <v>10000000</v>
      </c>
      <c r="O206" s="348" t="s">
        <v>2716</v>
      </c>
      <c r="P206" s="349" t="s">
        <v>2279</v>
      </c>
      <c r="Q206" s="288" t="s">
        <v>1480</v>
      </c>
      <c r="R206" s="349" t="s">
        <v>1481</v>
      </c>
      <c r="S206" s="47"/>
      <c r="T206" s="48"/>
      <c r="U206" s="47"/>
      <c r="V206" s="192">
        <v>40</v>
      </c>
      <c r="W206" s="346">
        <v>42600</v>
      </c>
      <c r="X206" s="350" t="s">
        <v>1484</v>
      </c>
      <c r="Y206" s="45" t="s">
        <v>2788</v>
      </c>
      <c r="Z206" s="34">
        <v>800158705</v>
      </c>
      <c r="AA206" s="50" t="s">
        <v>2065</v>
      </c>
      <c r="AB206" s="347">
        <v>155216</v>
      </c>
      <c r="AC206" s="346"/>
      <c r="AD206" s="49"/>
      <c r="AE206" s="162">
        <v>7500560</v>
      </c>
      <c r="AF206" s="49"/>
      <c r="AG206" s="49"/>
      <c r="AH206" s="49">
        <f t="shared" si="214"/>
        <v>7500560</v>
      </c>
      <c r="AI206" s="157" t="s">
        <v>22</v>
      </c>
      <c r="AJ206" s="157" t="s">
        <v>67</v>
      </c>
      <c r="AK206" s="157" t="s">
        <v>67</v>
      </c>
      <c r="AL206" s="157" t="s">
        <v>67</v>
      </c>
      <c r="AM206" s="346" t="s">
        <v>67</v>
      </c>
      <c r="AN206" s="346">
        <v>42600</v>
      </c>
      <c r="AO206" s="346"/>
      <c r="AP206" s="346">
        <v>42630</v>
      </c>
      <c r="AQ206" s="29">
        <f t="shared" si="202"/>
        <v>30</v>
      </c>
      <c r="AR206" s="29"/>
      <c r="AS206" s="350" t="s">
        <v>26</v>
      </c>
      <c r="AT206" s="290">
        <v>5825755</v>
      </c>
      <c r="AU206" s="56"/>
      <c r="AV206" s="57"/>
      <c r="AW206" s="58"/>
      <c r="AX206" s="58"/>
      <c r="AY206" s="57"/>
      <c r="AZ206" s="58"/>
      <c r="BA206" s="59"/>
      <c r="BB206" s="60"/>
      <c r="BC206" s="61"/>
      <c r="BD206" s="61"/>
      <c r="BE206" s="62"/>
      <c r="BF206" s="61"/>
      <c r="BG206" s="63"/>
      <c r="BH206" s="63"/>
      <c r="BI206" s="64"/>
      <c r="BJ206" s="65"/>
      <c r="BK206" s="66"/>
      <c r="BL206" s="65"/>
      <c r="BM206" s="203">
        <v>0</v>
      </c>
      <c r="BN206" s="204">
        <v>0</v>
      </c>
      <c r="BO206" s="205">
        <v>7000000</v>
      </c>
      <c r="BP206" s="67"/>
      <c r="BQ206" s="67"/>
      <c r="BR206" s="67"/>
      <c r="BS206" s="67"/>
      <c r="BT206" s="58"/>
      <c r="BU206" s="60"/>
      <c r="BV206" s="60"/>
      <c r="BW206" s="60"/>
      <c r="BX206" s="60"/>
      <c r="BY206" s="61"/>
      <c r="BZ206" s="71"/>
      <c r="CA206" s="71"/>
      <c r="CB206" s="72"/>
      <c r="CC206" s="72"/>
      <c r="CD206" s="72"/>
      <c r="CE206" s="73"/>
      <c r="CF206" s="74"/>
      <c r="CG206" s="75"/>
      <c r="CH206" s="49"/>
      <c r="CI206" s="92"/>
      <c r="CJ206" s="93"/>
      <c r="CK206" s="94"/>
      <c r="CL206" s="94"/>
      <c r="CM206" s="94"/>
      <c r="CN206" s="218"/>
      <c r="CO206" s="218"/>
      <c r="CP206" s="218"/>
      <c r="CQ206" s="218"/>
      <c r="CR206" s="218"/>
      <c r="CS206" s="49"/>
      <c r="CT206" s="219"/>
      <c r="CU206" s="218"/>
      <c r="CV206" s="49"/>
      <c r="CW206" s="218"/>
    </row>
    <row r="207" spans="1:102" s="221" customFormat="1" ht="102" hidden="1" x14ac:dyDescent="0.25">
      <c r="A207" s="352">
        <f t="shared" si="212"/>
        <v>126</v>
      </c>
      <c r="B207" s="278" t="s">
        <v>2170</v>
      </c>
      <c r="C207" s="278" t="s">
        <v>2717</v>
      </c>
      <c r="D207" s="121">
        <v>3</v>
      </c>
      <c r="E207" s="346">
        <v>42579</v>
      </c>
      <c r="F207" s="117" t="s">
        <v>1590</v>
      </c>
      <c r="G207" s="117" t="s">
        <v>1771</v>
      </c>
      <c r="H207" s="117"/>
      <c r="I207" s="30" t="s">
        <v>2257</v>
      </c>
      <c r="J207" s="351" t="s">
        <v>2718</v>
      </c>
      <c r="K207" s="352">
        <v>133</v>
      </c>
      <c r="L207" s="46" t="s">
        <v>2719</v>
      </c>
      <c r="M207" s="354" t="s">
        <v>2720</v>
      </c>
      <c r="N207" s="162">
        <v>199914339</v>
      </c>
      <c r="O207" s="348" t="s">
        <v>2721</v>
      </c>
      <c r="P207" s="349" t="s">
        <v>2652</v>
      </c>
      <c r="Q207" s="288" t="s">
        <v>1480</v>
      </c>
      <c r="R207" s="349" t="s">
        <v>1481</v>
      </c>
      <c r="S207" s="47"/>
      <c r="T207" s="48"/>
      <c r="U207" s="47"/>
      <c r="V207" s="192">
        <v>126</v>
      </c>
      <c r="W207" s="346">
        <v>42635</v>
      </c>
      <c r="X207" s="350" t="s">
        <v>1823</v>
      </c>
      <c r="Y207" s="45" t="s">
        <v>2796</v>
      </c>
      <c r="Z207" s="34">
        <v>900051227</v>
      </c>
      <c r="AA207" s="50" t="s">
        <v>1883</v>
      </c>
      <c r="AB207" s="347">
        <v>187816</v>
      </c>
      <c r="AC207" s="346"/>
      <c r="AD207" s="49"/>
      <c r="AE207" s="162">
        <v>195170950</v>
      </c>
      <c r="AF207" s="49"/>
      <c r="AG207" s="49"/>
      <c r="AH207" s="49">
        <f t="shared" si="214"/>
        <v>195170950</v>
      </c>
      <c r="AI207" s="157" t="s">
        <v>2797</v>
      </c>
      <c r="AJ207" s="157" t="s">
        <v>2798</v>
      </c>
      <c r="AK207" s="157" t="s">
        <v>67</v>
      </c>
      <c r="AL207" s="157" t="s">
        <v>67</v>
      </c>
      <c r="AM207" s="346">
        <v>42636</v>
      </c>
      <c r="AN207" s="346">
        <v>42636</v>
      </c>
      <c r="AO207" s="346">
        <f>AN207-W207</f>
        <v>1</v>
      </c>
      <c r="AP207" s="346">
        <v>42726</v>
      </c>
      <c r="AQ207" s="171">
        <f t="shared" si="202"/>
        <v>90</v>
      </c>
      <c r="AR207" s="29"/>
      <c r="AS207" s="45" t="s">
        <v>26</v>
      </c>
      <c r="AT207" s="8">
        <v>5825755</v>
      </c>
      <c r="AU207" s="56"/>
      <c r="AV207" s="57"/>
      <c r="AW207" s="58"/>
      <c r="AX207" s="58"/>
      <c r="AY207" s="57"/>
      <c r="AZ207" s="58"/>
      <c r="BA207" s="59"/>
      <c r="BB207" s="60"/>
      <c r="BC207" s="61"/>
      <c r="BD207" s="61"/>
      <c r="BE207" s="62"/>
      <c r="BF207" s="61"/>
      <c r="BG207" s="63"/>
      <c r="BH207" s="63"/>
      <c r="BI207" s="64"/>
      <c r="BJ207" s="65"/>
      <c r="BK207" s="66"/>
      <c r="BL207" s="65"/>
      <c r="BM207" s="203">
        <v>0</v>
      </c>
      <c r="BN207" s="204">
        <v>0</v>
      </c>
      <c r="BO207" s="205">
        <v>7000000</v>
      </c>
      <c r="BP207" s="67"/>
      <c r="BQ207" s="67"/>
      <c r="BR207" s="67"/>
      <c r="BS207" s="67"/>
      <c r="BT207" s="58"/>
      <c r="BU207" s="60"/>
      <c r="BV207" s="60"/>
      <c r="BW207" s="60"/>
      <c r="BX207" s="60"/>
      <c r="BY207" s="61"/>
      <c r="BZ207" s="71"/>
      <c r="CA207" s="71"/>
      <c r="CB207" s="72"/>
      <c r="CC207" s="72"/>
      <c r="CD207" s="72"/>
      <c r="CE207" s="73"/>
      <c r="CF207" s="74"/>
      <c r="CG207" s="75"/>
      <c r="CH207" s="49"/>
      <c r="CI207" s="92"/>
      <c r="CJ207" s="93"/>
      <c r="CK207" s="94"/>
      <c r="CL207" s="94"/>
      <c r="CM207" s="94"/>
      <c r="CN207" s="218"/>
      <c r="CO207" s="218"/>
      <c r="CP207" s="218"/>
      <c r="CQ207" s="218"/>
      <c r="CR207" s="218"/>
      <c r="CS207" s="49"/>
      <c r="CT207" s="219"/>
      <c r="CU207" s="218"/>
      <c r="CV207" s="49"/>
      <c r="CW207" s="218"/>
    </row>
    <row r="208" spans="1:102" s="221" customFormat="1" ht="97.5" hidden="1" customHeight="1" x14ac:dyDescent="0.25">
      <c r="A208" s="352">
        <f t="shared" si="212"/>
        <v>123</v>
      </c>
      <c r="B208" s="345" t="s">
        <v>1489</v>
      </c>
      <c r="C208" s="278" t="s">
        <v>2722</v>
      </c>
      <c r="D208" s="121">
        <v>18</v>
      </c>
      <c r="E208" s="346">
        <v>42578</v>
      </c>
      <c r="F208" s="117" t="s">
        <v>1590</v>
      </c>
      <c r="G208" s="117" t="s">
        <v>1591</v>
      </c>
      <c r="H208" s="117"/>
      <c r="I208" s="285" t="s">
        <v>2250</v>
      </c>
      <c r="J208" s="351" t="s">
        <v>2723</v>
      </c>
      <c r="K208" s="347">
        <v>35</v>
      </c>
      <c r="L208" s="46" t="s">
        <v>2724</v>
      </c>
      <c r="M208" s="28" t="s">
        <v>2725</v>
      </c>
      <c r="N208" s="162">
        <v>289978812</v>
      </c>
      <c r="O208" s="348" t="s">
        <v>2726</v>
      </c>
      <c r="P208" s="91" t="s">
        <v>1531</v>
      </c>
      <c r="Q208" s="288" t="s">
        <v>1480</v>
      </c>
      <c r="R208" s="349" t="s">
        <v>1481</v>
      </c>
      <c r="S208" s="47"/>
      <c r="T208" s="48"/>
      <c r="U208" s="47"/>
      <c r="V208" s="192">
        <v>123</v>
      </c>
      <c r="W208" s="346">
        <v>42626</v>
      </c>
      <c r="X208" s="350" t="s">
        <v>1484</v>
      </c>
      <c r="Y208" s="45" t="s">
        <v>2346</v>
      </c>
      <c r="Z208" s="54">
        <v>830100010</v>
      </c>
      <c r="AA208" s="50" t="s">
        <v>1729</v>
      </c>
      <c r="AB208" s="347">
        <v>171216</v>
      </c>
      <c r="AC208" s="346"/>
      <c r="AD208" s="49">
        <v>0</v>
      </c>
      <c r="AE208" s="113">
        <v>288978813</v>
      </c>
      <c r="AF208" s="49"/>
      <c r="AG208" s="49"/>
      <c r="AH208" s="49">
        <f t="shared" si="214"/>
        <v>288978813</v>
      </c>
      <c r="AI208" s="157" t="s">
        <v>2402</v>
      </c>
      <c r="AJ208" s="88" t="s">
        <v>2403</v>
      </c>
      <c r="AK208" s="346"/>
      <c r="AL208" s="346"/>
      <c r="AM208" s="346">
        <v>42629</v>
      </c>
      <c r="AN208" s="346">
        <v>42629</v>
      </c>
      <c r="AO208" s="346">
        <f>AN208-W208</f>
        <v>3</v>
      </c>
      <c r="AP208" s="346">
        <v>42689</v>
      </c>
      <c r="AQ208" s="171">
        <f t="shared" si="202"/>
        <v>60</v>
      </c>
      <c r="AR208" s="29"/>
      <c r="AS208" s="351" t="s">
        <v>2727</v>
      </c>
      <c r="AT208" s="8">
        <v>79617900</v>
      </c>
      <c r="AU208" s="57"/>
      <c r="AV208" s="57"/>
      <c r="AW208" s="58"/>
      <c r="AX208" s="86"/>
      <c r="AY208" s="57"/>
      <c r="AZ208" s="58"/>
      <c r="BA208" s="59"/>
      <c r="BB208" s="60"/>
      <c r="BC208" s="61"/>
      <c r="BD208" s="61"/>
      <c r="BE208" s="62"/>
      <c r="BF208" s="61"/>
      <c r="BG208" s="63"/>
      <c r="BH208" s="63"/>
      <c r="BI208" s="64"/>
      <c r="BJ208" s="65"/>
      <c r="BK208" s="66"/>
      <c r="BL208" s="65"/>
      <c r="BM208" s="203">
        <v>0</v>
      </c>
      <c r="BN208" s="204">
        <v>0</v>
      </c>
      <c r="BO208" s="205">
        <v>0</v>
      </c>
      <c r="BP208" s="67"/>
      <c r="BQ208" s="67"/>
      <c r="BR208" s="115"/>
      <c r="BS208" s="67"/>
      <c r="BT208" s="58"/>
      <c r="BU208" s="61"/>
      <c r="BV208" s="60"/>
      <c r="BW208" s="60"/>
      <c r="BX208" s="60"/>
      <c r="BY208" s="61"/>
      <c r="BZ208" s="71"/>
      <c r="CA208" s="71"/>
      <c r="CB208" s="72"/>
      <c r="CC208" s="72"/>
      <c r="CD208" s="72"/>
      <c r="CE208" s="73"/>
      <c r="CF208" s="74">
        <v>42735</v>
      </c>
      <c r="CG208" s="75"/>
      <c r="CH208" s="49"/>
      <c r="CI208" s="73"/>
      <c r="CJ208" s="76" t="e">
        <v>#REF!</v>
      </c>
      <c r="CK208" s="77" t="e">
        <v>#REF!</v>
      </c>
      <c r="CL208" s="78" t="e">
        <v>#REF!</v>
      </c>
      <c r="CM208" s="218"/>
      <c r="CN208" s="218"/>
      <c r="CO208" s="218"/>
      <c r="CP208" s="49"/>
      <c r="CQ208" s="219"/>
      <c r="CR208" s="218"/>
      <c r="CS208" s="49"/>
      <c r="CT208" s="218"/>
      <c r="CU208" s="218"/>
      <c r="CV208" s="218"/>
      <c r="CW208" s="218"/>
    </row>
    <row r="209" spans="1:126" ht="76.5" hidden="1" x14ac:dyDescent="0.25">
      <c r="A209" s="352">
        <f t="shared" si="212"/>
        <v>9382</v>
      </c>
      <c r="B209" s="278" t="s">
        <v>2284</v>
      </c>
      <c r="C209" s="278" t="s">
        <v>2749</v>
      </c>
      <c r="D209" s="125">
        <v>18309</v>
      </c>
      <c r="E209" s="91">
        <v>42552</v>
      </c>
      <c r="F209" s="350" t="s">
        <v>1590</v>
      </c>
      <c r="G209" s="350" t="s">
        <v>1873</v>
      </c>
      <c r="H209" s="350"/>
      <c r="I209" s="285" t="s">
        <v>2250</v>
      </c>
      <c r="J209" s="28" t="s">
        <v>2753</v>
      </c>
      <c r="K209" s="347">
        <v>269</v>
      </c>
      <c r="L209" s="46">
        <v>81112300</v>
      </c>
      <c r="M209" s="264"/>
      <c r="N209" s="162">
        <v>27679484</v>
      </c>
      <c r="O209" s="75" t="s">
        <v>2599</v>
      </c>
      <c r="P209" s="91" t="s">
        <v>1531</v>
      </c>
      <c r="Q209" s="218" t="s">
        <v>1480</v>
      </c>
      <c r="R209" s="218" t="s">
        <v>1481</v>
      </c>
      <c r="S209" s="52"/>
      <c r="T209" s="75"/>
      <c r="U209" s="52"/>
      <c r="V209" s="194">
        <v>9382</v>
      </c>
      <c r="W209" s="346">
        <v>42557</v>
      </c>
      <c r="X209" s="350" t="s">
        <v>1484</v>
      </c>
      <c r="Y209" s="45" t="s">
        <v>2592</v>
      </c>
      <c r="Z209" s="34">
        <v>800103052</v>
      </c>
      <c r="AA209" s="50" t="s">
        <v>1883</v>
      </c>
      <c r="AB209" s="352">
        <v>133716</v>
      </c>
      <c r="AC209" s="91">
        <v>42559</v>
      </c>
      <c r="AD209" s="49"/>
      <c r="AE209" s="217">
        <v>27679484</v>
      </c>
      <c r="AF209" s="49"/>
      <c r="AG209" s="49"/>
      <c r="AH209" s="49">
        <f t="shared" si="214"/>
        <v>27679484</v>
      </c>
      <c r="AI209" s="157" t="s">
        <v>22</v>
      </c>
      <c r="AJ209" s="157" t="s">
        <v>67</v>
      </c>
      <c r="AK209" s="157" t="s">
        <v>67</v>
      </c>
      <c r="AL209" s="157" t="s">
        <v>67</v>
      </c>
      <c r="AM209" s="346" t="s">
        <v>67</v>
      </c>
      <c r="AN209" s="346">
        <v>42559</v>
      </c>
      <c r="AO209" s="346"/>
      <c r="AP209" s="346">
        <v>42916</v>
      </c>
      <c r="AQ209" s="29">
        <f t="shared" si="202"/>
        <v>357</v>
      </c>
      <c r="AR209" s="29"/>
      <c r="AS209" s="350" t="s">
        <v>2660</v>
      </c>
      <c r="AT209" s="290">
        <v>46373712</v>
      </c>
      <c r="AU209" s="56"/>
      <c r="AV209" s="57"/>
      <c r="AW209" s="58"/>
      <c r="AX209" s="58"/>
      <c r="AY209" s="57"/>
      <c r="AZ209" s="58"/>
      <c r="BA209" s="59"/>
      <c r="BB209" s="60"/>
      <c r="BC209" s="61"/>
      <c r="BD209" s="61"/>
      <c r="BE209" s="62"/>
      <c r="BF209" s="61"/>
      <c r="BG209" s="63"/>
      <c r="BH209" s="63"/>
      <c r="BI209" s="64"/>
      <c r="BJ209" s="65"/>
      <c r="BK209" s="66"/>
      <c r="BL209" s="65"/>
      <c r="BM209" s="203">
        <v>0</v>
      </c>
      <c r="BN209" s="204">
        <v>0</v>
      </c>
      <c r="BO209" s="205">
        <v>7000000</v>
      </c>
      <c r="BP209" s="67"/>
      <c r="BQ209" s="67"/>
      <c r="BR209" s="67"/>
      <c r="BS209" s="67"/>
      <c r="BT209" s="58"/>
      <c r="BU209" s="60"/>
      <c r="BV209" s="60"/>
      <c r="BW209" s="60"/>
      <c r="BX209" s="60"/>
      <c r="BY209" s="61"/>
      <c r="BZ209" s="71"/>
      <c r="CA209" s="71"/>
      <c r="CB209" s="72"/>
      <c r="CC209" s="72"/>
      <c r="CD209" s="72"/>
      <c r="CE209" s="73"/>
      <c r="CF209" s="74"/>
      <c r="CG209" s="75"/>
      <c r="CH209" s="49"/>
      <c r="CI209" s="92"/>
      <c r="CJ209" s="93"/>
      <c r="CK209" s="94"/>
      <c r="CL209" s="94"/>
      <c r="CM209" s="94"/>
      <c r="CN209" s="218"/>
      <c r="CO209" s="218"/>
      <c r="CP209" s="218"/>
      <c r="CQ209" s="218"/>
      <c r="CR209" s="218"/>
      <c r="CS209" s="49"/>
      <c r="CT209" s="219"/>
      <c r="CU209" s="218"/>
      <c r="CV209" s="49"/>
      <c r="CW209" s="218"/>
      <c r="DV209" s="221"/>
    </row>
    <row r="210" spans="1:126" ht="89.25" hidden="1" x14ac:dyDescent="0.25">
      <c r="A210" s="352">
        <f t="shared" si="212"/>
        <v>9445</v>
      </c>
      <c r="B210" s="278" t="s">
        <v>2284</v>
      </c>
      <c r="C210" s="278" t="s">
        <v>2731</v>
      </c>
      <c r="D210" s="125">
        <v>18499</v>
      </c>
      <c r="E210" s="91">
        <v>42563</v>
      </c>
      <c r="F210" s="350" t="s">
        <v>1590</v>
      </c>
      <c r="G210" s="350" t="s">
        <v>1873</v>
      </c>
      <c r="H210" s="350"/>
      <c r="I210" s="350"/>
      <c r="J210" s="222" t="s">
        <v>2736</v>
      </c>
      <c r="K210" s="347" t="s">
        <v>2732</v>
      </c>
      <c r="L210" s="46">
        <v>911117</v>
      </c>
      <c r="M210" s="264" t="s">
        <v>2733</v>
      </c>
      <c r="N210" s="217">
        <v>3993880</v>
      </c>
      <c r="O210" s="75" t="s">
        <v>2734</v>
      </c>
      <c r="P210" s="183" t="s">
        <v>1939</v>
      </c>
      <c r="Q210" s="218" t="s">
        <v>1480</v>
      </c>
      <c r="R210" s="218" t="s">
        <v>1481</v>
      </c>
      <c r="S210" s="52"/>
      <c r="T210" s="75"/>
      <c r="U210" s="52"/>
      <c r="V210" s="194">
        <v>9445</v>
      </c>
      <c r="W210" s="346">
        <v>42563</v>
      </c>
      <c r="X210" s="350" t="s">
        <v>1866</v>
      </c>
      <c r="Y210" s="45" t="s">
        <v>2735</v>
      </c>
      <c r="Z210" s="34">
        <v>900796515</v>
      </c>
      <c r="AA210" s="50" t="s">
        <v>1578</v>
      </c>
      <c r="AB210" s="352">
        <v>138316</v>
      </c>
      <c r="AC210" s="91">
        <v>42564</v>
      </c>
      <c r="AD210" s="49"/>
      <c r="AE210" s="73">
        <v>3993880</v>
      </c>
      <c r="AF210" s="49"/>
      <c r="AG210" s="49"/>
      <c r="AH210" s="49">
        <f t="shared" si="214"/>
        <v>3993880</v>
      </c>
      <c r="AI210" s="157" t="s">
        <v>22</v>
      </c>
      <c r="AJ210" s="157" t="s">
        <v>67</v>
      </c>
      <c r="AK210" s="157" t="s">
        <v>67</v>
      </c>
      <c r="AL210" s="157" t="s">
        <v>67</v>
      </c>
      <c r="AM210" s="346" t="s">
        <v>67</v>
      </c>
      <c r="AN210" s="346">
        <v>42564</v>
      </c>
      <c r="AO210" s="346"/>
      <c r="AP210" s="346">
        <v>42597</v>
      </c>
      <c r="AQ210" s="29">
        <f t="shared" si="202"/>
        <v>33</v>
      </c>
      <c r="AR210" s="29"/>
      <c r="AS210" s="184" t="s">
        <v>2658</v>
      </c>
      <c r="AT210" s="290">
        <v>79292555</v>
      </c>
      <c r="AU210" s="56"/>
      <c r="AV210" s="57"/>
      <c r="AW210" s="58"/>
      <c r="AX210" s="58"/>
      <c r="AY210" s="57"/>
      <c r="AZ210" s="58"/>
      <c r="BA210" s="59"/>
      <c r="BB210" s="60"/>
      <c r="BC210" s="61"/>
      <c r="BD210" s="61"/>
      <c r="BE210" s="62"/>
      <c r="BF210" s="61"/>
      <c r="BG210" s="63"/>
      <c r="BH210" s="63"/>
      <c r="BI210" s="64"/>
      <c r="BJ210" s="65"/>
      <c r="BK210" s="66"/>
      <c r="BL210" s="65"/>
      <c r="BM210" s="203">
        <v>0</v>
      </c>
      <c r="BN210" s="204">
        <v>0</v>
      </c>
      <c r="BO210" s="205">
        <v>7000000</v>
      </c>
      <c r="BP210" s="67"/>
      <c r="BQ210" s="67"/>
      <c r="BR210" s="67"/>
      <c r="BS210" s="67"/>
      <c r="BT210" s="58"/>
      <c r="BU210" s="60"/>
      <c r="BV210" s="60"/>
      <c r="BW210" s="60"/>
      <c r="BX210" s="60"/>
      <c r="BY210" s="61"/>
      <c r="BZ210" s="71"/>
      <c r="CA210" s="71"/>
      <c r="CB210" s="72"/>
      <c r="CC210" s="72"/>
      <c r="CD210" s="72"/>
      <c r="CE210" s="73"/>
      <c r="CF210" s="74"/>
      <c r="CG210" s="75"/>
      <c r="CH210" s="49"/>
      <c r="CI210" s="92"/>
      <c r="CJ210" s="93"/>
      <c r="CK210" s="94"/>
      <c r="CL210" s="94"/>
      <c r="CM210" s="94"/>
      <c r="CN210" s="218"/>
      <c r="CO210" s="218"/>
      <c r="CP210" s="218"/>
      <c r="CQ210" s="218"/>
      <c r="CR210" s="218"/>
      <c r="CS210" s="49"/>
      <c r="CT210" s="219"/>
      <c r="CU210" s="218"/>
      <c r="CV210" s="49"/>
      <c r="CW210" s="218"/>
      <c r="DV210" s="221"/>
    </row>
    <row r="211" spans="1:126" ht="89.25" hidden="1" x14ac:dyDescent="0.25">
      <c r="A211" s="352">
        <f t="shared" si="212"/>
        <v>9446</v>
      </c>
      <c r="B211" s="278" t="s">
        <v>2284</v>
      </c>
      <c r="C211" s="278" t="s">
        <v>2737</v>
      </c>
      <c r="D211" s="125">
        <v>18496</v>
      </c>
      <c r="E211" s="91">
        <v>42563</v>
      </c>
      <c r="F211" s="350" t="s">
        <v>1590</v>
      </c>
      <c r="G211" s="350" t="s">
        <v>1873</v>
      </c>
      <c r="H211" s="350"/>
      <c r="I211" s="350"/>
      <c r="J211" s="222" t="s">
        <v>2736</v>
      </c>
      <c r="K211" s="347" t="s">
        <v>2732</v>
      </c>
      <c r="L211" s="46">
        <v>911117</v>
      </c>
      <c r="M211" s="264" t="s">
        <v>2733</v>
      </c>
      <c r="N211" s="217">
        <v>1888684</v>
      </c>
      <c r="O211" s="75" t="s">
        <v>2738</v>
      </c>
      <c r="P211" s="183" t="s">
        <v>1939</v>
      </c>
      <c r="Q211" s="218" t="s">
        <v>1480</v>
      </c>
      <c r="R211" s="218" t="s">
        <v>1481</v>
      </c>
      <c r="S211" s="52"/>
      <c r="T211" s="75"/>
      <c r="U211" s="52"/>
      <c r="V211" s="194">
        <v>9446</v>
      </c>
      <c r="W211" s="346">
        <v>42563</v>
      </c>
      <c r="X211" s="350" t="s">
        <v>1866</v>
      </c>
      <c r="Y211" s="45" t="s">
        <v>2739</v>
      </c>
      <c r="Z211" s="34">
        <v>79113835</v>
      </c>
      <c r="AA211" s="50"/>
      <c r="AB211" s="352">
        <v>138216</v>
      </c>
      <c r="AC211" s="91">
        <v>42564</v>
      </c>
      <c r="AD211" s="49"/>
      <c r="AE211" s="73">
        <v>1888684</v>
      </c>
      <c r="AF211" s="49"/>
      <c r="AG211" s="49"/>
      <c r="AH211" s="49">
        <f t="shared" si="214"/>
        <v>1888684</v>
      </c>
      <c r="AI211" s="157" t="s">
        <v>22</v>
      </c>
      <c r="AJ211" s="157" t="s">
        <v>67</v>
      </c>
      <c r="AK211" s="157" t="s">
        <v>67</v>
      </c>
      <c r="AL211" s="157" t="s">
        <v>67</v>
      </c>
      <c r="AM211" s="346" t="s">
        <v>67</v>
      </c>
      <c r="AN211" s="346">
        <v>42564</v>
      </c>
      <c r="AO211" s="346"/>
      <c r="AP211" s="346">
        <v>42597</v>
      </c>
      <c r="AQ211" s="29">
        <f t="shared" si="202"/>
        <v>33</v>
      </c>
      <c r="AR211" s="29"/>
      <c r="AS211" s="184" t="s">
        <v>2658</v>
      </c>
      <c r="AT211" s="290">
        <v>79292555</v>
      </c>
      <c r="AU211" s="56"/>
      <c r="AV211" s="57"/>
      <c r="AW211" s="58"/>
      <c r="AX211" s="58"/>
      <c r="AY211" s="57"/>
      <c r="AZ211" s="58"/>
      <c r="BA211" s="59"/>
      <c r="BB211" s="60"/>
      <c r="BC211" s="61"/>
      <c r="BD211" s="61"/>
      <c r="BE211" s="62"/>
      <c r="BF211" s="61"/>
      <c r="BG211" s="63"/>
      <c r="BH211" s="63"/>
      <c r="BI211" s="64"/>
      <c r="BJ211" s="65"/>
      <c r="BK211" s="66"/>
      <c r="BL211" s="65"/>
      <c r="BM211" s="203">
        <v>0</v>
      </c>
      <c r="BN211" s="204">
        <v>0</v>
      </c>
      <c r="BO211" s="205">
        <v>7000000</v>
      </c>
      <c r="BP211" s="67"/>
      <c r="BQ211" s="67"/>
      <c r="BR211" s="67"/>
      <c r="BS211" s="67"/>
      <c r="BT211" s="58"/>
      <c r="BU211" s="60"/>
      <c r="BV211" s="60"/>
      <c r="BW211" s="60"/>
      <c r="BX211" s="60"/>
      <c r="BY211" s="61"/>
      <c r="BZ211" s="71"/>
      <c r="CA211" s="71"/>
      <c r="CB211" s="72"/>
      <c r="CC211" s="72"/>
      <c r="CD211" s="72"/>
      <c r="CE211" s="73"/>
      <c r="CF211" s="74"/>
      <c r="CG211" s="75"/>
      <c r="CH211" s="49"/>
      <c r="CI211" s="92"/>
      <c r="CJ211" s="93"/>
      <c r="CK211" s="94"/>
      <c r="CL211" s="94"/>
      <c r="CM211" s="94"/>
      <c r="CN211" s="218"/>
      <c r="CO211" s="218"/>
      <c r="CP211" s="218"/>
      <c r="CQ211" s="218"/>
      <c r="CR211" s="218"/>
      <c r="CS211" s="49"/>
      <c r="CT211" s="219"/>
      <c r="CU211" s="218"/>
      <c r="CV211" s="49"/>
      <c r="CW211" s="218"/>
      <c r="DV211" s="221"/>
    </row>
    <row r="212" spans="1:126" ht="89.25" hidden="1" x14ac:dyDescent="0.25">
      <c r="A212" s="352">
        <f t="shared" si="212"/>
        <v>9447</v>
      </c>
      <c r="B212" s="278" t="s">
        <v>2284</v>
      </c>
      <c r="C212" s="278" t="s">
        <v>2740</v>
      </c>
      <c r="D212" s="125">
        <v>18494</v>
      </c>
      <c r="E212" s="91">
        <v>42563</v>
      </c>
      <c r="F212" s="350" t="s">
        <v>1590</v>
      </c>
      <c r="G212" s="350" t="s">
        <v>1873</v>
      </c>
      <c r="H212" s="350"/>
      <c r="I212" s="350"/>
      <c r="J212" s="222" t="s">
        <v>2736</v>
      </c>
      <c r="K212" s="347" t="s">
        <v>2732</v>
      </c>
      <c r="L212" s="46">
        <v>911117</v>
      </c>
      <c r="M212" s="264" t="s">
        <v>2733</v>
      </c>
      <c r="N212" s="217">
        <v>2595560</v>
      </c>
      <c r="O212" s="75" t="s">
        <v>2741</v>
      </c>
      <c r="P212" s="183" t="s">
        <v>1939</v>
      </c>
      <c r="Q212" s="218" t="s">
        <v>1480</v>
      </c>
      <c r="R212" s="218" t="s">
        <v>1481</v>
      </c>
      <c r="S212" s="52"/>
      <c r="T212" s="75"/>
      <c r="U212" s="52"/>
      <c r="V212" s="194">
        <v>9447</v>
      </c>
      <c r="W212" s="346">
        <v>42563</v>
      </c>
      <c r="X212" s="350" t="s">
        <v>1866</v>
      </c>
      <c r="Y212" s="45" t="s">
        <v>2655</v>
      </c>
      <c r="Z212" s="34">
        <v>817000830</v>
      </c>
      <c r="AA212" s="50" t="s">
        <v>1570</v>
      </c>
      <c r="AB212" s="352">
        <v>138116</v>
      </c>
      <c r="AC212" s="91">
        <v>42564</v>
      </c>
      <c r="AD212" s="49"/>
      <c r="AE212" s="73">
        <v>2595560</v>
      </c>
      <c r="AF212" s="49"/>
      <c r="AG212" s="49"/>
      <c r="AH212" s="49">
        <f t="shared" si="214"/>
        <v>2595560</v>
      </c>
      <c r="AI212" s="157" t="s">
        <v>22</v>
      </c>
      <c r="AJ212" s="157" t="s">
        <v>67</v>
      </c>
      <c r="AK212" s="157" t="s">
        <v>67</v>
      </c>
      <c r="AL212" s="157" t="s">
        <v>67</v>
      </c>
      <c r="AM212" s="346" t="s">
        <v>67</v>
      </c>
      <c r="AN212" s="346">
        <v>42564</v>
      </c>
      <c r="AO212" s="346"/>
      <c r="AP212" s="346">
        <v>42597</v>
      </c>
      <c r="AQ212" s="29">
        <f t="shared" si="202"/>
        <v>33</v>
      </c>
      <c r="AR212" s="29"/>
      <c r="AS212" s="350" t="s">
        <v>2658</v>
      </c>
      <c r="AT212" s="290">
        <v>79292555</v>
      </c>
      <c r="AU212" s="56"/>
      <c r="AV212" s="57"/>
      <c r="AW212" s="58"/>
      <c r="AX212" s="58"/>
      <c r="AY212" s="57"/>
      <c r="AZ212" s="58"/>
      <c r="BA212" s="59"/>
      <c r="BB212" s="60"/>
      <c r="BC212" s="61"/>
      <c r="BD212" s="61"/>
      <c r="BE212" s="62"/>
      <c r="BF212" s="61"/>
      <c r="BG212" s="63"/>
      <c r="BH212" s="63"/>
      <c r="BI212" s="64"/>
      <c r="BJ212" s="65"/>
      <c r="BK212" s="66"/>
      <c r="BL212" s="65"/>
      <c r="BM212" s="203">
        <v>0</v>
      </c>
      <c r="BN212" s="204">
        <v>0</v>
      </c>
      <c r="BO212" s="205">
        <v>7000000</v>
      </c>
      <c r="BP212" s="67"/>
      <c r="BQ212" s="67"/>
      <c r="BR212" s="67"/>
      <c r="BS212" s="67"/>
      <c r="BT212" s="58"/>
      <c r="BU212" s="60"/>
      <c r="BV212" s="60"/>
      <c r="BW212" s="60"/>
      <c r="BX212" s="60"/>
      <c r="BY212" s="61"/>
      <c r="BZ212" s="71"/>
      <c r="CA212" s="71"/>
      <c r="CB212" s="72"/>
      <c r="CC212" s="72"/>
      <c r="CD212" s="72"/>
      <c r="CE212" s="73"/>
      <c r="CF212" s="74"/>
      <c r="CG212" s="75"/>
      <c r="CH212" s="49"/>
      <c r="CI212" s="92"/>
      <c r="CJ212" s="93"/>
      <c r="CK212" s="94"/>
      <c r="CL212" s="94"/>
      <c r="CM212" s="94"/>
      <c r="CN212" s="218"/>
      <c r="CO212" s="218"/>
      <c r="CP212" s="218"/>
      <c r="CQ212" s="218"/>
      <c r="CR212" s="218"/>
      <c r="CS212" s="49"/>
      <c r="CT212" s="219"/>
      <c r="CU212" s="218"/>
      <c r="CV212" s="49"/>
      <c r="CW212" s="218"/>
      <c r="DV212" s="221"/>
    </row>
    <row r="213" spans="1:126" ht="89.25" hidden="1" x14ac:dyDescent="0.25">
      <c r="A213" s="352">
        <f t="shared" si="212"/>
        <v>9448</v>
      </c>
      <c r="B213" s="278" t="s">
        <v>2284</v>
      </c>
      <c r="C213" s="278" t="s">
        <v>2742</v>
      </c>
      <c r="D213" s="125">
        <v>18493</v>
      </c>
      <c r="E213" s="91">
        <v>42563</v>
      </c>
      <c r="F213" s="350" t="s">
        <v>1590</v>
      </c>
      <c r="G213" s="350" t="s">
        <v>1873</v>
      </c>
      <c r="H213" s="350"/>
      <c r="I213" s="350"/>
      <c r="J213" s="222" t="s">
        <v>2736</v>
      </c>
      <c r="K213" s="347" t="s">
        <v>2732</v>
      </c>
      <c r="L213" s="46">
        <v>911117</v>
      </c>
      <c r="M213" s="264" t="s">
        <v>2733</v>
      </c>
      <c r="N213" s="217">
        <v>4709600</v>
      </c>
      <c r="O213" s="75" t="s">
        <v>2734</v>
      </c>
      <c r="P213" s="183" t="s">
        <v>1939</v>
      </c>
      <c r="Q213" s="218" t="s">
        <v>1480</v>
      </c>
      <c r="R213" s="218" t="s">
        <v>1481</v>
      </c>
      <c r="S213" s="52"/>
      <c r="T213" s="75"/>
      <c r="U213" s="52"/>
      <c r="V213" s="194">
        <v>9448</v>
      </c>
      <c r="W213" s="346">
        <v>42563</v>
      </c>
      <c r="X213" s="350" t="s">
        <v>1866</v>
      </c>
      <c r="Y213" s="45" t="s">
        <v>2103</v>
      </c>
      <c r="Z213" s="54">
        <v>805022296</v>
      </c>
      <c r="AA213" s="50" t="s">
        <v>1883</v>
      </c>
      <c r="AB213" s="352">
        <v>138016</v>
      </c>
      <c r="AC213" s="91">
        <v>42564</v>
      </c>
      <c r="AD213" s="49"/>
      <c r="AE213" s="73">
        <v>4709600</v>
      </c>
      <c r="AF213" s="49"/>
      <c r="AG213" s="49"/>
      <c r="AH213" s="49">
        <f t="shared" si="214"/>
        <v>4709600</v>
      </c>
      <c r="AI213" s="157" t="s">
        <v>22</v>
      </c>
      <c r="AJ213" s="157" t="s">
        <v>67</v>
      </c>
      <c r="AK213" s="157" t="s">
        <v>67</v>
      </c>
      <c r="AL213" s="157" t="s">
        <v>67</v>
      </c>
      <c r="AM213" s="346" t="s">
        <v>67</v>
      </c>
      <c r="AN213" s="346">
        <v>42564</v>
      </c>
      <c r="AO213" s="346"/>
      <c r="AP213" s="346">
        <v>42597</v>
      </c>
      <c r="AQ213" s="29">
        <f t="shared" si="202"/>
        <v>33</v>
      </c>
      <c r="AR213" s="29"/>
      <c r="AS213" s="350" t="s">
        <v>2658</v>
      </c>
      <c r="AT213" s="290">
        <v>79292555</v>
      </c>
      <c r="AU213" s="56"/>
      <c r="AV213" s="57"/>
      <c r="AW213" s="58"/>
      <c r="AX213" s="58"/>
      <c r="AY213" s="57"/>
      <c r="AZ213" s="58"/>
      <c r="BA213" s="59"/>
      <c r="BB213" s="60"/>
      <c r="BC213" s="61"/>
      <c r="BD213" s="61"/>
      <c r="BE213" s="62"/>
      <c r="BF213" s="61"/>
      <c r="BG213" s="63"/>
      <c r="BH213" s="63"/>
      <c r="BI213" s="64"/>
      <c r="BJ213" s="65"/>
      <c r="BK213" s="66"/>
      <c r="BL213" s="65"/>
      <c r="BM213" s="203">
        <v>0</v>
      </c>
      <c r="BN213" s="204">
        <v>0</v>
      </c>
      <c r="BO213" s="205">
        <v>7000000</v>
      </c>
      <c r="BP213" s="67"/>
      <c r="BQ213" s="67"/>
      <c r="BR213" s="67"/>
      <c r="BS213" s="67"/>
      <c r="BT213" s="58"/>
      <c r="BU213" s="60"/>
      <c r="BV213" s="60"/>
      <c r="BW213" s="60"/>
      <c r="BX213" s="60"/>
      <c r="BY213" s="61"/>
      <c r="BZ213" s="71"/>
      <c r="CA213" s="71"/>
      <c r="CB213" s="72"/>
      <c r="CC213" s="72"/>
      <c r="CD213" s="72"/>
      <c r="CE213" s="73"/>
      <c r="CF213" s="74"/>
      <c r="CG213" s="75"/>
      <c r="CH213" s="49"/>
      <c r="CI213" s="92"/>
      <c r="CJ213" s="93"/>
      <c r="CK213" s="94"/>
      <c r="CL213" s="94"/>
      <c r="CM213" s="94"/>
      <c r="CN213" s="218"/>
      <c r="CO213" s="218"/>
      <c r="CP213" s="218"/>
      <c r="CQ213" s="218"/>
      <c r="CR213" s="218"/>
      <c r="CS213" s="49"/>
      <c r="CT213" s="219"/>
      <c r="CU213" s="218"/>
      <c r="CV213" s="49"/>
      <c r="CW213" s="218"/>
      <c r="DV213" s="221"/>
    </row>
    <row r="214" spans="1:126" ht="89.25" hidden="1" x14ac:dyDescent="0.25">
      <c r="A214" s="352">
        <f t="shared" si="212"/>
        <v>9449</v>
      </c>
      <c r="B214" s="278" t="s">
        <v>2284</v>
      </c>
      <c r="C214" s="278" t="s">
        <v>2743</v>
      </c>
      <c r="D214" s="125">
        <v>18492</v>
      </c>
      <c r="E214" s="91">
        <v>42563</v>
      </c>
      <c r="F214" s="350" t="s">
        <v>1590</v>
      </c>
      <c r="G214" s="350" t="s">
        <v>1873</v>
      </c>
      <c r="H214" s="350"/>
      <c r="I214" s="350"/>
      <c r="J214" s="222" t="s">
        <v>2736</v>
      </c>
      <c r="K214" s="347" t="s">
        <v>2732</v>
      </c>
      <c r="L214" s="46">
        <v>911117</v>
      </c>
      <c r="M214" s="264" t="s">
        <v>2733</v>
      </c>
      <c r="N214" s="217">
        <v>2598400</v>
      </c>
      <c r="O214" s="75" t="s">
        <v>2738</v>
      </c>
      <c r="P214" s="183" t="s">
        <v>1939</v>
      </c>
      <c r="Q214" s="218" t="s">
        <v>1480</v>
      </c>
      <c r="R214" s="218" t="s">
        <v>1481</v>
      </c>
      <c r="S214" s="52"/>
      <c r="T214" s="75"/>
      <c r="U214" s="52"/>
      <c r="V214" s="194">
        <v>9449</v>
      </c>
      <c r="W214" s="346">
        <v>42563</v>
      </c>
      <c r="X214" s="350" t="s">
        <v>1866</v>
      </c>
      <c r="Y214" s="45" t="s">
        <v>2103</v>
      </c>
      <c r="Z214" s="54">
        <v>805022296</v>
      </c>
      <c r="AA214" s="50" t="s">
        <v>1883</v>
      </c>
      <c r="AB214" s="352">
        <v>137916</v>
      </c>
      <c r="AC214" s="91">
        <v>42564</v>
      </c>
      <c r="AD214" s="49"/>
      <c r="AE214" s="73">
        <v>2598400</v>
      </c>
      <c r="AF214" s="49"/>
      <c r="AG214" s="49"/>
      <c r="AH214" s="49">
        <f t="shared" si="214"/>
        <v>2598400</v>
      </c>
      <c r="AI214" s="157" t="s">
        <v>22</v>
      </c>
      <c r="AJ214" s="157" t="s">
        <v>67</v>
      </c>
      <c r="AK214" s="157" t="s">
        <v>67</v>
      </c>
      <c r="AL214" s="157" t="s">
        <v>67</v>
      </c>
      <c r="AM214" s="346" t="s">
        <v>67</v>
      </c>
      <c r="AN214" s="346">
        <v>42564</v>
      </c>
      <c r="AO214" s="346"/>
      <c r="AP214" s="346">
        <v>42597</v>
      </c>
      <c r="AQ214" s="29">
        <f t="shared" si="202"/>
        <v>33</v>
      </c>
      <c r="AR214" s="29"/>
      <c r="AS214" s="350" t="s">
        <v>2658</v>
      </c>
      <c r="AT214" s="290">
        <v>79292555</v>
      </c>
      <c r="AU214" s="56"/>
      <c r="AV214" s="57"/>
      <c r="AW214" s="58"/>
      <c r="AX214" s="58"/>
      <c r="AY214" s="57"/>
      <c r="AZ214" s="58"/>
      <c r="BA214" s="59"/>
      <c r="BB214" s="60"/>
      <c r="BC214" s="61"/>
      <c r="BD214" s="61"/>
      <c r="BE214" s="62"/>
      <c r="BF214" s="61"/>
      <c r="BG214" s="63"/>
      <c r="BH214" s="63"/>
      <c r="BI214" s="64"/>
      <c r="BJ214" s="65"/>
      <c r="BK214" s="66"/>
      <c r="BL214" s="65"/>
      <c r="BM214" s="203">
        <v>0</v>
      </c>
      <c r="BN214" s="204">
        <v>0</v>
      </c>
      <c r="BO214" s="205">
        <v>7000000</v>
      </c>
      <c r="BP214" s="67"/>
      <c r="BQ214" s="67"/>
      <c r="BR214" s="67"/>
      <c r="BS214" s="67"/>
      <c r="BT214" s="58"/>
      <c r="BU214" s="60"/>
      <c r="BV214" s="60"/>
      <c r="BW214" s="60"/>
      <c r="BX214" s="60"/>
      <c r="BY214" s="61"/>
      <c r="BZ214" s="71"/>
      <c r="CA214" s="71"/>
      <c r="CB214" s="72"/>
      <c r="CC214" s="72"/>
      <c r="CD214" s="72"/>
      <c r="CE214" s="73"/>
      <c r="CF214" s="74"/>
      <c r="CG214" s="75"/>
      <c r="CH214" s="49"/>
      <c r="CI214" s="92"/>
      <c r="CJ214" s="93"/>
      <c r="CK214" s="94"/>
      <c r="CL214" s="94"/>
      <c r="CM214" s="94"/>
      <c r="CN214" s="218"/>
      <c r="CO214" s="218"/>
      <c r="CP214" s="218"/>
      <c r="CQ214" s="218"/>
      <c r="CR214" s="218"/>
      <c r="CS214" s="49"/>
      <c r="CT214" s="219"/>
      <c r="CU214" s="218"/>
      <c r="CV214" s="49"/>
      <c r="CW214" s="218"/>
      <c r="DV214" s="221"/>
    </row>
    <row r="215" spans="1:126" ht="89.25" hidden="1" x14ac:dyDescent="0.25">
      <c r="A215" s="352">
        <f t="shared" si="212"/>
        <v>9450</v>
      </c>
      <c r="B215" s="278" t="s">
        <v>2284</v>
      </c>
      <c r="C215" s="278" t="s">
        <v>2744</v>
      </c>
      <c r="D215" s="125">
        <v>18489</v>
      </c>
      <c r="E215" s="91">
        <v>42563</v>
      </c>
      <c r="F215" s="350" t="s">
        <v>1590</v>
      </c>
      <c r="G215" s="350" t="s">
        <v>1873</v>
      </c>
      <c r="H215" s="350"/>
      <c r="I215" s="350"/>
      <c r="J215" s="222" t="s">
        <v>2736</v>
      </c>
      <c r="K215" s="347" t="s">
        <v>2732</v>
      </c>
      <c r="L215" s="46">
        <v>911117</v>
      </c>
      <c r="M215" s="264" t="s">
        <v>2733</v>
      </c>
      <c r="N215" s="217">
        <v>881600</v>
      </c>
      <c r="O215" s="75" t="s">
        <v>2745</v>
      </c>
      <c r="P215" s="183" t="s">
        <v>1939</v>
      </c>
      <c r="Q215" s="218" t="s">
        <v>1480</v>
      </c>
      <c r="R215" s="218" t="s">
        <v>1481</v>
      </c>
      <c r="S215" s="52"/>
      <c r="T215" s="75"/>
      <c r="U215" s="52"/>
      <c r="V215" s="194">
        <v>9450</v>
      </c>
      <c r="W215" s="346">
        <v>42563</v>
      </c>
      <c r="X215" s="350" t="s">
        <v>1866</v>
      </c>
      <c r="Y215" s="45" t="s">
        <v>2103</v>
      </c>
      <c r="Z215" s="54">
        <v>805022296</v>
      </c>
      <c r="AA215" s="50" t="s">
        <v>1883</v>
      </c>
      <c r="AB215" s="352">
        <v>137716</v>
      </c>
      <c r="AC215" s="91">
        <v>42564</v>
      </c>
      <c r="AD215" s="49"/>
      <c r="AE215" s="73">
        <v>881600</v>
      </c>
      <c r="AF215" s="49"/>
      <c r="AG215" s="49"/>
      <c r="AH215" s="49">
        <f t="shared" si="214"/>
        <v>881600</v>
      </c>
      <c r="AI215" s="157" t="s">
        <v>22</v>
      </c>
      <c r="AJ215" s="157" t="s">
        <v>67</v>
      </c>
      <c r="AK215" s="157" t="s">
        <v>67</v>
      </c>
      <c r="AL215" s="157" t="s">
        <v>67</v>
      </c>
      <c r="AM215" s="346" t="s">
        <v>67</v>
      </c>
      <c r="AN215" s="346">
        <v>42564</v>
      </c>
      <c r="AO215" s="346"/>
      <c r="AP215" s="346">
        <v>42597</v>
      </c>
      <c r="AQ215" s="29">
        <f t="shared" si="202"/>
        <v>33</v>
      </c>
      <c r="AR215" s="29"/>
      <c r="AS215" s="350" t="s">
        <v>2658</v>
      </c>
      <c r="AT215" s="290">
        <v>79292555</v>
      </c>
      <c r="AU215" s="56"/>
      <c r="AV215" s="57"/>
      <c r="AW215" s="58"/>
      <c r="AX215" s="58"/>
      <c r="AY215" s="57"/>
      <c r="AZ215" s="58"/>
      <c r="BA215" s="59"/>
      <c r="BB215" s="60"/>
      <c r="BC215" s="61"/>
      <c r="BD215" s="61"/>
      <c r="BE215" s="62"/>
      <c r="BF215" s="61"/>
      <c r="BG215" s="63"/>
      <c r="BH215" s="63"/>
      <c r="BI215" s="64"/>
      <c r="BJ215" s="65"/>
      <c r="BK215" s="66"/>
      <c r="BL215" s="65"/>
      <c r="BM215" s="203">
        <v>0</v>
      </c>
      <c r="BN215" s="204">
        <v>0</v>
      </c>
      <c r="BO215" s="205">
        <v>7000000</v>
      </c>
      <c r="BP215" s="67"/>
      <c r="BQ215" s="67"/>
      <c r="BR215" s="67"/>
      <c r="BS215" s="67"/>
      <c r="BT215" s="58"/>
      <c r="BU215" s="60"/>
      <c r="BV215" s="60"/>
      <c r="BW215" s="60"/>
      <c r="BX215" s="60"/>
      <c r="BY215" s="61"/>
      <c r="BZ215" s="71"/>
      <c r="CA215" s="71"/>
      <c r="CB215" s="72"/>
      <c r="CC215" s="72"/>
      <c r="CD215" s="72"/>
      <c r="CE215" s="73"/>
      <c r="CF215" s="74"/>
      <c r="CG215" s="75"/>
      <c r="CH215" s="49"/>
      <c r="CI215" s="92"/>
      <c r="CJ215" s="93"/>
      <c r="CK215" s="94"/>
      <c r="CL215" s="94"/>
      <c r="CM215" s="94"/>
      <c r="CN215" s="218"/>
      <c r="CO215" s="218"/>
      <c r="CP215" s="218"/>
      <c r="CQ215" s="218"/>
      <c r="CR215" s="218"/>
      <c r="CS215" s="49"/>
      <c r="CT215" s="219"/>
      <c r="CU215" s="218"/>
      <c r="CV215" s="49"/>
      <c r="CW215" s="218"/>
      <c r="DV215" s="221"/>
    </row>
    <row r="216" spans="1:126" ht="89.25" hidden="1" x14ac:dyDescent="0.25">
      <c r="A216" s="352">
        <f t="shared" si="212"/>
        <v>9451</v>
      </c>
      <c r="B216" s="278" t="s">
        <v>2284</v>
      </c>
      <c r="C216" s="278" t="s">
        <v>2746</v>
      </c>
      <c r="D216" s="125">
        <v>18491</v>
      </c>
      <c r="E216" s="91">
        <v>42563</v>
      </c>
      <c r="F216" s="350" t="s">
        <v>1590</v>
      </c>
      <c r="G216" s="350" t="s">
        <v>1873</v>
      </c>
      <c r="H216" s="350"/>
      <c r="I216" s="350"/>
      <c r="J216" s="222" t="s">
        <v>2736</v>
      </c>
      <c r="K216" s="347" t="s">
        <v>2732</v>
      </c>
      <c r="L216" s="46">
        <v>911117</v>
      </c>
      <c r="M216" s="264" t="s">
        <v>2733</v>
      </c>
      <c r="N216" s="217">
        <v>1392000</v>
      </c>
      <c r="O216" s="75" t="s">
        <v>2741</v>
      </c>
      <c r="P216" s="183" t="s">
        <v>1939</v>
      </c>
      <c r="Q216" s="218" t="s">
        <v>1480</v>
      </c>
      <c r="R216" s="218" t="s">
        <v>1481</v>
      </c>
      <c r="S216" s="52"/>
      <c r="T216" s="75"/>
      <c r="U216" s="52"/>
      <c r="V216" s="194">
        <v>9451</v>
      </c>
      <c r="W216" s="346">
        <v>42563</v>
      </c>
      <c r="X216" s="350" t="s">
        <v>1866</v>
      </c>
      <c r="Y216" s="45" t="s">
        <v>2103</v>
      </c>
      <c r="Z216" s="54">
        <v>805022296</v>
      </c>
      <c r="AA216" s="50" t="s">
        <v>1883</v>
      </c>
      <c r="AB216" s="352">
        <v>137816</v>
      </c>
      <c r="AC216" s="91">
        <v>42564</v>
      </c>
      <c r="AD216" s="49"/>
      <c r="AE216" s="73">
        <v>1392000</v>
      </c>
      <c r="AF216" s="49"/>
      <c r="AG216" s="49"/>
      <c r="AH216" s="49">
        <f t="shared" si="214"/>
        <v>1392000</v>
      </c>
      <c r="AI216" s="157" t="s">
        <v>22</v>
      </c>
      <c r="AJ216" s="157" t="s">
        <v>67</v>
      </c>
      <c r="AK216" s="157" t="s">
        <v>67</v>
      </c>
      <c r="AL216" s="157" t="s">
        <v>67</v>
      </c>
      <c r="AM216" s="346" t="s">
        <v>67</v>
      </c>
      <c r="AN216" s="346">
        <v>42564</v>
      </c>
      <c r="AO216" s="346"/>
      <c r="AP216" s="346">
        <v>42597</v>
      </c>
      <c r="AQ216" s="29">
        <f t="shared" si="202"/>
        <v>33</v>
      </c>
      <c r="AR216" s="29"/>
      <c r="AS216" s="350" t="s">
        <v>2658</v>
      </c>
      <c r="AT216" s="290">
        <v>79292555</v>
      </c>
      <c r="AU216" s="56"/>
      <c r="AV216" s="57"/>
      <c r="AW216" s="58"/>
      <c r="AX216" s="58"/>
      <c r="AY216" s="57"/>
      <c r="AZ216" s="58"/>
      <c r="BA216" s="59"/>
      <c r="BB216" s="60"/>
      <c r="BC216" s="61"/>
      <c r="BD216" s="61"/>
      <c r="BE216" s="62"/>
      <c r="BF216" s="61"/>
      <c r="BG216" s="63"/>
      <c r="BH216" s="63"/>
      <c r="BI216" s="64"/>
      <c r="BJ216" s="65"/>
      <c r="BK216" s="66"/>
      <c r="BL216" s="65"/>
      <c r="BM216" s="203">
        <v>0</v>
      </c>
      <c r="BN216" s="204">
        <v>0</v>
      </c>
      <c r="BO216" s="205">
        <v>7000000</v>
      </c>
      <c r="BP216" s="67"/>
      <c r="BQ216" s="67"/>
      <c r="BR216" s="67"/>
      <c r="BS216" s="67"/>
      <c r="BT216" s="58"/>
      <c r="BU216" s="60"/>
      <c r="BV216" s="60"/>
      <c r="BW216" s="60"/>
      <c r="BX216" s="60"/>
      <c r="BY216" s="61"/>
      <c r="BZ216" s="71"/>
      <c r="CA216" s="71"/>
      <c r="CB216" s="72"/>
      <c r="CC216" s="72"/>
      <c r="CD216" s="72"/>
      <c r="CE216" s="73"/>
      <c r="CF216" s="74"/>
      <c r="CG216" s="75"/>
      <c r="CH216" s="49"/>
      <c r="CI216" s="92"/>
      <c r="CJ216" s="93"/>
      <c r="CK216" s="94"/>
      <c r="CL216" s="94"/>
      <c r="CM216" s="94"/>
      <c r="CN216" s="218"/>
      <c r="CO216" s="218"/>
      <c r="CP216" s="218"/>
      <c r="CQ216" s="218"/>
      <c r="CR216" s="218"/>
      <c r="CS216" s="49"/>
      <c r="CT216" s="219"/>
      <c r="CU216" s="218"/>
      <c r="CV216" s="49"/>
      <c r="CW216" s="218"/>
      <c r="DV216" s="221"/>
    </row>
    <row r="217" spans="1:126" ht="89.25" hidden="1" x14ac:dyDescent="0.25">
      <c r="A217" s="352">
        <f t="shared" si="212"/>
        <v>9624</v>
      </c>
      <c r="B217" s="278" t="s">
        <v>2284</v>
      </c>
      <c r="C217" s="278" t="s">
        <v>2747</v>
      </c>
      <c r="D217" s="125">
        <v>18850</v>
      </c>
      <c r="E217" s="91">
        <v>42577</v>
      </c>
      <c r="F217" s="350" t="s">
        <v>1590</v>
      </c>
      <c r="G217" s="350" t="s">
        <v>1873</v>
      </c>
      <c r="H217" s="350"/>
      <c r="I217" s="350"/>
      <c r="J217" s="222" t="s">
        <v>2736</v>
      </c>
      <c r="K217" s="347" t="s">
        <v>2732</v>
      </c>
      <c r="L217" s="46">
        <v>911117</v>
      </c>
      <c r="M217" s="264" t="s">
        <v>2733</v>
      </c>
      <c r="N217" s="217">
        <v>1336320</v>
      </c>
      <c r="O217" s="75" t="s">
        <v>2745</v>
      </c>
      <c r="P217" s="183" t="s">
        <v>1939</v>
      </c>
      <c r="Q217" s="218" t="s">
        <v>1480</v>
      </c>
      <c r="R217" s="218" t="s">
        <v>1481</v>
      </c>
      <c r="S217" s="52"/>
      <c r="T217" s="75"/>
      <c r="U217" s="52"/>
      <c r="V217" s="194">
        <v>9624</v>
      </c>
      <c r="W217" s="346">
        <v>42563</v>
      </c>
      <c r="X217" s="350" t="s">
        <v>1866</v>
      </c>
      <c r="Y217" s="45" t="s">
        <v>2748</v>
      </c>
      <c r="Z217" s="54">
        <v>860505205</v>
      </c>
      <c r="AA217" s="50" t="s">
        <v>1578</v>
      </c>
      <c r="AB217" s="352">
        <v>146316</v>
      </c>
      <c r="AC217" s="91">
        <v>42577</v>
      </c>
      <c r="AD217" s="49"/>
      <c r="AE217" s="73">
        <v>1336320</v>
      </c>
      <c r="AF217" s="49"/>
      <c r="AG217" s="49"/>
      <c r="AH217" s="49">
        <f t="shared" si="214"/>
        <v>1336320</v>
      </c>
      <c r="AI217" s="157" t="s">
        <v>22</v>
      </c>
      <c r="AJ217" s="157" t="s">
        <v>67</v>
      </c>
      <c r="AK217" s="157" t="s">
        <v>67</v>
      </c>
      <c r="AL217" s="157" t="s">
        <v>67</v>
      </c>
      <c r="AM217" s="346" t="s">
        <v>67</v>
      </c>
      <c r="AN217" s="346">
        <v>42577</v>
      </c>
      <c r="AO217" s="346"/>
      <c r="AP217" s="346">
        <v>42597</v>
      </c>
      <c r="AQ217" s="29">
        <f t="shared" si="202"/>
        <v>20</v>
      </c>
      <c r="AR217" s="29"/>
      <c r="AS217" s="350" t="s">
        <v>2658</v>
      </c>
      <c r="AT217" s="290">
        <v>79292555</v>
      </c>
      <c r="AU217" s="56"/>
      <c r="AV217" s="57"/>
      <c r="AW217" s="58"/>
      <c r="AX217" s="58"/>
      <c r="AY217" s="57"/>
      <c r="AZ217" s="58"/>
      <c r="BA217" s="59"/>
      <c r="BB217" s="60"/>
      <c r="BC217" s="61"/>
      <c r="BD217" s="61"/>
      <c r="BE217" s="62"/>
      <c r="BF217" s="61"/>
      <c r="BG217" s="63"/>
      <c r="BH217" s="63"/>
      <c r="BI217" s="64"/>
      <c r="BJ217" s="65"/>
      <c r="BK217" s="66"/>
      <c r="BL217" s="65"/>
      <c r="BM217" s="203">
        <v>0</v>
      </c>
      <c r="BN217" s="204">
        <v>0</v>
      </c>
      <c r="BO217" s="205">
        <v>7000000</v>
      </c>
      <c r="BP217" s="67"/>
      <c r="BQ217" s="67"/>
      <c r="BR217" s="67"/>
      <c r="BS217" s="67"/>
      <c r="BT217" s="58"/>
      <c r="BU217" s="60"/>
      <c r="BV217" s="60"/>
      <c r="BW217" s="60"/>
      <c r="BX217" s="60"/>
      <c r="BY217" s="61"/>
      <c r="BZ217" s="71"/>
      <c r="CA217" s="71"/>
      <c r="CB217" s="72"/>
      <c r="CC217" s="72"/>
      <c r="CD217" s="72"/>
      <c r="CE217" s="73"/>
      <c r="CF217" s="74"/>
      <c r="CG217" s="75"/>
      <c r="CH217" s="49"/>
      <c r="CI217" s="92"/>
      <c r="CJ217" s="93"/>
      <c r="CK217" s="94"/>
      <c r="CL217" s="94"/>
      <c r="CM217" s="94"/>
      <c r="CN217" s="218"/>
      <c r="CO217" s="218"/>
      <c r="CP217" s="218"/>
      <c r="CQ217" s="218"/>
      <c r="CR217" s="218"/>
      <c r="CS217" s="49"/>
      <c r="CT217" s="219"/>
      <c r="CU217" s="218"/>
      <c r="CV217" s="49"/>
      <c r="CW217" s="218"/>
      <c r="DV217" s="221"/>
    </row>
    <row r="218" spans="1:126" ht="102" hidden="1" x14ac:dyDescent="0.25">
      <c r="A218" s="352">
        <f t="shared" si="212"/>
        <v>122</v>
      </c>
      <c r="B218" s="278" t="s">
        <v>1609</v>
      </c>
      <c r="C218" s="278" t="s">
        <v>2816</v>
      </c>
      <c r="D218" s="119">
        <v>109</v>
      </c>
      <c r="E218" s="346">
        <v>42608</v>
      </c>
      <c r="F218" s="277" t="s">
        <v>1499</v>
      </c>
      <c r="G218" s="350" t="s">
        <v>1546</v>
      </c>
      <c r="H218" s="350"/>
      <c r="I218" s="350" t="s">
        <v>2257</v>
      </c>
      <c r="J218" s="351" t="s">
        <v>2761</v>
      </c>
      <c r="K218" s="347">
        <v>278</v>
      </c>
      <c r="L218" s="46">
        <v>801315</v>
      </c>
      <c r="M218" s="28" t="s">
        <v>1548</v>
      </c>
      <c r="N218" s="217">
        <v>1876959</v>
      </c>
      <c r="O218" s="75" t="s">
        <v>2762</v>
      </c>
      <c r="P218" s="349" t="s">
        <v>2763</v>
      </c>
      <c r="Q218" s="218" t="s">
        <v>1480</v>
      </c>
      <c r="R218" s="218" t="s">
        <v>1481</v>
      </c>
      <c r="S218" s="52"/>
      <c r="T218" s="75"/>
      <c r="U218" s="52"/>
      <c r="V218" s="194">
        <v>122</v>
      </c>
      <c r="W218" s="346">
        <v>42615</v>
      </c>
      <c r="X218" s="350" t="s">
        <v>2513</v>
      </c>
      <c r="Y218" s="45" t="s">
        <v>2765</v>
      </c>
      <c r="Z218" s="114">
        <v>60357697</v>
      </c>
      <c r="AA218" s="50"/>
      <c r="AB218" s="352">
        <v>166516</v>
      </c>
      <c r="AC218" s="91"/>
      <c r="AD218" s="49"/>
      <c r="AE218" s="217">
        <v>1668408</v>
      </c>
      <c r="AF218" s="49"/>
      <c r="AG218" s="49"/>
      <c r="AH218" s="49">
        <f t="shared" ref="AH218:AH221" si="215">AE218+AF218</f>
        <v>1668408</v>
      </c>
      <c r="AI218" s="157" t="s">
        <v>22</v>
      </c>
      <c r="AJ218" s="157" t="s">
        <v>67</v>
      </c>
      <c r="AK218" s="157" t="s">
        <v>67</v>
      </c>
      <c r="AL218" s="157" t="s">
        <v>67</v>
      </c>
      <c r="AM218" s="346" t="s">
        <v>67</v>
      </c>
      <c r="AN218" s="346">
        <v>42615</v>
      </c>
      <c r="AO218" s="346">
        <f>AN218-W218</f>
        <v>0</v>
      </c>
      <c r="AP218" s="346">
        <v>42735</v>
      </c>
      <c r="AQ218" s="171">
        <f t="shared" si="202"/>
        <v>120</v>
      </c>
      <c r="AR218" s="52"/>
      <c r="AS218" s="351" t="s">
        <v>2799</v>
      </c>
      <c r="AT218" s="8">
        <v>88264550</v>
      </c>
      <c r="AU218" s="52"/>
      <c r="AV218" s="52"/>
      <c r="AW218" s="49"/>
      <c r="AX218" s="75"/>
      <c r="AY218" s="52"/>
      <c r="AZ218" s="49"/>
      <c r="BA218" s="90"/>
      <c r="BB218" s="52"/>
      <c r="BC218" s="49"/>
      <c r="BD218" s="49"/>
      <c r="BE218" s="52"/>
      <c r="BF218" s="49"/>
      <c r="BG218" s="90"/>
      <c r="BH218" s="90"/>
      <c r="BI218" s="49"/>
      <c r="BJ218" s="49"/>
      <c r="BK218" s="52"/>
      <c r="BL218" s="49"/>
      <c r="BM218" s="49"/>
      <c r="BN218" s="49"/>
      <c r="BO218" s="49"/>
      <c r="BP218" s="91"/>
      <c r="BQ218" s="91"/>
      <c r="BR218" s="50"/>
      <c r="BS218" s="91"/>
      <c r="BT218" s="49"/>
      <c r="BU218" s="91"/>
      <c r="BV218" s="91"/>
      <c r="BW218" s="50"/>
      <c r="BX218" s="91"/>
      <c r="BY218" s="49"/>
      <c r="BZ218" s="91"/>
      <c r="CA218" s="91"/>
      <c r="CB218" s="50"/>
      <c r="CC218" s="91"/>
      <c r="CD218" s="49"/>
      <c r="CE218" s="92"/>
      <c r="CF218" s="52"/>
      <c r="CG218" s="75"/>
      <c r="CH218" s="49"/>
      <c r="CI218" s="92"/>
      <c r="CJ218" s="93"/>
      <c r="CK218" s="94"/>
      <c r="CL218" s="94"/>
      <c r="CM218" s="94"/>
      <c r="CN218" s="218"/>
      <c r="CO218" s="218"/>
      <c r="CP218" s="218"/>
      <c r="CQ218" s="218"/>
      <c r="CR218" s="218"/>
      <c r="CS218" s="49"/>
      <c r="CT218" s="219"/>
      <c r="CU218" s="218"/>
      <c r="CV218" s="49"/>
      <c r="CW218" s="218"/>
      <c r="DV218" s="221"/>
    </row>
    <row r="219" spans="1:126" ht="69" hidden="1" customHeight="1" x14ac:dyDescent="0.25">
      <c r="A219" s="352">
        <f t="shared" si="212"/>
        <v>127</v>
      </c>
      <c r="B219" s="278" t="s">
        <v>1610</v>
      </c>
      <c r="C219" s="278" t="s">
        <v>2817</v>
      </c>
      <c r="D219" s="125">
        <v>110</v>
      </c>
      <c r="E219" s="346">
        <v>42612</v>
      </c>
      <c r="F219" s="350" t="s">
        <v>1499</v>
      </c>
      <c r="G219" s="45" t="s">
        <v>1525</v>
      </c>
      <c r="H219" s="45"/>
      <c r="I219" s="45" t="s">
        <v>2791</v>
      </c>
      <c r="J219" s="351" t="s">
        <v>2766</v>
      </c>
      <c r="K219" s="347">
        <v>240</v>
      </c>
      <c r="L219" s="46">
        <v>801015</v>
      </c>
      <c r="M219" s="28" t="s">
        <v>2767</v>
      </c>
      <c r="N219" s="217">
        <v>40000000</v>
      </c>
      <c r="O219" s="75" t="s">
        <v>2768</v>
      </c>
      <c r="P219" s="349" t="s">
        <v>2162</v>
      </c>
      <c r="Q219" s="218" t="s">
        <v>1480</v>
      </c>
      <c r="R219" s="218" t="s">
        <v>1481</v>
      </c>
      <c r="S219" s="52"/>
      <c r="T219" s="75"/>
      <c r="U219" s="52"/>
      <c r="V219" s="194">
        <v>127</v>
      </c>
      <c r="W219" s="346">
        <v>42641</v>
      </c>
      <c r="X219" s="350" t="s">
        <v>1484</v>
      </c>
      <c r="Y219" s="369" t="s">
        <v>2769</v>
      </c>
      <c r="Z219" s="114">
        <v>21070040</v>
      </c>
      <c r="AA219" s="50"/>
      <c r="AB219" s="352">
        <v>194116</v>
      </c>
      <c r="AC219" s="91"/>
      <c r="AD219" s="367">
        <v>10000000</v>
      </c>
      <c r="AE219" s="217">
        <v>40000000</v>
      </c>
      <c r="AF219" s="49"/>
      <c r="AG219" s="49"/>
      <c r="AH219" s="367">
        <f t="shared" si="215"/>
        <v>40000000</v>
      </c>
      <c r="AI219" s="157" t="s">
        <v>22</v>
      </c>
      <c r="AJ219" s="157" t="s">
        <v>67</v>
      </c>
      <c r="AK219" s="157" t="s">
        <v>67</v>
      </c>
      <c r="AL219" s="157" t="s">
        <v>67</v>
      </c>
      <c r="AM219" s="346" t="s">
        <v>67</v>
      </c>
      <c r="AN219" s="346">
        <v>42641</v>
      </c>
      <c r="AO219" s="346">
        <f>AN219-W219</f>
        <v>0</v>
      </c>
      <c r="AP219" s="346">
        <v>42735</v>
      </c>
      <c r="AQ219" s="171">
        <f t="shared" si="202"/>
        <v>94</v>
      </c>
      <c r="AR219" s="52"/>
      <c r="AS219" s="351" t="s">
        <v>2800</v>
      </c>
      <c r="AT219" s="8">
        <v>79714894</v>
      </c>
      <c r="AU219" s="52"/>
      <c r="AV219" s="52"/>
      <c r="AW219" s="49"/>
      <c r="AX219" s="75"/>
      <c r="AY219" s="52"/>
      <c r="AZ219" s="49"/>
      <c r="BA219" s="90"/>
      <c r="BB219" s="52"/>
      <c r="BC219" s="49"/>
      <c r="BD219" s="49"/>
      <c r="BE219" s="52"/>
      <c r="BF219" s="49"/>
      <c r="BG219" s="90"/>
      <c r="BH219" s="90"/>
      <c r="BI219" s="49"/>
      <c r="BJ219" s="49"/>
      <c r="BK219" s="52"/>
      <c r="BL219" s="49"/>
      <c r="BM219" s="49"/>
      <c r="BN219" s="49"/>
      <c r="BO219" s="49"/>
      <c r="BP219" s="91"/>
      <c r="BQ219" s="91"/>
      <c r="BR219" s="50"/>
      <c r="BS219" s="91"/>
      <c r="BT219" s="49"/>
      <c r="BU219" s="91"/>
      <c r="BV219" s="91"/>
      <c r="BW219" s="50"/>
      <c r="BX219" s="91"/>
      <c r="BY219" s="49"/>
      <c r="BZ219" s="91"/>
      <c r="CA219" s="91"/>
      <c r="CB219" s="50"/>
      <c r="CC219" s="91"/>
      <c r="CD219" s="49"/>
      <c r="CE219" s="92"/>
      <c r="CF219" s="52"/>
      <c r="CG219" s="75"/>
      <c r="CH219" s="49"/>
      <c r="CI219" s="92"/>
      <c r="CJ219" s="93"/>
      <c r="CK219" s="94"/>
      <c r="CL219" s="94"/>
      <c r="CM219" s="94"/>
      <c r="CN219" s="218"/>
      <c r="CO219" s="218"/>
      <c r="CP219" s="218"/>
      <c r="CQ219" s="218"/>
      <c r="CR219" s="218"/>
      <c r="CS219" s="49"/>
      <c r="CT219" s="219"/>
      <c r="CU219" s="218"/>
      <c r="CV219" s="49"/>
      <c r="CW219" s="218"/>
      <c r="DV219" s="363"/>
    </row>
    <row r="220" spans="1:126" ht="51" hidden="1" x14ac:dyDescent="0.25">
      <c r="A220" s="352">
        <f t="shared" si="212"/>
        <v>128</v>
      </c>
      <c r="B220" s="278" t="s">
        <v>2324</v>
      </c>
      <c r="C220" s="278" t="s">
        <v>2818</v>
      </c>
      <c r="D220" s="121">
        <v>111</v>
      </c>
      <c r="E220" s="346">
        <v>42613</v>
      </c>
      <c r="F220" s="350" t="s">
        <v>1499</v>
      </c>
      <c r="G220" s="350" t="s">
        <v>1525</v>
      </c>
      <c r="H220" s="350"/>
      <c r="I220" s="350" t="s">
        <v>1743</v>
      </c>
      <c r="J220" s="351" t="s">
        <v>2770</v>
      </c>
      <c r="K220" s="347">
        <v>252</v>
      </c>
      <c r="L220" s="46">
        <v>861017</v>
      </c>
      <c r="M220" s="28" t="s">
        <v>1956</v>
      </c>
      <c r="N220" s="217">
        <v>6000000</v>
      </c>
      <c r="O220" s="75" t="s">
        <v>2771</v>
      </c>
      <c r="P220" s="349" t="s">
        <v>2162</v>
      </c>
      <c r="Q220" s="218" t="s">
        <v>1480</v>
      </c>
      <c r="R220" s="218" t="s">
        <v>1481</v>
      </c>
      <c r="S220" s="52"/>
      <c r="T220" s="75"/>
      <c r="U220" s="52"/>
      <c r="V220" s="194">
        <v>128</v>
      </c>
      <c r="W220" s="52">
        <v>42646</v>
      </c>
      <c r="X220" s="350" t="s">
        <v>1484</v>
      </c>
      <c r="Y220" s="45" t="s">
        <v>2772</v>
      </c>
      <c r="Z220" s="114">
        <v>860007322</v>
      </c>
      <c r="AA220" s="50" t="s">
        <v>1839</v>
      </c>
      <c r="AB220" s="352">
        <v>196816</v>
      </c>
      <c r="AC220" s="91"/>
      <c r="AD220" s="49"/>
      <c r="AE220" s="217">
        <v>6000000</v>
      </c>
      <c r="AF220" s="49"/>
      <c r="AG220" s="49"/>
      <c r="AH220" s="49">
        <f t="shared" si="215"/>
        <v>6000000</v>
      </c>
      <c r="AI220" s="157" t="s">
        <v>22</v>
      </c>
      <c r="AJ220" s="157" t="s">
        <v>67</v>
      </c>
      <c r="AK220" s="157" t="s">
        <v>67</v>
      </c>
      <c r="AL220" s="157" t="s">
        <v>67</v>
      </c>
      <c r="AM220" s="346" t="s">
        <v>67</v>
      </c>
      <c r="AN220" s="346">
        <v>42646</v>
      </c>
      <c r="AO220" s="346"/>
      <c r="AP220" s="346">
        <v>42704</v>
      </c>
      <c r="AQ220" s="171">
        <f t="shared" si="202"/>
        <v>58</v>
      </c>
      <c r="AR220" s="52"/>
      <c r="AS220" s="184" t="s">
        <v>101</v>
      </c>
      <c r="AT220" s="290"/>
      <c r="AU220" s="52"/>
      <c r="AV220" s="52"/>
      <c r="AW220" s="49"/>
      <c r="AX220" s="75"/>
      <c r="AY220" s="52"/>
      <c r="AZ220" s="49"/>
      <c r="BA220" s="90"/>
      <c r="BB220" s="52"/>
      <c r="BC220" s="49"/>
      <c r="BD220" s="49"/>
      <c r="BE220" s="52"/>
      <c r="BF220" s="49"/>
      <c r="BG220" s="90"/>
      <c r="BH220" s="90"/>
      <c r="BI220" s="49"/>
      <c r="BJ220" s="49"/>
      <c r="BK220" s="52"/>
      <c r="BL220" s="49"/>
      <c r="BM220" s="49"/>
      <c r="BN220" s="49"/>
      <c r="BO220" s="49"/>
      <c r="BP220" s="91"/>
      <c r="BQ220" s="91"/>
      <c r="BR220" s="50"/>
      <c r="BS220" s="91"/>
      <c r="BT220" s="49"/>
      <c r="BU220" s="91"/>
      <c r="BV220" s="91"/>
      <c r="BW220" s="50"/>
      <c r="BX220" s="91"/>
      <c r="BY220" s="49"/>
      <c r="BZ220" s="91"/>
      <c r="CA220" s="91"/>
      <c r="CB220" s="50"/>
      <c r="CC220" s="91"/>
      <c r="CD220" s="49"/>
      <c r="CE220" s="92"/>
      <c r="CF220" s="52"/>
      <c r="CG220" s="75"/>
      <c r="CH220" s="49"/>
      <c r="CI220" s="92"/>
      <c r="CJ220" s="93"/>
      <c r="CK220" s="94"/>
      <c r="CL220" s="94"/>
      <c r="CM220" s="94"/>
      <c r="CN220" s="218"/>
      <c r="CO220" s="218"/>
      <c r="CP220" s="218"/>
      <c r="CQ220" s="218"/>
      <c r="CR220" s="218"/>
      <c r="CS220" s="49"/>
      <c r="CT220" s="219"/>
      <c r="CU220" s="218"/>
      <c r="CV220" s="49"/>
      <c r="CW220" s="218"/>
      <c r="DV220" s="221"/>
    </row>
    <row r="221" spans="1:126" ht="72" customHeight="1" x14ac:dyDescent="0.25">
      <c r="A221" s="352">
        <f t="shared" si="212"/>
        <v>125</v>
      </c>
      <c r="B221" s="278" t="s">
        <v>2170</v>
      </c>
      <c r="C221" s="278" t="s">
        <v>2814</v>
      </c>
      <c r="D221" s="121">
        <v>112</v>
      </c>
      <c r="E221" s="346">
        <v>42626</v>
      </c>
      <c r="F221" s="350" t="s">
        <v>1499</v>
      </c>
      <c r="G221" s="45" t="s">
        <v>1525</v>
      </c>
      <c r="H221" s="45"/>
      <c r="I221" s="45" t="s">
        <v>235</v>
      </c>
      <c r="J221" s="351" t="s">
        <v>2813</v>
      </c>
      <c r="K221" s="347">
        <v>282</v>
      </c>
      <c r="L221" s="46">
        <v>801116</v>
      </c>
      <c r="M221" s="28" t="s">
        <v>1479</v>
      </c>
      <c r="N221" s="217">
        <v>5000000</v>
      </c>
      <c r="O221" s="75" t="s">
        <v>2815</v>
      </c>
      <c r="P221" s="349" t="s">
        <v>1487</v>
      </c>
      <c r="Q221" s="288" t="s">
        <v>1480</v>
      </c>
      <c r="R221" s="288" t="s">
        <v>1481</v>
      </c>
      <c r="S221" s="52"/>
      <c r="T221" s="75"/>
      <c r="U221" s="52"/>
      <c r="V221" s="194">
        <v>125</v>
      </c>
      <c r="W221" s="346">
        <v>42628</v>
      </c>
      <c r="X221" s="350" t="s">
        <v>1484</v>
      </c>
      <c r="Y221" s="365" t="s">
        <v>37</v>
      </c>
      <c r="Z221" s="114">
        <v>75035031</v>
      </c>
      <c r="AA221" s="50"/>
      <c r="AB221" s="352">
        <v>173716</v>
      </c>
      <c r="AC221" s="91"/>
      <c r="AD221" s="367">
        <v>2500000</v>
      </c>
      <c r="AE221" s="217">
        <v>5000000</v>
      </c>
      <c r="AF221" s="49"/>
      <c r="AG221" s="49"/>
      <c r="AH221" s="367">
        <f t="shared" si="215"/>
        <v>5000000</v>
      </c>
      <c r="AI221" s="157" t="s">
        <v>22</v>
      </c>
      <c r="AJ221" s="157" t="s">
        <v>67</v>
      </c>
      <c r="AK221" s="157" t="s">
        <v>67</v>
      </c>
      <c r="AL221" s="157" t="s">
        <v>67</v>
      </c>
      <c r="AM221" s="346" t="s">
        <v>67</v>
      </c>
      <c r="AN221" s="346">
        <v>42629</v>
      </c>
      <c r="AO221" s="346">
        <f>AN221-W221</f>
        <v>1</v>
      </c>
      <c r="AP221" s="346">
        <v>42689</v>
      </c>
      <c r="AQ221" s="171">
        <f t="shared" si="202"/>
        <v>60</v>
      </c>
      <c r="AR221" s="52"/>
      <c r="AS221" s="351" t="s">
        <v>463</v>
      </c>
      <c r="AT221" s="8">
        <v>17336974</v>
      </c>
      <c r="AU221" s="52"/>
      <c r="AV221" s="52"/>
      <c r="AW221" s="49"/>
      <c r="AX221" s="75"/>
      <c r="AY221" s="52"/>
      <c r="AZ221" s="49"/>
      <c r="BA221" s="90"/>
      <c r="BB221" s="52"/>
      <c r="BC221" s="49"/>
      <c r="BD221" s="49"/>
      <c r="BE221" s="52"/>
      <c r="BF221" s="49"/>
      <c r="BG221" s="90"/>
      <c r="BH221" s="90"/>
      <c r="BI221" s="49"/>
      <c r="BJ221" s="49"/>
      <c r="BK221" s="52"/>
      <c r="BL221" s="49"/>
      <c r="BM221" s="49"/>
      <c r="BN221" s="49"/>
      <c r="BO221" s="49"/>
      <c r="BP221" s="91"/>
      <c r="BQ221" s="91"/>
      <c r="BR221" s="50"/>
      <c r="BS221" s="91"/>
      <c r="BT221" s="49"/>
      <c r="BU221" s="91"/>
      <c r="BV221" s="91"/>
      <c r="BW221" s="50"/>
      <c r="BX221" s="91"/>
      <c r="BY221" s="49"/>
      <c r="BZ221" s="91"/>
      <c r="CA221" s="91"/>
      <c r="CB221" s="50"/>
      <c r="CC221" s="91"/>
      <c r="CD221" s="49"/>
      <c r="CE221" s="92"/>
      <c r="CF221" s="52"/>
      <c r="CG221" s="75"/>
      <c r="CH221" s="49"/>
      <c r="CI221" s="92"/>
      <c r="CJ221" s="93"/>
      <c r="CK221" s="94"/>
      <c r="CL221" s="94"/>
      <c r="CM221" s="94"/>
      <c r="CN221" s="218"/>
      <c r="CO221" s="218"/>
      <c r="CP221" s="218"/>
      <c r="CQ221" s="218"/>
      <c r="CR221" s="218"/>
      <c r="CS221" s="49"/>
      <c r="CT221" s="219"/>
      <c r="CU221" s="218"/>
      <c r="CV221" s="49"/>
      <c r="CW221" s="218"/>
      <c r="DV221" s="363"/>
    </row>
    <row r="222" spans="1:126" ht="38.25" hidden="1" x14ac:dyDescent="0.25">
      <c r="A222" s="352">
        <f t="shared" si="212"/>
        <v>133</v>
      </c>
      <c r="B222" s="345" t="s">
        <v>2170</v>
      </c>
      <c r="C222" s="278" t="s">
        <v>2801</v>
      </c>
      <c r="D222" s="121">
        <v>19</v>
      </c>
      <c r="E222" s="346">
        <v>42608</v>
      </c>
      <c r="F222" s="117" t="s">
        <v>1590</v>
      </c>
      <c r="G222" s="117" t="s">
        <v>1591</v>
      </c>
      <c r="H222" s="117"/>
      <c r="I222" s="285" t="s">
        <v>2250</v>
      </c>
      <c r="J222" s="351" t="s">
        <v>2773</v>
      </c>
      <c r="K222" s="347">
        <v>276</v>
      </c>
      <c r="L222" s="46">
        <v>432115</v>
      </c>
      <c r="M222" s="28" t="s">
        <v>2774</v>
      </c>
      <c r="N222" s="162">
        <v>507124172</v>
      </c>
      <c r="O222" s="348" t="s">
        <v>2775</v>
      </c>
      <c r="P222" s="91" t="s">
        <v>1531</v>
      </c>
      <c r="Q222" s="288" t="s">
        <v>1480</v>
      </c>
      <c r="R222" s="288" t="s">
        <v>1481</v>
      </c>
      <c r="S222" s="47"/>
      <c r="T222" s="48"/>
      <c r="U222" s="47"/>
      <c r="V222" s="306">
        <v>133</v>
      </c>
      <c r="W222" s="346">
        <v>42667</v>
      </c>
      <c r="X222" s="350" t="s">
        <v>1484</v>
      </c>
      <c r="Y222" s="45" t="s">
        <v>2839</v>
      </c>
      <c r="Z222" s="54">
        <v>830016004</v>
      </c>
      <c r="AA222" s="50" t="s">
        <v>1570</v>
      </c>
      <c r="AB222" s="347">
        <v>210116</v>
      </c>
      <c r="AC222" s="346">
        <v>42667</v>
      </c>
      <c r="AD222" s="49">
        <v>0</v>
      </c>
      <c r="AE222" s="113">
        <v>219800000</v>
      </c>
      <c r="AF222" s="49"/>
      <c r="AG222" s="49"/>
      <c r="AH222" s="49">
        <f t="shared" ref="AH222:AH227" si="216">+AE222+AF222</f>
        <v>219800000</v>
      </c>
      <c r="AI222" s="157" t="s">
        <v>2776</v>
      </c>
      <c r="AJ222" s="88" t="s">
        <v>2777</v>
      </c>
      <c r="AK222" s="346">
        <v>43825</v>
      </c>
      <c r="AL222" s="346" t="s">
        <v>2071</v>
      </c>
      <c r="AM222" s="346">
        <v>42668</v>
      </c>
      <c r="AN222" s="346">
        <v>42668</v>
      </c>
      <c r="AO222" s="346"/>
      <c r="AP222" s="346">
        <v>42728</v>
      </c>
      <c r="AQ222" s="171">
        <f>AP222-AN222</f>
        <v>60</v>
      </c>
      <c r="AR222" s="29"/>
      <c r="AS222" s="184" t="s">
        <v>2295</v>
      </c>
      <c r="AT222" s="55"/>
      <c r="AU222" s="57"/>
      <c r="AV222" s="57"/>
      <c r="AW222" s="58"/>
      <c r="AX222" s="86"/>
      <c r="AY222" s="57"/>
      <c r="AZ222" s="58"/>
      <c r="BA222" s="59"/>
      <c r="BB222" s="60"/>
      <c r="BC222" s="61"/>
      <c r="BD222" s="61"/>
      <c r="BE222" s="62"/>
      <c r="BF222" s="61"/>
      <c r="BG222" s="63"/>
      <c r="BH222" s="63"/>
      <c r="BI222" s="64"/>
      <c r="BJ222" s="65"/>
      <c r="BK222" s="66"/>
      <c r="BL222" s="65"/>
      <c r="BM222" s="203">
        <v>0</v>
      </c>
      <c r="BN222" s="204">
        <v>0</v>
      </c>
      <c r="BO222" s="205">
        <v>0</v>
      </c>
      <c r="BP222" s="67"/>
      <c r="BQ222" s="67"/>
      <c r="BR222" s="115"/>
      <c r="BS222" s="67"/>
      <c r="BT222" s="58"/>
      <c r="BU222" s="61"/>
      <c r="BV222" s="60"/>
      <c r="BW222" s="60"/>
      <c r="BX222" s="60"/>
      <c r="BY222" s="61"/>
      <c r="BZ222" s="71"/>
      <c r="CA222" s="71"/>
      <c r="CB222" s="72"/>
      <c r="CC222" s="72"/>
      <c r="CD222" s="72"/>
      <c r="CE222" s="73"/>
      <c r="CF222" s="74">
        <v>42735</v>
      </c>
      <c r="CG222" s="75"/>
      <c r="CH222" s="49"/>
      <c r="CI222" s="73"/>
      <c r="CJ222" s="76" t="e">
        <v>#REF!</v>
      </c>
      <c r="CK222" s="77" t="e">
        <v>#REF!</v>
      </c>
      <c r="CL222" s="78" t="e">
        <v>#REF!</v>
      </c>
      <c r="CM222" s="218"/>
      <c r="CN222" s="218"/>
      <c r="CO222" s="218"/>
      <c r="CP222" s="49"/>
      <c r="CQ222" s="219"/>
      <c r="CR222" s="218"/>
      <c r="CS222" s="49"/>
      <c r="CT222" s="218"/>
      <c r="CU222" s="218"/>
      <c r="CV222" s="218"/>
      <c r="CW222" s="218"/>
      <c r="DV222" s="221"/>
    </row>
    <row r="223" spans="1:126" ht="38.25" hidden="1" x14ac:dyDescent="0.25">
      <c r="A223" s="352">
        <f t="shared" si="212"/>
        <v>136</v>
      </c>
      <c r="B223" s="345" t="s">
        <v>2170</v>
      </c>
      <c r="C223" s="278" t="s">
        <v>2846</v>
      </c>
      <c r="D223" s="121">
        <v>19</v>
      </c>
      <c r="E223" s="346">
        <v>42608</v>
      </c>
      <c r="F223" s="117" t="s">
        <v>1590</v>
      </c>
      <c r="G223" s="117" t="s">
        <v>1591</v>
      </c>
      <c r="H223" s="117"/>
      <c r="I223" s="285" t="s">
        <v>2250</v>
      </c>
      <c r="J223" s="351" t="s">
        <v>2773</v>
      </c>
      <c r="K223" s="347">
        <v>276</v>
      </c>
      <c r="L223" s="46">
        <v>432115</v>
      </c>
      <c r="M223" s="28" t="s">
        <v>2774</v>
      </c>
      <c r="N223" s="162">
        <v>507124172</v>
      </c>
      <c r="O223" s="348" t="s">
        <v>2775</v>
      </c>
      <c r="P223" s="91" t="s">
        <v>1531</v>
      </c>
      <c r="Q223" s="288" t="s">
        <v>1480</v>
      </c>
      <c r="R223" s="288" t="s">
        <v>1481</v>
      </c>
      <c r="S223" s="47"/>
      <c r="T223" s="48"/>
      <c r="U223" s="47"/>
      <c r="V223" s="306">
        <v>136</v>
      </c>
      <c r="W223" s="346">
        <v>42670</v>
      </c>
      <c r="X223" s="350" t="s">
        <v>1484</v>
      </c>
      <c r="Y223" s="45" t="s">
        <v>2840</v>
      </c>
      <c r="Z223" s="54">
        <v>7700667</v>
      </c>
      <c r="AA223" s="50"/>
      <c r="AB223" s="347">
        <v>210916</v>
      </c>
      <c r="AC223" s="346">
        <v>42670</v>
      </c>
      <c r="AD223" s="49">
        <v>0</v>
      </c>
      <c r="AE223" s="113">
        <v>59786385.420000002</v>
      </c>
      <c r="AF223" s="49"/>
      <c r="AG223" s="49"/>
      <c r="AH223" s="49">
        <f t="shared" si="216"/>
        <v>59786385.420000002</v>
      </c>
      <c r="AI223" s="157" t="s">
        <v>2776</v>
      </c>
      <c r="AJ223" s="88" t="s">
        <v>2777</v>
      </c>
      <c r="AK223" s="346">
        <v>44560</v>
      </c>
      <c r="AL223" s="346" t="s">
        <v>2071</v>
      </c>
      <c r="AM223" s="346">
        <v>42670</v>
      </c>
      <c r="AN223" s="346">
        <v>42670</v>
      </c>
      <c r="AO223" s="346"/>
      <c r="AP223" s="346">
        <v>42730</v>
      </c>
      <c r="AQ223" s="171">
        <f>AP223-AN223</f>
        <v>60</v>
      </c>
      <c r="AR223" s="29"/>
      <c r="AS223" s="184" t="s">
        <v>2295</v>
      </c>
      <c r="AT223" s="55"/>
      <c r="AU223" s="57"/>
      <c r="AV223" s="57"/>
      <c r="AW223" s="58"/>
      <c r="AX223" s="86"/>
      <c r="AY223" s="57"/>
      <c r="AZ223" s="58"/>
      <c r="BA223" s="59"/>
      <c r="BB223" s="60"/>
      <c r="BC223" s="61"/>
      <c r="BD223" s="61"/>
      <c r="BE223" s="62"/>
      <c r="BF223" s="61"/>
      <c r="BG223" s="63"/>
      <c r="BH223" s="63"/>
      <c r="BI223" s="64"/>
      <c r="BJ223" s="65"/>
      <c r="BK223" s="66"/>
      <c r="BL223" s="65"/>
      <c r="BM223" s="203">
        <v>0</v>
      </c>
      <c r="BN223" s="204">
        <v>0</v>
      </c>
      <c r="BO223" s="205">
        <v>0</v>
      </c>
      <c r="BP223" s="67"/>
      <c r="BQ223" s="67"/>
      <c r="BR223" s="115"/>
      <c r="BS223" s="67"/>
      <c r="BT223" s="58"/>
      <c r="BU223" s="61"/>
      <c r="BV223" s="60"/>
      <c r="BW223" s="60"/>
      <c r="BX223" s="60"/>
      <c r="BY223" s="61"/>
      <c r="BZ223" s="71"/>
      <c r="CA223" s="71"/>
      <c r="CB223" s="72"/>
      <c r="CC223" s="72"/>
      <c r="CD223" s="72"/>
      <c r="CE223" s="73"/>
      <c r="CF223" s="74">
        <v>42735</v>
      </c>
      <c r="CG223" s="75"/>
      <c r="CH223" s="49"/>
      <c r="CI223" s="73"/>
      <c r="CJ223" s="76" t="e">
        <v>#REF!</v>
      </c>
      <c r="CK223" s="77" t="e">
        <v>#REF!</v>
      </c>
      <c r="CL223" s="78" t="e">
        <v>#REF!</v>
      </c>
      <c r="CM223" s="218"/>
      <c r="CN223" s="218"/>
      <c r="CO223" s="218"/>
      <c r="CP223" s="49"/>
      <c r="CQ223" s="219"/>
      <c r="CR223" s="218"/>
      <c r="CS223" s="49"/>
      <c r="CT223" s="218"/>
      <c r="CU223" s="218"/>
      <c r="CV223" s="218"/>
      <c r="CW223" s="218"/>
      <c r="DV223" s="221"/>
    </row>
    <row r="224" spans="1:126" ht="51" hidden="1" x14ac:dyDescent="0.25">
      <c r="A224" s="352">
        <f t="shared" si="212"/>
        <v>134</v>
      </c>
      <c r="B224" s="345" t="s">
        <v>2324</v>
      </c>
      <c r="C224" s="218" t="s">
        <v>2802</v>
      </c>
      <c r="D224" s="121">
        <v>20</v>
      </c>
      <c r="E224" s="346">
        <v>42611</v>
      </c>
      <c r="F224" s="117" t="s">
        <v>1590</v>
      </c>
      <c r="G224" s="117" t="s">
        <v>1591</v>
      </c>
      <c r="H224" s="117"/>
      <c r="I224" s="285" t="s">
        <v>2250</v>
      </c>
      <c r="J224" s="351" t="s">
        <v>2778</v>
      </c>
      <c r="K224" s="347">
        <v>39</v>
      </c>
      <c r="L224" s="46">
        <v>432225</v>
      </c>
      <c r="M224" s="28" t="s">
        <v>2779</v>
      </c>
      <c r="N224" s="162">
        <v>149994926</v>
      </c>
      <c r="O224" s="348" t="s">
        <v>2780</v>
      </c>
      <c r="P224" s="91" t="s">
        <v>1531</v>
      </c>
      <c r="Q224" s="288" t="s">
        <v>1480</v>
      </c>
      <c r="R224" s="288" t="s">
        <v>1481</v>
      </c>
      <c r="S224" s="47"/>
      <c r="T224" s="48"/>
      <c r="U224" s="47"/>
      <c r="V224" s="306">
        <v>134</v>
      </c>
      <c r="W224" s="346">
        <v>42667</v>
      </c>
      <c r="X224" s="350" t="s">
        <v>1484</v>
      </c>
      <c r="Y224" s="45" t="s">
        <v>2847</v>
      </c>
      <c r="Z224" s="54">
        <v>900443044</v>
      </c>
      <c r="AA224" s="50" t="s">
        <v>1578</v>
      </c>
      <c r="AB224" s="347">
        <v>210016</v>
      </c>
      <c r="AC224" s="346"/>
      <c r="AD224" s="49">
        <v>0</v>
      </c>
      <c r="AE224" s="113">
        <v>149992269</v>
      </c>
      <c r="AF224" s="49"/>
      <c r="AG224" s="49"/>
      <c r="AH224" s="49">
        <f t="shared" si="216"/>
        <v>149992269</v>
      </c>
      <c r="AI224" s="157" t="s">
        <v>2474</v>
      </c>
      <c r="AJ224" s="88" t="s">
        <v>2403</v>
      </c>
      <c r="AK224" s="309"/>
      <c r="AL224" s="309"/>
      <c r="AM224" s="309"/>
      <c r="AN224" s="346">
        <v>42668</v>
      </c>
      <c r="AO224" s="346"/>
      <c r="AP224" s="309"/>
      <c r="AQ224" s="171" t="s">
        <v>2781</v>
      </c>
      <c r="AR224" s="29"/>
      <c r="AS224" s="184" t="s">
        <v>2176</v>
      </c>
      <c r="AT224" s="55"/>
      <c r="AU224" s="57"/>
      <c r="AV224" s="57"/>
      <c r="AW224" s="58"/>
      <c r="AX224" s="86"/>
      <c r="AY224" s="57"/>
      <c r="AZ224" s="58"/>
      <c r="BA224" s="59"/>
      <c r="BB224" s="60"/>
      <c r="BC224" s="61"/>
      <c r="BD224" s="61"/>
      <c r="BE224" s="62"/>
      <c r="BF224" s="61"/>
      <c r="BG224" s="63"/>
      <c r="BH224" s="63"/>
      <c r="BI224" s="64"/>
      <c r="BJ224" s="65"/>
      <c r="BK224" s="66"/>
      <c r="BL224" s="65"/>
      <c r="BM224" s="203">
        <v>0</v>
      </c>
      <c r="BN224" s="204">
        <v>0</v>
      </c>
      <c r="BO224" s="205">
        <v>0</v>
      </c>
      <c r="BP224" s="67"/>
      <c r="BQ224" s="67"/>
      <c r="BR224" s="115"/>
      <c r="BS224" s="67"/>
      <c r="BT224" s="58"/>
      <c r="BU224" s="61"/>
      <c r="BV224" s="60"/>
      <c r="BW224" s="60"/>
      <c r="BX224" s="60"/>
      <c r="BY224" s="61"/>
      <c r="BZ224" s="71"/>
      <c r="CA224" s="71"/>
      <c r="CB224" s="72"/>
      <c r="CC224" s="72"/>
      <c r="CD224" s="72"/>
      <c r="CE224" s="73"/>
      <c r="CF224" s="74">
        <v>42735</v>
      </c>
      <c r="CG224" s="75"/>
      <c r="CH224" s="49"/>
      <c r="CI224" s="73"/>
      <c r="CJ224" s="76" t="e">
        <v>#REF!</v>
      </c>
      <c r="CK224" s="77" t="e">
        <v>#REF!</v>
      </c>
      <c r="CL224" s="78" t="e">
        <v>#REF!</v>
      </c>
      <c r="CM224" s="218"/>
      <c r="CN224" s="218"/>
      <c r="CO224" s="218"/>
      <c r="CP224" s="49"/>
      <c r="CQ224" s="219"/>
      <c r="CR224" s="218"/>
      <c r="CS224" s="49"/>
      <c r="CT224" s="218"/>
      <c r="CU224" s="218"/>
      <c r="CV224" s="218"/>
      <c r="CW224" s="218"/>
      <c r="DV224" s="221"/>
    </row>
    <row r="225" spans="1:126" ht="38.25" hidden="1" x14ac:dyDescent="0.25">
      <c r="A225" s="352">
        <f t="shared" si="212"/>
        <v>131</v>
      </c>
      <c r="B225" s="345" t="s">
        <v>1489</v>
      </c>
      <c r="C225" s="218" t="s">
        <v>2794</v>
      </c>
      <c r="D225" s="121">
        <v>4</v>
      </c>
      <c r="E225" s="346">
        <v>42612</v>
      </c>
      <c r="F225" s="117" t="s">
        <v>1590</v>
      </c>
      <c r="G225" s="117" t="s">
        <v>1771</v>
      </c>
      <c r="H225" s="117"/>
      <c r="I225" s="285" t="s">
        <v>2250</v>
      </c>
      <c r="J225" s="351" t="s">
        <v>2783</v>
      </c>
      <c r="K225" s="347">
        <v>277</v>
      </c>
      <c r="L225" s="46">
        <v>432315</v>
      </c>
      <c r="M225" s="28" t="s">
        <v>2784</v>
      </c>
      <c r="N225" s="162">
        <v>88668000</v>
      </c>
      <c r="O225" s="348" t="s">
        <v>2785</v>
      </c>
      <c r="P225" s="91" t="s">
        <v>1531</v>
      </c>
      <c r="Q225" s="288" t="s">
        <v>1480</v>
      </c>
      <c r="R225" s="288" t="s">
        <v>1481</v>
      </c>
      <c r="S225" s="47"/>
      <c r="T225" s="48"/>
      <c r="U225" s="47"/>
      <c r="V225" s="306">
        <v>131</v>
      </c>
      <c r="W225" s="346">
        <v>42656</v>
      </c>
      <c r="X225" s="350" t="s">
        <v>1484</v>
      </c>
      <c r="Y225" s="45" t="s">
        <v>2837</v>
      </c>
      <c r="Z225" s="305">
        <v>830137868</v>
      </c>
      <c r="AA225" s="50" t="s">
        <v>1895</v>
      </c>
      <c r="AB225" s="347">
        <v>200616</v>
      </c>
      <c r="AC225" s="346">
        <v>42657</v>
      </c>
      <c r="AD225" s="49">
        <v>0</v>
      </c>
      <c r="AE225" s="113">
        <v>88624000</v>
      </c>
      <c r="AF225" s="49"/>
      <c r="AG225" s="49"/>
      <c r="AH225" s="49">
        <f t="shared" si="216"/>
        <v>88624000</v>
      </c>
      <c r="AI225" s="157" t="s">
        <v>2474</v>
      </c>
      <c r="AJ225" s="88" t="s">
        <v>2403</v>
      </c>
      <c r="AK225" s="346">
        <v>43820</v>
      </c>
      <c r="AL225" s="346" t="s">
        <v>2071</v>
      </c>
      <c r="AM225" s="346">
        <v>42657</v>
      </c>
      <c r="AN225" s="346">
        <v>42661</v>
      </c>
      <c r="AO225" s="346"/>
      <c r="AP225" s="346">
        <v>42721</v>
      </c>
      <c r="AQ225" s="171">
        <f>AP225-AN225</f>
        <v>60</v>
      </c>
      <c r="AR225" s="346">
        <v>43820</v>
      </c>
      <c r="AS225" s="350" t="s">
        <v>2073</v>
      </c>
      <c r="AT225" s="55"/>
      <c r="AU225" s="57"/>
      <c r="AV225" s="57"/>
      <c r="AW225" s="58"/>
      <c r="AX225" s="86"/>
      <c r="AY225" s="57"/>
      <c r="AZ225" s="58"/>
      <c r="BA225" s="59"/>
      <c r="BB225" s="60"/>
      <c r="BC225" s="61"/>
      <c r="BD225" s="61"/>
      <c r="BE225" s="62"/>
      <c r="BF225" s="61"/>
      <c r="BG225" s="63"/>
      <c r="BH225" s="63"/>
      <c r="BI225" s="64"/>
      <c r="BJ225" s="65"/>
      <c r="BK225" s="66"/>
      <c r="BL225" s="65"/>
      <c r="BM225" s="203">
        <v>0</v>
      </c>
      <c r="BN225" s="204">
        <v>0</v>
      </c>
      <c r="BO225" s="205">
        <v>0</v>
      </c>
      <c r="BP225" s="67"/>
      <c r="BQ225" s="67"/>
      <c r="BR225" s="115"/>
      <c r="BS225" s="67"/>
      <c r="BT225" s="58"/>
      <c r="BU225" s="61"/>
      <c r="BV225" s="60"/>
      <c r="BW225" s="60"/>
      <c r="BX225" s="60"/>
      <c r="BY225" s="61"/>
      <c r="BZ225" s="71"/>
      <c r="CA225" s="71"/>
      <c r="CB225" s="72"/>
      <c r="CC225" s="72"/>
      <c r="CD225" s="72"/>
      <c r="CE225" s="73"/>
      <c r="CF225" s="74">
        <v>42735</v>
      </c>
      <c r="CG225" s="75"/>
      <c r="CH225" s="49"/>
      <c r="CI225" s="73"/>
      <c r="CJ225" s="76" t="e">
        <v>#REF!</v>
      </c>
      <c r="CK225" s="77" t="e">
        <v>#REF!</v>
      </c>
      <c r="CL225" s="78" t="e">
        <v>#REF!</v>
      </c>
      <c r="CM225" s="218"/>
      <c r="CN225" s="218"/>
      <c r="CO225" s="218"/>
      <c r="CP225" s="49"/>
      <c r="CQ225" s="219"/>
      <c r="CR225" s="218"/>
      <c r="CS225" s="49"/>
      <c r="CT225" s="218"/>
      <c r="CU225" s="218"/>
      <c r="CV225" s="218"/>
      <c r="CW225" s="218"/>
      <c r="DV225" s="221"/>
    </row>
    <row r="226" spans="1:126" ht="114.75" hidden="1" x14ac:dyDescent="0.25">
      <c r="A226" s="352">
        <f t="shared" si="212"/>
        <v>0</v>
      </c>
      <c r="B226" s="345" t="s">
        <v>2324</v>
      </c>
      <c r="C226" s="218" t="s">
        <v>2803</v>
      </c>
      <c r="D226" s="121">
        <v>5</v>
      </c>
      <c r="E226" s="346">
        <v>42642</v>
      </c>
      <c r="F226" s="117" t="s">
        <v>1590</v>
      </c>
      <c r="G226" s="117" t="s">
        <v>1771</v>
      </c>
      <c r="H226" s="117"/>
      <c r="I226" s="285" t="s">
        <v>2902</v>
      </c>
      <c r="J226" s="351" t="s">
        <v>2804</v>
      </c>
      <c r="K226" s="347">
        <v>104</v>
      </c>
      <c r="L226" s="46" t="s">
        <v>2805</v>
      </c>
      <c r="M226" s="28" t="s">
        <v>2806</v>
      </c>
      <c r="N226" s="162">
        <v>209993378</v>
      </c>
      <c r="O226" s="348" t="s">
        <v>2807</v>
      </c>
      <c r="P226" s="91" t="s">
        <v>2652</v>
      </c>
      <c r="Q226" s="288" t="s">
        <v>1532</v>
      </c>
      <c r="R226" s="349" t="s">
        <v>2782</v>
      </c>
      <c r="S226" s="47"/>
      <c r="T226" s="48"/>
      <c r="U226" s="47"/>
      <c r="V226" s="192"/>
      <c r="X226" s="350" t="s">
        <v>1686</v>
      </c>
      <c r="Y226" s="45"/>
      <c r="Z226" s="54"/>
      <c r="AA226" s="50"/>
      <c r="AB226" s="347"/>
      <c r="AC226" s="346"/>
      <c r="AD226" s="49">
        <v>0</v>
      </c>
      <c r="AE226" s="113"/>
      <c r="AF226" s="49"/>
      <c r="AG226" s="49"/>
      <c r="AH226" s="49">
        <f t="shared" si="216"/>
        <v>0</v>
      </c>
      <c r="AI226" s="157" t="s">
        <v>2808</v>
      </c>
      <c r="AJ226" s="88" t="s">
        <v>2081</v>
      </c>
      <c r="AK226" s="346"/>
      <c r="AL226" s="346"/>
      <c r="AM226" s="346"/>
      <c r="AN226" s="346"/>
      <c r="AO226" s="346"/>
      <c r="AP226" s="346">
        <v>42733</v>
      </c>
      <c r="AQ226" s="171">
        <f t="shared" ref="AQ226:AQ229" si="217">AP226-AN226</f>
        <v>42733</v>
      </c>
      <c r="AR226" s="29"/>
      <c r="AS226" s="350"/>
      <c r="AT226" s="55"/>
      <c r="AU226" s="57"/>
      <c r="AV226" s="57"/>
      <c r="AW226" s="58"/>
      <c r="AX226" s="86"/>
      <c r="AY226" s="57"/>
      <c r="AZ226" s="58"/>
      <c r="BA226" s="59"/>
      <c r="BB226" s="60"/>
      <c r="BC226" s="61"/>
      <c r="BD226" s="61"/>
      <c r="BE226" s="62"/>
      <c r="BF226" s="61"/>
      <c r="BG226" s="63"/>
      <c r="BH226" s="63"/>
      <c r="BI226" s="64"/>
      <c r="BJ226" s="65"/>
      <c r="BK226" s="66"/>
      <c r="BL226" s="65"/>
      <c r="BM226" s="203">
        <v>0</v>
      </c>
      <c r="BN226" s="204">
        <v>0</v>
      </c>
      <c r="BO226" s="205">
        <v>0</v>
      </c>
      <c r="BP226" s="67"/>
      <c r="BQ226" s="67"/>
      <c r="BR226" s="115"/>
      <c r="BS226" s="67"/>
      <c r="BT226" s="58"/>
      <c r="BU226" s="61"/>
      <c r="BV226" s="60"/>
      <c r="BW226" s="60"/>
      <c r="BX226" s="60"/>
      <c r="BY226" s="61"/>
      <c r="BZ226" s="71"/>
      <c r="CA226" s="71"/>
      <c r="CB226" s="72"/>
      <c r="CC226" s="72"/>
      <c r="CD226" s="72"/>
      <c r="CE226" s="73"/>
      <c r="CF226" s="74">
        <v>42735</v>
      </c>
      <c r="CG226" s="75"/>
      <c r="CH226" s="49"/>
      <c r="CI226" s="73"/>
      <c r="CJ226" s="76" t="e">
        <v>#REF!</v>
      </c>
      <c r="CK226" s="77" t="e">
        <v>#REF!</v>
      </c>
      <c r="CL226" s="78" t="e">
        <v>#REF!</v>
      </c>
      <c r="CM226" s="218"/>
      <c r="CN226" s="218"/>
      <c r="CO226" s="218"/>
      <c r="CP226" s="49"/>
      <c r="CQ226" s="219"/>
      <c r="CR226" s="218"/>
      <c r="CS226" s="49"/>
      <c r="CT226" s="218"/>
      <c r="CU226" s="218"/>
      <c r="CV226" s="218"/>
      <c r="CW226" s="218"/>
      <c r="DV226" s="221"/>
    </row>
    <row r="227" spans="1:126" ht="51" hidden="1" x14ac:dyDescent="0.25">
      <c r="A227" s="352">
        <f t="shared" si="212"/>
        <v>43</v>
      </c>
      <c r="B227" s="278" t="s">
        <v>1489</v>
      </c>
      <c r="C227" s="218" t="s">
        <v>2809</v>
      </c>
      <c r="D227" s="121">
        <v>51</v>
      </c>
      <c r="E227" s="346">
        <v>42640</v>
      </c>
      <c r="F227" s="117" t="s">
        <v>2248</v>
      </c>
      <c r="G227" s="117" t="s">
        <v>2248</v>
      </c>
      <c r="H227" s="117"/>
      <c r="I227" s="285" t="s">
        <v>2250</v>
      </c>
      <c r="J227" s="351" t="s">
        <v>2810</v>
      </c>
      <c r="K227" s="352">
        <v>287</v>
      </c>
      <c r="L227" s="46">
        <v>432321</v>
      </c>
      <c r="M227" s="354" t="s">
        <v>2811</v>
      </c>
      <c r="N227" s="162">
        <v>15000000</v>
      </c>
      <c r="O227" s="348" t="s">
        <v>2812</v>
      </c>
      <c r="P227" s="349" t="s">
        <v>1531</v>
      </c>
      <c r="Q227" s="288" t="s">
        <v>1480</v>
      </c>
      <c r="R227" s="288" t="s">
        <v>1481</v>
      </c>
      <c r="S227" s="47"/>
      <c r="T227" s="48"/>
      <c r="U227" s="47"/>
      <c r="V227" s="306">
        <v>43</v>
      </c>
      <c r="W227" s="346">
        <v>42655</v>
      </c>
      <c r="X227" s="350" t="s">
        <v>1484</v>
      </c>
      <c r="Y227" s="45" t="s">
        <v>2848</v>
      </c>
      <c r="Z227" s="114">
        <v>900668336</v>
      </c>
      <c r="AA227" s="50" t="s">
        <v>1578</v>
      </c>
      <c r="AB227" s="347">
        <v>200116</v>
      </c>
      <c r="AC227" s="346">
        <v>75526</v>
      </c>
      <c r="AD227" s="49"/>
      <c r="AE227" s="162">
        <v>14709174</v>
      </c>
      <c r="AF227" s="49"/>
      <c r="AG227" s="49"/>
      <c r="AH227" s="49">
        <f t="shared" si="216"/>
        <v>14709174</v>
      </c>
      <c r="AI227" s="157" t="s">
        <v>22</v>
      </c>
      <c r="AJ227" s="157" t="s">
        <v>67</v>
      </c>
      <c r="AK227" s="157" t="s">
        <v>67</v>
      </c>
      <c r="AL227" s="157" t="s">
        <v>67</v>
      </c>
      <c r="AM227" s="346" t="s">
        <v>67</v>
      </c>
      <c r="AN227" s="346">
        <v>42657</v>
      </c>
      <c r="AO227" s="346"/>
      <c r="AP227" s="91">
        <v>42687</v>
      </c>
      <c r="AQ227" s="171">
        <f t="shared" si="217"/>
        <v>30</v>
      </c>
      <c r="AR227" s="29"/>
      <c r="AS227" s="350" t="s">
        <v>1408</v>
      </c>
      <c r="AT227" s="290"/>
      <c r="AU227" s="56"/>
      <c r="AV227" s="57"/>
      <c r="AW227" s="58"/>
      <c r="AX227" s="58"/>
      <c r="AY227" s="57"/>
      <c r="AZ227" s="58"/>
      <c r="BA227" s="59"/>
      <c r="BB227" s="60"/>
      <c r="BC227" s="61"/>
      <c r="BD227" s="61"/>
      <c r="BE227" s="62"/>
      <c r="BF227" s="61"/>
      <c r="BG227" s="63"/>
      <c r="BH227" s="63"/>
      <c r="BI227" s="64"/>
      <c r="BJ227" s="65"/>
      <c r="BK227" s="66"/>
      <c r="BL227" s="65"/>
      <c r="BM227" s="203">
        <v>0</v>
      </c>
      <c r="BN227" s="204">
        <v>0</v>
      </c>
      <c r="BO227" s="205">
        <v>7000000</v>
      </c>
      <c r="BP227" s="67"/>
      <c r="BQ227" s="67"/>
      <c r="BR227" s="67"/>
      <c r="BS227" s="67"/>
      <c r="BT227" s="58"/>
      <c r="BU227" s="60"/>
      <c r="BV227" s="60"/>
      <c r="BW227" s="60"/>
      <c r="BX227" s="60"/>
      <c r="BY227" s="61"/>
      <c r="BZ227" s="71"/>
      <c r="CA227" s="71"/>
      <c r="CB227" s="72"/>
      <c r="CC227" s="72"/>
      <c r="CD227" s="72"/>
      <c r="CE227" s="73"/>
      <c r="CF227" s="74"/>
      <c r="CG227" s="75"/>
      <c r="CH227" s="49"/>
      <c r="CI227" s="92"/>
      <c r="CJ227" s="93"/>
      <c r="CK227" s="94"/>
      <c r="CL227" s="94"/>
      <c r="CM227" s="94"/>
      <c r="CN227" s="218"/>
      <c r="CO227" s="218"/>
      <c r="CP227" s="218"/>
      <c r="CQ227" s="218"/>
      <c r="CR227" s="218"/>
      <c r="CS227" s="49"/>
      <c r="CT227" s="219"/>
      <c r="CU227" s="218"/>
      <c r="CV227" s="49"/>
      <c r="CW227" s="218"/>
      <c r="DV227" s="221"/>
    </row>
    <row r="228" spans="1:126" ht="38.25" hidden="1" x14ac:dyDescent="0.25">
      <c r="A228" s="352">
        <f t="shared" si="212"/>
        <v>130</v>
      </c>
      <c r="B228" s="278" t="s">
        <v>2164</v>
      </c>
      <c r="C228" s="218" t="s">
        <v>2822</v>
      </c>
      <c r="D228" s="121">
        <v>113</v>
      </c>
      <c r="E228" s="346">
        <v>42627</v>
      </c>
      <c r="F228" s="350" t="s">
        <v>1499</v>
      </c>
      <c r="G228" s="350" t="s">
        <v>1525</v>
      </c>
      <c r="H228" s="350"/>
      <c r="I228" s="350" t="s">
        <v>212</v>
      </c>
      <c r="J228" s="351" t="s">
        <v>2819</v>
      </c>
      <c r="K228" s="347">
        <v>169</v>
      </c>
      <c r="L228" s="46">
        <v>821119</v>
      </c>
      <c r="M228" s="28" t="s">
        <v>2133</v>
      </c>
      <c r="N228" s="217">
        <v>280000</v>
      </c>
      <c r="O228" s="75" t="s">
        <v>2820</v>
      </c>
      <c r="P228" s="349" t="s">
        <v>1803</v>
      </c>
      <c r="Q228" s="288" t="s">
        <v>1480</v>
      </c>
      <c r="R228" s="288" t="s">
        <v>1481</v>
      </c>
      <c r="S228" s="52"/>
      <c r="T228" s="75"/>
      <c r="U228" s="52"/>
      <c r="V228" s="194">
        <v>130</v>
      </c>
      <c r="W228" s="346">
        <v>42646</v>
      </c>
      <c r="X228" s="350" t="s">
        <v>1484</v>
      </c>
      <c r="Y228" s="45" t="s">
        <v>2821</v>
      </c>
      <c r="Z228" s="114">
        <v>860009759</v>
      </c>
      <c r="AA228" s="50" t="s">
        <v>1806</v>
      </c>
      <c r="AB228" s="352">
        <v>197016</v>
      </c>
      <c r="AC228" s="91"/>
      <c r="AD228" s="49"/>
      <c r="AE228" s="217">
        <v>280000</v>
      </c>
      <c r="AF228" s="49"/>
      <c r="AG228" s="49"/>
      <c r="AH228" s="49">
        <f t="shared" ref="AH228:AH231" si="218">AE228+AF228</f>
        <v>280000</v>
      </c>
      <c r="AI228" s="157" t="s">
        <v>22</v>
      </c>
      <c r="AJ228" s="157" t="s">
        <v>67</v>
      </c>
      <c r="AK228" s="157" t="s">
        <v>67</v>
      </c>
      <c r="AL228" s="157" t="s">
        <v>67</v>
      </c>
      <c r="AM228" s="346" t="s">
        <v>67</v>
      </c>
      <c r="AN228" s="346">
        <v>42646</v>
      </c>
      <c r="AO228" s="91"/>
      <c r="AP228" s="346">
        <v>43010</v>
      </c>
      <c r="AQ228" s="171">
        <f t="shared" si="217"/>
        <v>364</v>
      </c>
      <c r="AR228" s="52"/>
      <c r="AS228" s="351" t="s">
        <v>96</v>
      </c>
      <c r="AT228" s="290"/>
      <c r="AU228" s="52"/>
      <c r="AV228" s="52"/>
      <c r="AW228" s="49"/>
      <c r="AX228" s="75"/>
      <c r="AY228" s="52"/>
      <c r="AZ228" s="49"/>
      <c r="BA228" s="90"/>
      <c r="BB228" s="52"/>
      <c r="BC228" s="49"/>
      <c r="BD228" s="49"/>
      <c r="BE228" s="52"/>
      <c r="BF228" s="49"/>
      <c r="BG228" s="90"/>
      <c r="BH228" s="90"/>
      <c r="BI228" s="49"/>
      <c r="BJ228" s="49"/>
      <c r="BK228" s="52"/>
      <c r="BL228" s="49"/>
      <c r="BM228" s="49"/>
      <c r="BN228" s="49"/>
      <c r="BO228" s="49"/>
      <c r="BP228" s="91"/>
      <c r="BQ228" s="91"/>
      <c r="BR228" s="50"/>
      <c r="BS228" s="91"/>
      <c r="BT228" s="49"/>
      <c r="BU228" s="91"/>
      <c r="BV228" s="91"/>
      <c r="BW228" s="50"/>
      <c r="BX228" s="91"/>
      <c r="BY228" s="49"/>
      <c r="BZ228" s="91"/>
      <c r="CA228" s="91"/>
      <c r="CB228" s="50"/>
      <c r="CC228" s="91"/>
      <c r="CD228" s="49"/>
      <c r="CE228" s="92"/>
      <c r="CF228" s="52"/>
      <c r="CG228" s="75"/>
      <c r="CH228" s="49"/>
      <c r="CI228" s="92"/>
      <c r="CJ228" s="93"/>
      <c r="CK228" s="94"/>
      <c r="CL228" s="94"/>
      <c r="CM228" s="94"/>
      <c r="CN228" s="218"/>
      <c r="CO228" s="218"/>
      <c r="CP228" s="218"/>
      <c r="CQ228" s="218"/>
      <c r="CR228" s="218"/>
      <c r="CS228" s="49"/>
      <c r="CT228" s="219"/>
      <c r="CU228" s="218"/>
      <c r="CV228" s="49"/>
      <c r="CW228" s="218"/>
      <c r="DV228" s="221"/>
    </row>
    <row r="229" spans="1:126" ht="78.75" hidden="1" customHeight="1" x14ac:dyDescent="0.25">
      <c r="A229" s="352">
        <f t="shared" si="212"/>
        <v>129</v>
      </c>
      <c r="B229" s="278" t="s">
        <v>1610</v>
      </c>
      <c r="C229" s="218" t="s">
        <v>2827</v>
      </c>
      <c r="D229" s="121">
        <v>114</v>
      </c>
      <c r="E229" s="346">
        <v>42628</v>
      </c>
      <c r="F229" s="350" t="s">
        <v>1499</v>
      </c>
      <c r="G229" s="45" t="s">
        <v>1525</v>
      </c>
      <c r="H229" s="45"/>
      <c r="I229" s="45" t="s">
        <v>255</v>
      </c>
      <c r="J229" s="351" t="s">
        <v>2823</v>
      </c>
      <c r="K229" s="347">
        <v>169</v>
      </c>
      <c r="L229" s="46">
        <v>801116</v>
      </c>
      <c r="M229" s="28" t="s">
        <v>1479</v>
      </c>
      <c r="N229" s="217">
        <v>18000000</v>
      </c>
      <c r="O229" s="75" t="s">
        <v>2824</v>
      </c>
      <c r="P229" s="349" t="s">
        <v>2162</v>
      </c>
      <c r="Q229" s="288" t="s">
        <v>1480</v>
      </c>
      <c r="R229" s="288" t="s">
        <v>1481</v>
      </c>
      <c r="S229" s="52"/>
      <c r="T229" s="75"/>
      <c r="U229" s="52"/>
      <c r="V229" s="194">
        <v>129</v>
      </c>
      <c r="W229" s="346">
        <v>42646</v>
      </c>
      <c r="X229" s="350" t="s">
        <v>1484</v>
      </c>
      <c r="Y229" s="369" t="s">
        <v>2825</v>
      </c>
      <c r="Z229" s="114">
        <v>79051776</v>
      </c>
      <c r="AA229" s="50"/>
      <c r="AB229" s="352">
        <v>196916</v>
      </c>
      <c r="AC229" s="91"/>
      <c r="AD229" s="367">
        <v>4250000</v>
      </c>
      <c r="AE229" s="217">
        <v>18000000</v>
      </c>
      <c r="AF229" s="49"/>
      <c r="AG229" s="49"/>
      <c r="AH229" s="367">
        <f t="shared" si="218"/>
        <v>18000000</v>
      </c>
      <c r="AI229" s="157" t="s">
        <v>22</v>
      </c>
      <c r="AJ229" s="157" t="s">
        <v>67</v>
      </c>
      <c r="AK229" s="157" t="s">
        <v>67</v>
      </c>
      <c r="AL229" s="157" t="s">
        <v>67</v>
      </c>
      <c r="AM229" s="346" t="s">
        <v>67</v>
      </c>
      <c r="AN229" s="346">
        <v>42646</v>
      </c>
      <c r="AO229" s="91"/>
      <c r="AP229" s="346">
        <v>42735</v>
      </c>
      <c r="AQ229" s="171">
        <f t="shared" si="217"/>
        <v>89</v>
      </c>
      <c r="AR229" s="52"/>
      <c r="AS229" s="351" t="s">
        <v>2826</v>
      </c>
      <c r="AT229" s="290"/>
      <c r="AU229" s="52"/>
      <c r="AV229" s="52"/>
      <c r="AW229" s="49"/>
      <c r="AX229" s="75"/>
      <c r="AY229" s="52"/>
      <c r="AZ229" s="49"/>
      <c r="BA229" s="90"/>
      <c r="BB229" s="52"/>
      <c r="BC229" s="49"/>
      <c r="BD229" s="49"/>
      <c r="BE229" s="52"/>
      <c r="BF229" s="49"/>
      <c r="BG229" s="90"/>
      <c r="BH229" s="90"/>
      <c r="BI229" s="49"/>
      <c r="BJ229" s="49"/>
      <c r="BK229" s="52"/>
      <c r="BL229" s="49"/>
      <c r="BM229" s="49"/>
      <c r="BN229" s="49"/>
      <c r="BO229" s="49"/>
      <c r="BP229" s="91"/>
      <c r="BQ229" s="91"/>
      <c r="BR229" s="50"/>
      <c r="BS229" s="91"/>
      <c r="BT229" s="49"/>
      <c r="BU229" s="91"/>
      <c r="BV229" s="91"/>
      <c r="BW229" s="50"/>
      <c r="BX229" s="91"/>
      <c r="BY229" s="49"/>
      <c r="BZ229" s="91"/>
      <c r="CA229" s="91"/>
      <c r="CB229" s="50"/>
      <c r="CC229" s="91"/>
      <c r="CD229" s="49"/>
      <c r="CE229" s="92"/>
      <c r="CF229" s="52"/>
      <c r="CG229" s="75"/>
      <c r="CH229" s="49"/>
      <c r="CI229" s="92"/>
      <c r="CJ229" s="93"/>
      <c r="CK229" s="94"/>
      <c r="CL229" s="94"/>
      <c r="CM229" s="94"/>
      <c r="CN229" s="218"/>
      <c r="CO229" s="218"/>
      <c r="CP229" s="218"/>
      <c r="CQ229" s="218"/>
      <c r="CR229" s="218"/>
      <c r="CS229" s="49"/>
      <c r="CT229" s="219"/>
      <c r="CU229" s="218"/>
      <c r="CV229" s="49"/>
      <c r="CW229" s="218"/>
      <c r="DV229" s="363"/>
    </row>
    <row r="230" spans="1:126" ht="76.5" hidden="1" x14ac:dyDescent="0.25">
      <c r="A230" s="352">
        <f t="shared" si="212"/>
        <v>135</v>
      </c>
      <c r="B230" s="278" t="s">
        <v>2164</v>
      </c>
      <c r="C230" s="218" t="s">
        <v>2838</v>
      </c>
      <c r="D230" s="121">
        <v>115</v>
      </c>
      <c r="E230" s="346">
        <v>42639</v>
      </c>
      <c r="F230" s="350" t="s">
        <v>1499</v>
      </c>
      <c r="G230" s="350" t="s">
        <v>1526</v>
      </c>
      <c r="H230" s="350"/>
      <c r="I230" s="285" t="s">
        <v>2250</v>
      </c>
      <c r="J230" s="351" t="s">
        <v>2828</v>
      </c>
      <c r="K230" s="347">
        <v>41</v>
      </c>
      <c r="L230" s="46">
        <v>432117</v>
      </c>
      <c r="M230" s="28" t="s">
        <v>2829</v>
      </c>
      <c r="N230" s="217">
        <v>18000000</v>
      </c>
      <c r="O230" s="75" t="s">
        <v>2824</v>
      </c>
      <c r="P230" s="349" t="s">
        <v>2162</v>
      </c>
      <c r="Q230" s="288" t="s">
        <v>1480</v>
      </c>
      <c r="R230" s="288" t="s">
        <v>1481</v>
      </c>
      <c r="S230" s="52"/>
      <c r="T230" s="75"/>
      <c r="U230" s="52"/>
      <c r="V230" s="304">
        <v>135</v>
      </c>
      <c r="W230" s="346">
        <v>42668</v>
      </c>
      <c r="X230" s="350" t="s">
        <v>1484</v>
      </c>
      <c r="Y230" s="45" t="s">
        <v>2830</v>
      </c>
      <c r="Z230" s="114">
        <v>860002693</v>
      </c>
      <c r="AA230" s="50" t="s">
        <v>1806</v>
      </c>
      <c r="AB230" s="307"/>
      <c r="AC230" s="308"/>
      <c r="AD230" s="49"/>
      <c r="AE230" s="217">
        <v>733890530</v>
      </c>
      <c r="AF230" s="49"/>
      <c r="AG230" s="49"/>
      <c r="AH230" s="49">
        <f t="shared" si="218"/>
        <v>733890530</v>
      </c>
      <c r="AI230" s="157" t="s">
        <v>2831</v>
      </c>
      <c r="AJ230" s="310" t="s">
        <v>67</v>
      </c>
      <c r="AK230" s="310" t="s">
        <v>67</v>
      </c>
      <c r="AL230" s="310" t="s">
        <v>67</v>
      </c>
      <c r="AM230" s="309" t="s">
        <v>67</v>
      </c>
      <c r="AN230" s="309">
        <v>42668</v>
      </c>
      <c r="AO230" s="308"/>
      <c r="AP230" s="309"/>
      <c r="AQ230" s="29" t="s">
        <v>2832</v>
      </c>
      <c r="AR230" s="52"/>
      <c r="AS230" s="351" t="s">
        <v>2833</v>
      </c>
      <c r="AT230" s="290"/>
      <c r="AU230" s="52"/>
      <c r="AV230" s="52"/>
      <c r="AW230" s="49"/>
      <c r="AX230" s="75"/>
      <c r="AY230" s="52"/>
      <c r="AZ230" s="49"/>
      <c r="BA230" s="90"/>
      <c r="BB230" s="52"/>
      <c r="BC230" s="49"/>
      <c r="BD230" s="49"/>
      <c r="BE230" s="52"/>
      <c r="BF230" s="49"/>
      <c r="BG230" s="90"/>
      <c r="BH230" s="90"/>
      <c r="BI230" s="49"/>
      <c r="BJ230" s="49"/>
      <c r="BK230" s="52"/>
      <c r="BL230" s="49"/>
      <c r="BM230" s="49"/>
      <c r="BN230" s="49"/>
      <c r="BO230" s="49"/>
      <c r="BP230" s="91"/>
      <c r="BQ230" s="91"/>
      <c r="BR230" s="50"/>
      <c r="BS230" s="91"/>
      <c r="BT230" s="49"/>
      <c r="BU230" s="91"/>
      <c r="BV230" s="91"/>
      <c r="BW230" s="50"/>
      <c r="BX230" s="91"/>
      <c r="BY230" s="49"/>
      <c r="BZ230" s="91"/>
      <c r="CA230" s="91"/>
      <c r="CB230" s="50"/>
      <c r="CC230" s="91"/>
      <c r="CD230" s="49"/>
      <c r="CE230" s="92"/>
      <c r="CF230" s="52"/>
      <c r="CG230" s="75"/>
      <c r="CH230" s="49"/>
      <c r="CI230" s="92"/>
      <c r="CJ230" s="93"/>
      <c r="CK230" s="94"/>
      <c r="CL230" s="94"/>
      <c r="CM230" s="94"/>
      <c r="CN230" s="218"/>
      <c r="CO230" s="218"/>
      <c r="CP230" s="218"/>
      <c r="CQ230" s="218"/>
      <c r="CR230" s="218"/>
      <c r="CS230" s="49"/>
      <c r="CT230" s="219"/>
      <c r="CU230" s="218"/>
      <c r="CV230" s="49"/>
      <c r="CW230" s="218"/>
      <c r="DV230" s="221"/>
    </row>
    <row r="231" spans="1:126" ht="89.25" hidden="1" x14ac:dyDescent="0.25">
      <c r="A231" s="352">
        <f t="shared" si="212"/>
        <v>132</v>
      </c>
      <c r="B231" s="278" t="s">
        <v>2164</v>
      </c>
      <c r="C231" s="218" t="s">
        <v>2841</v>
      </c>
      <c r="D231" s="121">
        <v>116</v>
      </c>
      <c r="E231" s="346">
        <v>42662</v>
      </c>
      <c r="F231" s="350" t="s">
        <v>1499</v>
      </c>
      <c r="G231" s="350" t="s">
        <v>1525</v>
      </c>
      <c r="H231" s="350"/>
      <c r="I231" s="285" t="s">
        <v>2250</v>
      </c>
      <c r="J231" s="351" t="s">
        <v>2842</v>
      </c>
      <c r="K231" s="347">
        <v>41</v>
      </c>
      <c r="L231" s="46">
        <v>861018</v>
      </c>
      <c r="M231" s="28" t="s">
        <v>2843</v>
      </c>
      <c r="N231" s="217">
        <v>1276000</v>
      </c>
      <c r="O231" s="75" t="s">
        <v>2844</v>
      </c>
      <c r="P231" s="349" t="s">
        <v>1487</v>
      </c>
      <c r="Q231" s="288" t="s">
        <v>1480</v>
      </c>
      <c r="R231" s="288" t="s">
        <v>1481</v>
      </c>
      <c r="S231" s="52"/>
      <c r="T231" s="75"/>
      <c r="U231" s="52"/>
      <c r="V231" s="194">
        <v>132</v>
      </c>
      <c r="W231" s="346">
        <v>42662</v>
      </c>
      <c r="X231" s="350" t="s">
        <v>1484</v>
      </c>
      <c r="Y231" s="45" t="s">
        <v>2845</v>
      </c>
      <c r="Z231" s="114">
        <v>900557462</v>
      </c>
      <c r="AA231" s="50" t="s">
        <v>2065</v>
      </c>
      <c r="AB231" s="307"/>
      <c r="AC231" s="308"/>
      <c r="AD231" s="49"/>
      <c r="AE231" s="217">
        <v>1276000</v>
      </c>
      <c r="AF231" s="49"/>
      <c r="AG231" s="49"/>
      <c r="AH231" s="49">
        <f t="shared" si="218"/>
        <v>1276000</v>
      </c>
      <c r="AI231" s="157" t="s">
        <v>67</v>
      </c>
      <c r="AJ231" s="157" t="s">
        <v>67</v>
      </c>
      <c r="AK231" s="157" t="s">
        <v>67</v>
      </c>
      <c r="AL231" s="157" t="s">
        <v>67</v>
      </c>
      <c r="AM231" s="346" t="s">
        <v>67</v>
      </c>
      <c r="AN231" s="346">
        <v>42662</v>
      </c>
      <c r="AO231" s="91"/>
      <c r="AP231" s="346">
        <v>42704</v>
      </c>
      <c r="AQ231" s="29">
        <f>AP231-AN231</f>
        <v>42</v>
      </c>
      <c r="AR231" s="52"/>
      <c r="AS231" s="351" t="s">
        <v>103</v>
      </c>
      <c r="AT231" s="290"/>
      <c r="AU231" s="52"/>
      <c r="AV231" s="52"/>
      <c r="AW231" s="49"/>
      <c r="AX231" s="75"/>
      <c r="AY231" s="52"/>
      <c r="AZ231" s="49"/>
      <c r="BA231" s="90"/>
      <c r="BB231" s="52"/>
      <c r="BC231" s="49"/>
      <c r="BD231" s="49"/>
      <c r="BE231" s="52"/>
      <c r="BF231" s="49"/>
      <c r="BG231" s="90"/>
      <c r="BH231" s="90"/>
      <c r="BI231" s="49"/>
      <c r="BJ231" s="49"/>
      <c r="BK231" s="52"/>
      <c r="BL231" s="49"/>
      <c r="BM231" s="49"/>
      <c r="BN231" s="49"/>
      <c r="BO231" s="49"/>
      <c r="BP231" s="91"/>
      <c r="BQ231" s="91"/>
      <c r="BR231" s="50"/>
      <c r="BS231" s="91"/>
      <c r="BT231" s="49"/>
      <c r="BU231" s="91"/>
      <c r="BV231" s="91"/>
      <c r="BW231" s="50"/>
      <c r="BX231" s="91"/>
      <c r="BY231" s="49"/>
      <c r="BZ231" s="91"/>
      <c r="CA231" s="91"/>
      <c r="CB231" s="50"/>
      <c r="CC231" s="91"/>
      <c r="CD231" s="49"/>
      <c r="CE231" s="92"/>
      <c r="CF231" s="52"/>
      <c r="CG231" s="75"/>
      <c r="CH231" s="49"/>
      <c r="CI231" s="92"/>
      <c r="CJ231" s="93"/>
      <c r="CK231" s="94"/>
      <c r="CL231" s="94"/>
      <c r="CM231" s="94"/>
      <c r="CN231" s="218"/>
      <c r="CO231" s="218"/>
      <c r="CP231" s="218"/>
      <c r="CQ231" s="218"/>
      <c r="CR231" s="218"/>
      <c r="CS231" s="49"/>
      <c r="CT231" s="219"/>
      <c r="CU231" s="218"/>
      <c r="CV231" s="49"/>
      <c r="CW231" s="218"/>
      <c r="DV231" s="221"/>
    </row>
    <row r="232" spans="1:126" ht="51" hidden="1" x14ac:dyDescent="0.25">
      <c r="A232" s="352">
        <f t="shared" si="212"/>
        <v>45</v>
      </c>
      <c r="B232" s="278" t="s">
        <v>2164</v>
      </c>
      <c r="C232" s="218" t="s">
        <v>2849</v>
      </c>
      <c r="D232" s="121">
        <v>52</v>
      </c>
      <c r="E232" s="346">
        <v>42657</v>
      </c>
      <c r="F232" s="117" t="s">
        <v>2248</v>
      </c>
      <c r="G232" s="117" t="s">
        <v>2248</v>
      </c>
      <c r="H232" s="117"/>
      <c r="I232" s="285" t="s">
        <v>2250</v>
      </c>
      <c r="J232" s="351" t="s">
        <v>2850</v>
      </c>
      <c r="K232" s="352">
        <v>287</v>
      </c>
      <c r="L232" s="46">
        <v>811115</v>
      </c>
      <c r="M232" s="354" t="s">
        <v>2851</v>
      </c>
      <c r="N232" s="162">
        <v>31000000</v>
      </c>
      <c r="O232" s="348" t="s">
        <v>2852</v>
      </c>
      <c r="P232" s="349" t="s">
        <v>1531</v>
      </c>
      <c r="Q232" s="288" t="s">
        <v>1480</v>
      </c>
      <c r="R232" s="288" t="s">
        <v>1481</v>
      </c>
      <c r="S232" s="47"/>
      <c r="T232" s="48"/>
      <c r="U232" s="47"/>
      <c r="V232" s="192">
        <v>45</v>
      </c>
      <c r="X232" s="350" t="s">
        <v>1484</v>
      </c>
      <c r="Y232" s="45"/>
      <c r="Z232" s="114"/>
      <c r="AA232" s="50"/>
      <c r="AB232" s="347"/>
      <c r="AC232" s="346"/>
      <c r="AD232" s="49"/>
      <c r="AE232" s="162"/>
      <c r="AF232" s="49"/>
      <c r="AG232" s="49"/>
      <c r="AH232" s="49">
        <f t="shared" ref="AH232:AH240" si="219">+AE232+AF232</f>
        <v>0</v>
      </c>
      <c r="AI232" s="157" t="s">
        <v>22</v>
      </c>
      <c r="AJ232" s="157" t="s">
        <v>67</v>
      </c>
      <c r="AK232" s="157" t="s">
        <v>67</v>
      </c>
      <c r="AL232" s="157" t="s">
        <v>67</v>
      </c>
      <c r="AM232" s="346" t="s">
        <v>67</v>
      </c>
      <c r="AN232" s="346">
        <v>42657</v>
      </c>
      <c r="AO232" s="346"/>
      <c r="AP232" s="91">
        <v>42687</v>
      </c>
      <c r="AQ232" s="171">
        <f t="shared" ref="AQ232:AQ233" si="220">AP232-AN232</f>
        <v>30</v>
      </c>
      <c r="AR232" s="29"/>
      <c r="AS232" s="350"/>
      <c r="AT232" s="290"/>
      <c r="AU232" s="56"/>
      <c r="AV232" s="57"/>
      <c r="AW232" s="58"/>
      <c r="AX232" s="58"/>
      <c r="AY232" s="57"/>
      <c r="AZ232" s="58"/>
      <c r="BA232" s="59"/>
      <c r="BB232" s="60"/>
      <c r="BC232" s="61"/>
      <c r="BD232" s="61"/>
      <c r="BE232" s="62"/>
      <c r="BF232" s="61"/>
      <c r="BG232" s="63"/>
      <c r="BH232" s="63"/>
      <c r="BI232" s="64"/>
      <c r="BJ232" s="65"/>
      <c r="BK232" s="66"/>
      <c r="BL232" s="65"/>
      <c r="BM232" s="203">
        <v>0</v>
      </c>
      <c r="BN232" s="204">
        <v>0</v>
      </c>
      <c r="BO232" s="205">
        <v>7000000</v>
      </c>
      <c r="BP232" s="67"/>
      <c r="BQ232" s="67"/>
      <c r="BR232" s="67"/>
      <c r="BS232" s="67"/>
      <c r="BT232" s="58"/>
      <c r="BU232" s="60"/>
      <c r="BV232" s="60"/>
      <c r="BW232" s="60"/>
      <c r="BX232" s="60"/>
      <c r="BY232" s="61"/>
      <c r="BZ232" s="71"/>
      <c r="CA232" s="71"/>
      <c r="CB232" s="72"/>
      <c r="CC232" s="72"/>
      <c r="CD232" s="72"/>
      <c r="CE232" s="73"/>
      <c r="CF232" s="74"/>
      <c r="CG232" s="75"/>
      <c r="CH232" s="49"/>
      <c r="CI232" s="92"/>
      <c r="CJ232" s="93"/>
      <c r="CK232" s="94"/>
      <c r="CL232" s="94"/>
      <c r="CM232" s="94"/>
      <c r="CN232" s="218"/>
      <c r="CO232" s="218"/>
      <c r="CP232" s="218"/>
      <c r="CQ232" s="218"/>
      <c r="CR232" s="218"/>
      <c r="CS232" s="49"/>
      <c r="CT232" s="219"/>
      <c r="CU232" s="218"/>
      <c r="CV232" s="49"/>
      <c r="CW232" s="218"/>
      <c r="DV232" s="221"/>
    </row>
    <row r="233" spans="1:126" ht="51" hidden="1" x14ac:dyDescent="0.25">
      <c r="A233" s="352">
        <f t="shared" si="212"/>
        <v>44</v>
      </c>
      <c r="B233" s="278" t="s">
        <v>1610</v>
      </c>
      <c r="C233" s="218" t="s">
        <v>2853</v>
      </c>
      <c r="D233" s="121">
        <v>53</v>
      </c>
      <c r="E233" s="346">
        <v>42657</v>
      </c>
      <c r="F233" s="117" t="s">
        <v>2248</v>
      </c>
      <c r="G233" s="117" t="s">
        <v>2248</v>
      </c>
      <c r="H233" s="117"/>
      <c r="I233" s="285" t="s">
        <v>2250</v>
      </c>
      <c r="J233" s="351" t="s">
        <v>2854</v>
      </c>
      <c r="K233" s="352">
        <v>287</v>
      </c>
      <c r="L233" s="46">
        <v>811115</v>
      </c>
      <c r="M233" s="354" t="s">
        <v>2851</v>
      </c>
      <c r="N233" s="162">
        <v>31000000</v>
      </c>
      <c r="O233" s="348" t="s">
        <v>2855</v>
      </c>
      <c r="P233" s="349" t="s">
        <v>1531</v>
      </c>
      <c r="Q233" s="288" t="s">
        <v>1480</v>
      </c>
      <c r="R233" s="288" t="s">
        <v>1481</v>
      </c>
      <c r="S233" s="47"/>
      <c r="T233" s="48"/>
      <c r="U233" s="47"/>
      <c r="V233" s="192">
        <v>44</v>
      </c>
      <c r="X233" s="350" t="s">
        <v>1484</v>
      </c>
      <c r="Y233" s="45"/>
      <c r="Z233" s="114"/>
      <c r="AA233" s="50"/>
      <c r="AB233" s="347"/>
      <c r="AC233" s="346"/>
      <c r="AD233" s="49"/>
      <c r="AE233" s="162"/>
      <c r="AF233" s="49"/>
      <c r="AG233" s="49"/>
      <c r="AH233" s="49">
        <f t="shared" si="219"/>
        <v>0</v>
      </c>
      <c r="AI233" s="157" t="s">
        <v>22</v>
      </c>
      <c r="AJ233" s="157" t="s">
        <v>67</v>
      </c>
      <c r="AK233" s="157" t="s">
        <v>67</v>
      </c>
      <c r="AL233" s="157" t="s">
        <v>67</v>
      </c>
      <c r="AM233" s="346" t="s">
        <v>67</v>
      </c>
      <c r="AN233" s="346">
        <v>42657</v>
      </c>
      <c r="AO233" s="346"/>
      <c r="AP233" s="91">
        <v>42687</v>
      </c>
      <c r="AQ233" s="171">
        <f t="shared" si="220"/>
        <v>30</v>
      </c>
      <c r="AR233" s="29"/>
      <c r="AS233" s="350"/>
      <c r="AT233" s="290"/>
      <c r="AU233" s="56"/>
      <c r="AV233" s="57"/>
      <c r="AW233" s="58"/>
      <c r="AX233" s="58"/>
      <c r="AY233" s="57"/>
      <c r="AZ233" s="58"/>
      <c r="BA233" s="59"/>
      <c r="BB233" s="60"/>
      <c r="BC233" s="61"/>
      <c r="BD233" s="61"/>
      <c r="BE233" s="62"/>
      <c r="BF233" s="61"/>
      <c r="BG233" s="63"/>
      <c r="BH233" s="63"/>
      <c r="BI233" s="64"/>
      <c r="BJ233" s="65"/>
      <c r="BK233" s="66"/>
      <c r="BL233" s="65"/>
      <c r="BM233" s="203">
        <v>0</v>
      </c>
      <c r="BN233" s="204">
        <v>0</v>
      </c>
      <c r="BO233" s="205">
        <v>7000000</v>
      </c>
      <c r="BP233" s="67"/>
      <c r="BQ233" s="67"/>
      <c r="BR233" s="67"/>
      <c r="BS233" s="67"/>
      <c r="BT233" s="58"/>
      <c r="BU233" s="60"/>
      <c r="BV233" s="60"/>
      <c r="BW233" s="60"/>
      <c r="BX233" s="60"/>
      <c r="BY233" s="61"/>
      <c r="BZ233" s="71"/>
      <c r="CA233" s="71"/>
      <c r="CB233" s="72"/>
      <c r="CC233" s="72"/>
      <c r="CD233" s="72"/>
      <c r="CE233" s="73"/>
      <c r="CF233" s="74"/>
      <c r="CG233" s="75"/>
      <c r="CH233" s="49"/>
      <c r="CI233" s="92"/>
      <c r="CJ233" s="93"/>
      <c r="CK233" s="94"/>
      <c r="CL233" s="94"/>
      <c r="CM233" s="94"/>
      <c r="CN233" s="218"/>
      <c r="CO233" s="218"/>
      <c r="CP233" s="218"/>
      <c r="CQ233" s="218"/>
      <c r="CR233" s="218"/>
      <c r="CS233" s="49"/>
      <c r="CT233" s="219"/>
      <c r="CU233" s="218"/>
      <c r="CV233" s="49"/>
      <c r="CW233" s="218"/>
      <c r="DV233" s="221"/>
    </row>
    <row r="234" spans="1:126" ht="89.25" hidden="1" x14ac:dyDescent="0.25">
      <c r="A234" s="352">
        <f t="shared" si="212"/>
        <v>0</v>
      </c>
      <c r="B234" s="278" t="s">
        <v>2324</v>
      </c>
      <c r="C234" s="218" t="s">
        <v>2856</v>
      </c>
      <c r="D234" s="121">
        <v>54</v>
      </c>
      <c r="E234" s="346">
        <v>42670</v>
      </c>
      <c r="F234" s="117" t="s">
        <v>2248</v>
      </c>
      <c r="G234" s="117" t="s">
        <v>2248</v>
      </c>
      <c r="H234" s="117"/>
      <c r="I234" s="285" t="s">
        <v>2250</v>
      </c>
      <c r="J234" s="351" t="s">
        <v>2857</v>
      </c>
      <c r="K234" s="352">
        <v>287</v>
      </c>
      <c r="L234" s="46">
        <v>781018</v>
      </c>
      <c r="M234" s="354" t="s">
        <v>2858</v>
      </c>
      <c r="N234" s="162">
        <v>29991800</v>
      </c>
      <c r="O234" s="348" t="s">
        <v>2859</v>
      </c>
      <c r="P234" s="349" t="s">
        <v>2860</v>
      </c>
      <c r="Q234" s="288" t="s">
        <v>1532</v>
      </c>
      <c r="R234" s="288" t="s">
        <v>2301</v>
      </c>
      <c r="S234" s="47"/>
      <c r="T234" s="48"/>
      <c r="U234" s="47"/>
      <c r="V234" s="192"/>
      <c r="X234" s="350" t="s">
        <v>2513</v>
      </c>
      <c r="Y234" s="45"/>
      <c r="Z234" s="114"/>
      <c r="AA234" s="50"/>
      <c r="AB234" s="347"/>
      <c r="AC234" s="346"/>
      <c r="AD234" s="49"/>
      <c r="AE234" s="162"/>
      <c r="AF234" s="49"/>
      <c r="AG234" s="49"/>
      <c r="AH234" s="49">
        <f t="shared" si="219"/>
        <v>0</v>
      </c>
      <c r="AI234" s="157" t="s">
        <v>22</v>
      </c>
      <c r="AJ234" s="157" t="s">
        <v>67</v>
      </c>
      <c r="AK234" s="157" t="s">
        <v>67</v>
      </c>
      <c r="AL234" s="157" t="s">
        <v>67</v>
      </c>
      <c r="AM234" s="346" t="s">
        <v>67</v>
      </c>
      <c r="AN234" s="346"/>
      <c r="AO234" s="346"/>
      <c r="AP234" s="91"/>
      <c r="AQ234" s="171" t="s">
        <v>2861</v>
      </c>
      <c r="AR234" s="29"/>
      <c r="AS234" s="350"/>
      <c r="AT234" s="290"/>
      <c r="AU234" s="56"/>
      <c r="AV234" s="57"/>
      <c r="AW234" s="58"/>
      <c r="AX234" s="58"/>
      <c r="AY234" s="57"/>
      <c r="AZ234" s="58"/>
      <c r="BA234" s="59"/>
      <c r="BB234" s="60"/>
      <c r="BC234" s="61"/>
      <c r="BD234" s="61"/>
      <c r="BE234" s="62"/>
      <c r="BF234" s="61"/>
      <c r="BG234" s="63"/>
      <c r="BH234" s="63"/>
      <c r="BI234" s="64"/>
      <c r="BJ234" s="65"/>
      <c r="BK234" s="66"/>
      <c r="BL234" s="65"/>
      <c r="BM234" s="203">
        <v>0</v>
      </c>
      <c r="BN234" s="204">
        <v>0</v>
      </c>
      <c r="BO234" s="205">
        <v>7000000</v>
      </c>
      <c r="BP234" s="67"/>
      <c r="BQ234" s="67"/>
      <c r="BR234" s="67"/>
      <c r="BS234" s="67"/>
      <c r="BT234" s="58"/>
      <c r="BU234" s="60"/>
      <c r="BV234" s="60"/>
      <c r="BW234" s="60"/>
      <c r="BX234" s="60"/>
      <c r="BY234" s="61"/>
      <c r="BZ234" s="71"/>
      <c r="CA234" s="71"/>
      <c r="CB234" s="72"/>
      <c r="CC234" s="72"/>
      <c r="CD234" s="72"/>
      <c r="CE234" s="73"/>
      <c r="CF234" s="74"/>
      <c r="CG234" s="75"/>
      <c r="CH234" s="49"/>
      <c r="CI234" s="92"/>
      <c r="CJ234" s="93"/>
      <c r="CK234" s="94"/>
      <c r="CL234" s="94"/>
      <c r="CM234" s="94"/>
      <c r="CN234" s="218"/>
      <c r="CO234" s="218"/>
      <c r="CP234" s="218"/>
      <c r="CQ234" s="218"/>
      <c r="CR234" s="218"/>
      <c r="CS234" s="49"/>
      <c r="CT234" s="219"/>
      <c r="CU234" s="218"/>
      <c r="CV234" s="49"/>
      <c r="CW234" s="218"/>
      <c r="DV234" s="221"/>
    </row>
    <row r="235" spans="1:126" ht="63.75" hidden="1" x14ac:dyDescent="0.25">
      <c r="A235" s="352">
        <f t="shared" si="212"/>
        <v>0</v>
      </c>
      <c r="B235" s="278" t="s">
        <v>1610</v>
      </c>
      <c r="C235" s="218" t="s">
        <v>2862</v>
      </c>
      <c r="D235" s="121">
        <v>21</v>
      </c>
      <c r="E235" s="346">
        <v>42670</v>
      </c>
      <c r="F235" s="117" t="s">
        <v>1590</v>
      </c>
      <c r="G235" s="117" t="s">
        <v>1591</v>
      </c>
      <c r="H235" s="117"/>
      <c r="I235" s="285" t="s">
        <v>2250</v>
      </c>
      <c r="J235" s="351" t="s">
        <v>2863</v>
      </c>
      <c r="K235" s="347">
        <v>39</v>
      </c>
      <c r="L235" s="46">
        <v>561017</v>
      </c>
      <c r="M235" s="28" t="s">
        <v>2864</v>
      </c>
      <c r="N235" s="162">
        <v>99992714</v>
      </c>
      <c r="O235" s="348" t="s">
        <v>2865</v>
      </c>
      <c r="P235" s="91" t="s">
        <v>2279</v>
      </c>
      <c r="Q235" s="288" t="s">
        <v>1532</v>
      </c>
      <c r="R235" s="288" t="s">
        <v>2782</v>
      </c>
      <c r="S235" s="47"/>
      <c r="T235" s="48"/>
      <c r="U235" s="47"/>
      <c r="V235" s="192"/>
      <c r="X235" s="350" t="s">
        <v>2513</v>
      </c>
      <c r="Y235" s="45"/>
      <c r="Z235" s="54"/>
      <c r="AA235" s="50"/>
      <c r="AB235" s="347"/>
      <c r="AC235" s="346"/>
      <c r="AD235" s="49">
        <v>0</v>
      </c>
      <c r="AE235" s="113"/>
      <c r="AF235" s="49"/>
      <c r="AG235" s="49"/>
      <c r="AH235" s="49">
        <f t="shared" si="219"/>
        <v>0</v>
      </c>
      <c r="AI235" s="157" t="s">
        <v>2866</v>
      </c>
      <c r="AJ235" s="88" t="s">
        <v>2403</v>
      </c>
      <c r="AK235" s="346"/>
      <c r="AL235" s="346"/>
      <c r="AM235" s="346"/>
      <c r="AN235" s="346"/>
      <c r="AO235" s="346"/>
      <c r="AP235" s="346">
        <v>42733</v>
      </c>
      <c r="AQ235" s="171">
        <f>AP235-AN235</f>
        <v>42733</v>
      </c>
      <c r="AR235" s="29"/>
      <c r="AS235" s="184"/>
      <c r="AT235" s="55"/>
      <c r="AU235" s="57"/>
      <c r="AV235" s="57"/>
      <c r="AW235" s="58"/>
      <c r="AX235" s="86"/>
      <c r="AY235" s="57"/>
      <c r="AZ235" s="58"/>
      <c r="BA235" s="59"/>
      <c r="BB235" s="60"/>
      <c r="BC235" s="61"/>
      <c r="BD235" s="61"/>
      <c r="BE235" s="62"/>
      <c r="BF235" s="61"/>
      <c r="BG235" s="63"/>
      <c r="BH235" s="63"/>
      <c r="BI235" s="64"/>
      <c r="BJ235" s="65"/>
      <c r="BK235" s="66"/>
      <c r="BL235" s="65"/>
      <c r="BM235" s="203">
        <v>0</v>
      </c>
      <c r="BN235" s="204">
        <v>0</v>
      </c>
      <c r="BO235" s="205">
        <v>0</v>
      </c>
      <c r="BP235" s="67"/>
      <c r="BQ235" s="67"/>
      <c r="BR235" s="115"/>
      <c r="BS235" s="67"/>
      <c r="BT235" s="58"/>
      <c r="BU235" s="61"/>
      <c r="BV235" s="60"/>
      <c r="BW235" s="60"/>
      <c r="BX235" s="60"/>
      <c r="BY235" s="61"/>
      <c r="BZ235" s="71"/>
      <c r="CA235" s="71"/>
      <c r="CB235" s="72"/>
      <c r="CC235" s="72"/>
      <c r="CD235" s="72"/>
      <c r="CE235" s="73"/>
      <c r="CF235" s="74">
        <v>42735</v>
      </c>
      <c r="CG235" s="75"/>
      <c r="CH235" s="49"/>
      <c r="CI235" s="73"/>
      <c r="CJ235" s="76" t="e">
        <v>#REF!</v>
      </c>
      <c r="CK235" s="77" t="e">
        <v>#REF!</v>
      </c>
      <c r="CL235" s="78" t="e">
        <v>#REF!</v>
      </c>
      <c r="CM235" s="218"/>
      <c r="CN235" s="218"/>
      <c r="CO235" s="218"/>
      <c r="CP235" s="49"/>
      <c r="CQ235" s="219"/>
      <c r="CR235" s="218"/>
      <c r="CS235" s="49"/>
      <c r="CT235" s="218"/>
      <c r="CU235" s="218"/>
      <c r="CV235" s="218"/>
      <c r="CW235" s="218"/>
      <c r="DV235" s="221"/>
    </row>
    <row r="236" spans="1:126" ht="114.75" hidden="1" x14ac:dyDescent="0.25">
      <c r="A236" s="352">
        <f t="shared" si="212"/>
        <v>0</v>
      </c>
      <c r="B236" s="345" t="s">
        <v>1609</v>
      </c>
      <c r="C236" s="218"/>
      <c r="D236" s="121">
        <v>6</v>
      </c>
      <c r="E236" s="346">
        <v>42647</v>
      </c>
      <c r="F236" s="117" t="s">
        <v>1590</v>
      </c>
      <c r="G236" s="117" t="s">
        <v>1771</v>
      </c>
      <c r="H236" s="117"/>
      <c r="I236" s="285" t="s">
        <v>2902</v>
      </c>
      <c r="J236" s="351" t="s">
        <v>2867</v>
      </c>
      <c r="K236" s="347">
        <v>104</v>
      </c>
      <c r="L236" s="46" t="s">
        <v>2805</v>
      </c>
      <c r="M236" s="28" t="s">
        <v>2806</v>
      </c>
      <c r="N236" s="162">
        <v>310000000</v>
      </c>
      <c r="O236" s="348" t="s">
        <v>2871</v>
      </c>
      <c r="P236" s="91" t="s">
        <v>2652</v>
      </c>
      <c r="Q236" s="288" t="s">
        <v>1532</v>
      </c>
      <c r="R236" s="349" t="s">
        <v>2868</v>
      </c>
      <c r="S236" s="47"/>
      <c r="T236" s="48"/>
      <c r="U236" s="47"/>
      <c r="V236" s="192"/>
      <c r="X236" s="350" t="s">
        <v>2869</v>
      </c>
      <c r="Y236" s="350"/>
      <c r="Z236" s="54"/>
      <c r="AA236" s="50"/>
      <c r="AB236" s="347"/>
      <c r="AC236" s="346"/>
      <c r="AD236" s="49">
        <v>0</v>
      </c>
      <c r="AE236" s="113"/>
      <c r="AF236" s="49"/>
      <c r="AG236" s="49"/>
      <c r="AH236" s="49">
        <f t="shared" si="219"/>
        <v>0</v>
      </c>
      <c r="AI236" s="157" t="s">
        <v>2808</v>
      </c>
      <c r="AJ236" s="88" t="s">
        <v>2081</v>
      </c>
      <c r="AK236" s="346"/>
      <c r="AL236" s="346"/>
      <c r="AM236" s="346"/>
      <c r="AN236" s="346"/>
      <c r="AO236" s="346"/>
      <c r="AP236" s="346">
        <v>42733</v>
      </c>
      <c r="AQ236" s="171">
        <f t="shared" ref="AQ236:AQ245" si="221">AP236-AN236</f>
        <v>42733</v>
      </c>
      <c r="AR236" s="29"/>
      <c r="AS236" s="350"/>
      <c r="AT236" s="55"/>
      <c r="AU236" s="57"/>
      <c r="AV236" s="57"/>
      <c r="AW236" s="58"/>
      <c r="AX236" s="86"/>
      <c r="AY236" s="57"/>
      <c r="AZ236" s="58"/>
      <c r="BA236" s="59"/>
      <c r="BB236" s="60"/>
      <c r="BC236" s="61"/>
      <c r="BD236" s="61"/>
      <c r="BE236" s="62"/>
      <c r="BF236" s="61"/>
      <c r="BG236" s="63"/>
      <c r="BH236" s="63"/>
      <c r="BI236" s="64"/>
      <c r="BJ236" s="65"/>
      <c r="BK236" s="66"/>
      <c r="BL236" s="65"/>
      <c r="BM236" s="203">
        <v>0</v>
      </c>
      <c r="BN236" s="204">
        <v>0</v>
      </c>
      <c r="BO236" s="205">
        <v>0</v>
      </c>
      <c r="BP236" s="67"/>
      <c r="BQ236" s="67"/>
      <c r="BR236" s="115"/>
      <c r="BS236" s="67"/>
      <c r="BT236" s="58"/>
      <c r="BU236" s="61"/>
      <c r="BV236" s="60"/>
      <c r="BW236" s="60"/>
      <c r="BX236" s="60"/>
      <c r="BY236" s="61"/>
      <c r="BZ236" s="71"/>
      <c r="CA236" s="71"/>
      <c r="CB236" s="72"/>
      <c r="CC236" s="72"/>
      <c r="CD236" s="72"/>
      <c r="CE236" s="73"/>
      <c r="CF236" s="74">
        <v>42735</v>
      </c>
      <c r="CG236" s="75"/>
      <c r="CH236" s="49"/>
      <c r="CI236" s="73"/>
      <c r="CJ236" s="76" t="e">
        <v>#REF!</v>
      </c>
      <c r="CK236" s="77" t="e">
        <v>#REF!</v>
      </c>
      <c r="CL236" s="78" t="e">
        <v>#REF!</v>
      </c>
      <c r="CM236" s="218"/>
      <c r="CN236" s="218"/>
      <c r="CO236" s="218"/>
      <c r="CP236" s="49"/>
      <c r="CQ236" s="219"/>
      <c r="CR236" s="218"/>
      <c r="CS236" s="49"/>
      <c r="CT236" s="218"/>
      <c r="CU236" s="218"/>
      <c r="CV236" s="218"/>
      <c r="CW236" s="218"/>
      <c r="DV236" s="221"/>
    </row>
    <row r="237" spans="1:126" ht="114.75" hidden="1" x14ac:dyDescent="0.25">
      <c r="A237" s="352">
        <f t="shared" si="212"/>
        <v>0</v>
      </c>
      <c r="B237" s="345" t="s">
        <v>2170</v>
      </c>
      <c r="C237" s="218"/>
      <c r="D237" s="121">
        <v>7</v>
      </c>
      <c r="E237" s="346">
        <v>42670</v>
      </c>
      <c r="F237" s="117" t="s">
        <v>1590</v>
      </c>
      <c r="G237" s="117" t="s">
        <v>1771</v>
      </c>
      <c r="H237" s="117"/>
      <c r="I237" s="285" t="s">
        <v>2902</v>
      </c>
      <c r="J237" s="351" t="s">
        <v>2870</v>
      </c>
      <c r="K237" s="347">
        <v>104</v>
      </c>
      <c r="L237" s="46" t="s">
        <v>2805</v>
      </c>
      <c r="M237" s="28" t="s">
        <v>2806</v>
      </c>
      <c r="N237" s="162">
        <v>50997612</v>
      </c>
      <c r="O237" s="348" t="s">
        <v>2872</v>
      </c>
      <c r="P237" s="91" t="s">
        <v>2652</v>
      </c>
      <c r="Q237" s="288" t="s">
        <v>1532</v>
      </c>
      <c r="R237" s="349" t="s">
        <v>2868</v>
      </c>
      <c r="S237" s="47"/>
      <c r="T237" s="48"/>
      <c r="U237" s="47"/>
      <c r="V237" s="192"/>
      <c r="X237" s="350" t="s">
        <v>2873</v>
      </c>
      <c r="Y237" s="350"/>
      <c r="Z237" s="54"/>
      <c r="AA237" s="50"/>
      <c r="AB237" s="347"/>
      <c r="AC237" s="346"/>
      <c r="AD237" s="49">
        <v>0</v>
      </c>
      <c r="AE237" s="113"/>
      <c r="AF237" s="49"/>
      <c r="AG237" s="49"/>
      <c r="AH237" s="49">
        <f t="shared" si="219"/>
        <v>0</v>
      </c>
      <c r="AI237" s="157" t="s">
        <v>2808</v>
      </c>
      <c r="AJ237" s="88" t="s">
        <v>2081</v>
      </c>
      <c r="AK237" s="346"/>
      <c r="AL237" s="346"/>
      <c r="AM237" s="346"/>
      <c r="AN237" s="346"/>
      <c r="AO237" s="346"/>
      <c r="AP237" s="346">
        <v>42733</v>
      </c>
      <c r="AQ237" s="171">
        <f t="shared" si="221"/>
        <v>42733</v>
      </c>
      <c r="AR237" s="29"/>
      <c r="AS237" s="350"/>
      <c r="AT237" s="55"/>
      <c r="AU237" s="57"/>
      <c r="AV237" s="57"/>
      <c r="AW237" s="58"/>
      <c r="AX237" s="86"/>
      <c r="AY237" s="57"/>
      <c r="AZ237" s="58"/>
      <c r="BA237" s="59"/>
      <c r="BB237" s="60"/>
      <c r="BC237" s="61"/>
      <c r="BD237" s="61"/>
      <c r="BE237" s="62"/>
      <c r="BF237" s="61"/>
      <c r="BG237" s="63"/>
      <c r="BH237" s="63"/>
      <c r="BI237" s="64"/>
      <c r="BJ237" s="65"/>
      <c r="BK237" s="66"/>
      <c r="BL237" s="65"/>
      <c r="BM237" s="203">
        <v>0</v>
      </c>
      <c r="BN237" s="204">
        <v>0</v>
      </c>
      <c r="BO237" s="205">
        <v>0</v>
      </c>
      <c r="BP237" s="67"/>
      <c r="BQ237" s="67"/>
      <c r="BR237" s="115"/>
      <c r="BS237" s="67"/>
      <c r="BT237" s="58"/>
      <c r="BU237" s="61"/>
      <c r="BV237" s="60"/>
      <c r="BW237" s="60"/>
      <c r="BX237" s="60"/>
      <c r="BY237" s="61"/>
      <c r="BZ237" s="71"/>
      <c r="CA237" s="71"/>
      <c r="CB237" s="72"/>
      <c r="CC237" s="72"/>
      <c r="CD237" s="72"/>
      <c r="CE237" s="73"/>
      <c r="CF237" s="74">
        <v>42735</v>
      </c>
      <c r="CG237" s="75"/>
      <c r="CH237" s="49"/>
      <c r="CI237" s="73"/>
      <c r="CJ237" s="76" t="e">
        <v>#REF!</v>
      </c>
      <c r="CK237" s="77" t="e">
        <v>#REF!</v>
      </c>
      <c r="CL237" s="78" t="e">
        <v>#REF!</v>
      </c>
      <c r="CM237" s="218"/>
      <c r="CN237" s="218"/>
      <c r="CO237" s="218"/>
      <c r="CP237" s="49"/>
      <c r="CQ237" s="219"/>
      <c r="CR237" s="218"/>
      <c r="CS237" s="49"/>
      <c r="CT237" s="218"/>
      <c r="CU237" s="218"/>
      <c r="CV237" s="218"/>
      <c r="CW237" s="218"/>
      <c r="DV237" s="221"/>
    </row>
    <row r="238" spans="1:126" ht="114.75" hidden="1" x14ac:dyDescent="0.25">
      <c r="A238" s="352">
        <f t="shared" si="212"/>
        <v>0</v>
      </c>
      <c r="B238" s="345" t="s">
        <v>1489</v>
      </c>
      <c r="C238" s="218"/>
      <c r="D238" s="121">
        <v>8</v>
      </c>
      <c r="E238" s="346">
        <v>42650</v>
      </c>
      <c r="F238" s="117" t="s">
        <v>1590</v>
      </c>
      <c r="G238" s="117" t="s">
        <v>1771</v>
      </c>
      <c r="H238" s="117"/>
      <c r="I238" s="285" t="s">
        <v>2902</v>
      </c>
      <c r="J238" s="351" t="s">
        <v>2875</v>
      </c>
      <c r="K238" s="347">
        <v>104</v>
      </c>
      <c r="L238" s="46" t="s">
        <v>2805</v>
      </c>
      <c r="M238" s="28" t="s">
        <v>2806</v>
      </c>
      <c r="N238" s="162">
        <v>69782076</v>
      </c>
      <c r="O238" s="348" t="s">
        <v>2876</v>
      </c>
      <c r="P238" s="91" t="s">
        <v>2652</v>
      </c>
      <c r="Q238" s="288" t="s">
        <v>1532</v>
      </c>
      <c r="R238" s="349" t="s">
        <v>2868</v>
      </c>
      <c r="S238" s="47"/>
      <c r="T238" s="48"/>
      <c r="U238" s="47"/>
      <c r="V238" s="192"/>
      <c r="X238" s="350" t="s">
        <v>2874</v>
      </c>
      <c r="Y238" s="350"/>
      <c r="Z238" s="54"/>
      <c r="AA238" s="50"/>
      <c r="AB238" s="347"/>
      <c r="AC238" s="346"/>
      <c r="AD238" s="49">
        <v>0</v>
      </c>
      <c r="AE238" s="113"/>
      <c r="AF238" s="49"/>
      <c r="AG238" s="49"/>
      <c r="AH238" s="49">
        <f t="shared" si="219"/>
        <v>0</v>
      </c>
      <c r="AI238" s="157" t="s">
        <v>2808</v>
      </c>
      <c r="AJ238" s="88" t="s">
        <v>2081</v>
      </c>
      <c r="AK238" s="346"/>
      <c r="AL238" s="346"/>
      <c r="AM238" s="346"/>
      <c r="AN238" s="346"/>
      <c r="AO238" s="346"/>
      <c r="AP238" s="346">
        <v>42734</v>
      </c>
      <c r="AQ238" s="171">
        <f t="shared" si="221"/>
        <v>42734</v>
      </c>
      <c r="AR238" s="29"/>
      <c r="AS238" s="350"/>
      <c r="AT238" s="55"/>
      <c r="AU238" s="57"/>
      <c r="AV238" s="57"/>
      <c r="AW238" s="58"/>
      <c r="AX238" s="86"/>
      <c r="AY238" s="57"/>
      <c r="AZ238" s="58"/>
      <c r="BA238" s="59"/>
      <c r="BB238" s="60"/>
      <c r="BC238" s="61"/>
      <c r="BD238" s="61"/>
      <c r="BE238" s="62"/>
      <c r="BF238" s="61"/>
      <c r="BG238" s="63"/>
      <c r="BH238" s="63"/>
      <c r="BI238" s="64"/>
      <c r="BJ238" s="65"/>
      <c r="BK238" s="66"/>
      <c r="BL238" s="65"/>
      <c r="BM238" s="203">
        <v>0</v>
      </c>
      <c r="BN238" s="204">
        <v>0</v>
      </c>
      <c r="BO238" s="205">
        <v>0</v>
      </c>
      <c r="BP238" s="67"/>
      <c r="BQ238" s="67"/>
      <c r="BR238" s="115"/>
      <c r="BS238" s="67"/>
      <c r="BT238" s="58"/>
      <c r="BU238" s="61"/>
      <c r="BV238" s="60"/>
      <c r="BW238" s="60"/>
      <c r="BX238" s="60"/>
      <c r="BY238" s="61"/>
      <c r="BZ238" s="71"/>
      <c r="CA238" s="71"/>
      <c r="CB238" s="72"/>
      <c r="CC238" s="72"/>
      <c r="CD238" s="72"/>
      <c r="CE238" s="73"/>
      <c r="CF238" s="74">
        <v>42735</v>
      </c>
      <c r="CG238" s="75"/>
      <c r="CH238" s="49"/>
      <c r="CI238" s="73"/>
      <c r="CJ238" s="76" t="e">
        <v>#REF!</v>
      </c>
      <c r="CK238" s="77" t="e">
        <v>#REF!</v>
      </c>
      <c r="CL238" s="78" t="e">
        <v>#REF!</v>
      </c>
      <c r="CM238" s="218"/>
      <c r="CN238" s="218"/>
      <c r="CO238" s="218"/>
      <c r="CP238" s="49"/>
      <c r="CQ238" s="219"/>
      <c r="CR238" s="218"/>
      <c r="CS238" s="49"/>
      <c r="CT238" s="218"/>
      <c r="CU238" s="218"/>
      <c r="CV238" s="218"/>
      <c r="CW238" s="218"/>
      <c r="DV238" s="221"/>
    </row>
    <row r="239" spans="1:126" ht="38.25" hidden="1" x14ac:dyDescent="0.25">
      <c r="A239" s="352">
        <f t="shared" si="212"/>
        <v>10726</v>
      </c>
      <c r="B239" s="278" t="s">
        <v>2284</v>
      </c>
      <c r="C239" s="278"/>
      <c r="D239" s="125">
        <v>17306</v>
      </c>
      <c r="E239" s="91">
        <v>42639</v>
      </c>
      <c r="F239" s="350" t="s">
        <v>1590</v>
      </c>
      <c r="G239" s="350" t="s">
        <v>1873</v>
      </c>
      <c r="H239" s="350"/>
      <c r="I239" s="350" t="s">
        <v>2902</v>
      </c>
      <c r="J239" s="222" t="s">
        <v>2903</v>
      </c>
      <c r="K239" s="347">
        <v>190</v>
      </c>
      <c r="L239" s="46">
        <v>271120</v>
      </c>
      <c r="M239" s="264"/>
      <c r="N239" s="217">
        <v>4084800</v>
      </c>
      <c r="O239" s="75" t="s">
        <v>2904</v>
      </c>
      <c r="P239" s="183" t="s">
        <v>2290</v>
      </c>
      <c r="Q239" s="218" t="s">
        <v>1480</v>
      </c>
      <c r="R239" s="218" t="s">
        <v>1481</v>
      </c>
      <c r="S239" s="52"/>
      <c r="T239" s="75"/>
      <c r="U239" s="52"/>
      <c r="V239" s="304">
        <v>10726</v>
      </c>
      <c r="W239" s="346">
        <v>42639</v>
      </c>
      <c r="X239" s="350" t="s">
        <v>1866</v>
      </c>
      <c r="Y239" s="350" t="s">
        <v>2280</v>
      </c>
      <c r="Z239" s="54">
        <v>900059238</v>
      </c>
      <c r="AA239" s="50" t="s">
        <v>2065</v>
      </c>
      <c r="AB239" s="352">
        <v>193516</v>
      </c>
      <c r="AC239" s="91">
        <v>42641</v>
      </c>
      <c r="AD239" s="49"/>
      <c r="AE239" s="73">
        <v>4084800</v>
      </c>
      <c r="AF239" s="49"/>
      <c r="AG239" s="49"/>
      <c r="AH239" s="49">
        <f t="shared" si="219"/>
        <v>4084800</v>
      </c>
      <c r="AI239" s="157" t="s">
        <v>22</v>
      </c>
      <c r="AJ239" s="157" t="s">
        <v>67</v>
      </c>
      <c r="AK239" s="157" t="s">
        <v>67</v>
      </c>
      <c r="AL239" s="157" t="s">
        <v>67</v>
      </c>
      <c r="AM239" s="346" t="s">
        <v>67</v>
      </c>
      <c r="AN239" s="346">
        <v>42640</v>
      </c>
      <c r="AO239" s="346"/>
      <c r="AP239" s="346">
        <v>42669</v>
      </c>
      <c r="AQ239" s="29">
        <f t="shared" si="221"/>
        <v>29</v>
      </c>
      <c r="AR239" s="29"/>
      <c r="AS239" s="184" t="s">
        <v>26</v>
      </c>
      <c r="AT239" s="290">
        <v>5825755</v>
      </c>
      <c r="AU239" s="56"/>
      <c r="AV239" s="57"/>
      <c r="AW239" s="58"/>
      <c r="AX239" s="58"/>
      <c r="AY239" s="57"/>
      <c r="AZ239" s="58"/>
      <c r="BA239" s="59"/>
      <c r="BB239" s="60"/>
      <c r="BC239" s="61"/>
      <c r="BD239" s="61"/>
      <c r="BE239" s="62"/>
      <c r="BF239" s="61"/>
      <c r="BG239" s="63"/>
      <c r="BH239" s="63"/>
      <c r="BI239" s="64"/>
      <c r="BJ239" s="65"/>
      <c r="BK239" s="66"/>
      <c r="BL239" s="65"/>
      <c r="BM239" s="203">
        <v>0</v>
      </c>
      <c r="BN239" s="204">
        <v>0</v>
      </c>
      <c r="BO239" s="205">
        <v>7000000</v>
      </c>
      <c r="BP239" s="67"/>
      <c r="BQ239" s="67"/>
      <c r="BR239" s="67"/>
      <c r="BS239" s="67"/>
      <c r="BT239" s="58"/>
      <c r="BU239" s="60"/>
      <c r="BV239" s="60"/>
      <c r="BW239" s="60"/>
      <c r="BX239" s="60"/>
      <c r="BY239" s="61"/>
      <c r="BZ239" s="71"/>
      <c r="CA239" s="71"/>
      <c r="CB239" s="72"/>
      <c r="CC239" s="72"/>
      <c r="CD239" s="72"/>
      <c r="CE239" s="73"/>
      <c r="CF239" s="74"/>
      <c r="CG239" s="75"/>
      <c r="CH239" s="49"/>
      <c r="CI239" s="92"/>
      <c r="CJ239" s="93"/>
      <c r="CK239" s="94"/>
      <c r="CL239" s="94"/>
      <c r="CM239" s="94"/>
      <c r="CN239" s="218"/>
      <c r="CO239" s="218"/>
      <c r="CP239" s="218"/>
      <c r="CQ239" s="218"/>
      <c r="CR239" s="218"/>
      <c r="CS239" s="49"/>
      <c r="CT239" s="219"/>
      <c r="CU239" s="218"/>
      <c r="CV239" s="49"/>
      <c r="CW239" s="218"/>
      <c r="DV239" s="221"/>
    </row>
    <row r="240" spans="1:126" ht="76.5" hidden="1" x14ac:dyDescent="0.25">
      <c r="A240" s="352">
        <f t="shared" si="212"/>
        <v>11160</v>
      </c>
      <c r="B240" s="278" t="s">
        <v>2284</v>
      </c>
      <c r="C240" s="278"/>
      <c r="D240" s="125"/>
      <c r="E240" s="91"/>
      <c r="F240" s="350" t="s">
        <v>1590</v>
      </c>
      <c r="G240" s="350" t="s">
        <v>1873</v>
      </c>
      <c r="H240" s="350"/>
      <c r="I240" s="350"/>
      <c r="J240" s="222" t="s">
        <v>2880</v>
      </c>
      <c r="K240" s="347" t="s">
        <v>2732</v>
      </c>
      <c r="L240" s="46"/>
      <c r="M240" s="264"/>
      <c r="N240" s="217"/>
      <c r="O240" s="75"/>
      <c r="P240" s="183"/>
      <c r="Q240" s="218" t="s">
        <v>1480</v>
      </c>
      <c r="R240" s="218" t="s">
        <v>1481</v>
      </c>
      <c r="S240" s="52"/>
      <c r="T240" s="75"/>
      <c r="U240" s="52"/>
      <c r="V240" s="304">
        <v>11160</v>
      </c>
      <c r="W240" s="346">
        <v>42662</v>
      </c>
      <c r="X240" s="350" t="s">
        <v>1866</v>
      </c>
      <c r="Y240" s="350" t="s">
        <v>2881</v>
      </c>
      <c r="Z240" s="54"/>
      <c r="AA240" s="50"/>
      <c r="AB240" s="352"/>
      <c r="AC240" s="91"/>
      <c r="AD240" s="49"/>
      <c r="AE240" s="73">
        <v>43115931</v>
      </c>
      <c r="AF240" s="49"/>
      <c r="AG240" s="49"/>
      <c r="AH240" s="49">
        <f t="shared" si="219"/>
        <v>43115931</v>
      </c>
      <c r="AI240" s="157" t="s">
        <v>22</v>
      </c>
      <c r="AJ240" s="157" t="s">
        <v>67</v>
      </c>
      <c r="AK240" s="157" t="s">
        <v>67</v>
      </c>
      <c r="AL240" s="157" t="s">
        <v>67</v>
      </c>
      <c r="AM240" s="346" t="s">
        <v>67</v>
      </c>
      <c r="AN240" s="346"/>
      <c r="AO240" s="346"/>
      <c r="AP240" s="346"/>
      <c r="AQ240" s="29">
        <f t="shared" si="221"/>
        <v>0</v>
      </c>
      <c r="AR240" s="29"/>
      <c r="AS240" s="350" t="s">
        <v>2296</v>
      </c>
      <c r="AT240" s="290"/>
      <c r="AU240" s="56"/>
      <c r="AV240" s="57"/>
      <c r="AW240" s="58"/>
      <c r="AX240" s="58"/>
      <c r="AY240" s="57"/>
      <c r="AZ240" s="58"/>
      <c r="BA240" s="59"/>
      <c r="BB240" s="60"/>
      <c r="BC240" s="61"/>
      <c r="BD240" s="61"/>
      <c r="BE240" s="62"/>
      <c r="BF240" s="61"/>
      <c r="BG240" s="63"/>
      <c r="BH240" s="63"/>
      <c r="BI240" s="64"/>
      <c r="BJ240" s="65"/>
      <c r="BK240" s="66"/>
      <c r="BL240" s="65"/>
      <c r="BM240" s="203">
        <v>0</v>
      </c>
      <c r="BN240" s="204">
        <v>0</v>
      </c>
      <c r="BO240" s="205">
        <v>7000000</v>
      </c>
      <c r="BP240" s="67"/>
      <c r="BQ240" s="67"/>
      <c r="BR240" s="67"/>
      <c r="BS240" s="67"/>
      <c r="BT240" s="58"/>
      <c r="BU240" s="60"/>
      <c r="BV240" s="60"/>
      <c r="BW240" s="60"/>
      <c r="BX240" s="60"/>
      <c r="BY240" s="61"/>
      <c r="BZ240" s="71"/>
      <c r="CA240" s="71"/>
      <c r="CB240" s="72"/>
      <c r="CC240" s="72"/>
      <c r="CD240" s="72"/>
      <c r="CE240" s="73"/>
      <c r="CF240" s="74"/>
      <c r="CG240" s="75"/>
      <c r="CH240" s="49"/>
      <c r="CI240" s="92"/>
      <c r="CJ240" s="93"/>
      <c r="CK240" s="94"/>
      <c r="CL240" s="94"/>
      <c r="CM240" s="94"/>
      <c r="CN240" s="218"/>
      <c r="CO240" s="218"/>
      <c r="CP240" s="218"/>
      <c r="CQ240" s="218"/>
      <c r="CR240" s="218"/>
      <c r="CS240" s="49"/>
      <c r="CT240" s="219"/>
      <c r="CU240" s="218"/>
      <c r="CV240" s="49"/>
      <c r="CW240" s="218"/>
      <c r="DV240" s="221"/>
    </row>
    <row r="241" spans="1:126" ht="76.5" hidden="1" x14ac:dyDescent="0.25">
      <c r="A241" s="352">
        <f t="shared" si="212"/>
        <v>11448</v>
      </c>
      <c r="B241" s="278" t="s">
        <v>2284</v>
      </c>
      <c r="C241" s="278"/>
      <c r="D241" s="125"/>
      <c r="E241" s="91"/>
      <c r="F241" s="350" t="s">
        <v>1590</v>
      </c>
      <c r="G241" s="350" t="s">
        <v>1873</v>
      </c>
      <c r="H241" s="350"/>
      <c r="I241" s="350"/>
      <c r="J241" s="222" t="s">
        <v>2883</v>
      </c>
      <c r="K241" s="347" t="s">
        <v>2732</v>
      </c>
      <c r="L241" s="46"/>
      <c r="M241" s="264"/>
      <c r="N241" s="217"/>
      <c r="O241" s="75"/>
      <c r="P241" s="183"/>
      <c r="Q241" s="218" t="s">
        <v>1480</v>
      </c>
      <c r="R241" s="218" t="s">
        <v>1481</v>
      </c>
      <c r="S241" s="52"/>
      <c r="T241" s="75"/>
      <c r="U241" s="52"/>
      <c r="V241" s="304">
        <v>11448</v>
      </c>
      <c r="W241" s="346">
        <v>42672</v>
      </c>
      <c r="X241" s="350" t="s">
        <v>1760</v>
      </c>
      <c r="Y241" s="350" t="s">
        <v>2882</v>
      </c>
      <c r="Z241" s="54"/>
      <c r="AA241" s="50"/>
      <c r="AB241" s="352"/>
      <c r="AC241" s="91"/>
      <c r="AD241" s="49"/>
      <c r="AE241" s="73">
        <v>59627419</v>
      </c>
      <c r="AF241" s="49"/>
      <c r="AG241" s="49"/>
      <c r="AH241" s="49">
        <f>+AE241+AF241</f>
        <v>59627419</v>
      </c>
      <c r="AI241" s="157" t="s">
        <v>22</v>
      </c>
      <c r="AJ241" s="157" t="s">
        <v>67</v>
      </c>
      <c r="AK241" s="157" t="s">
        <v>67</v>
      </c>
      <c r="AL241" s="157" t="s">
        <v>67</v>
      </c>
      <c r="AM241" s="346" t="s">
        <v>67</v>
      </c>
      <c r="AN241" s="346">
        <v>42675</v>
      </c>
      <c r="AO241" s="346"/>
      <c r="AP241" s="346"/>
      <c r="AQ241" s="29">
        <f t="shared" si="221"/>
        <v>-42675</v>
      </c>
      <c r="AR241" s="29"/>
      <c r="AS241" s="350" t="s">
        <v>2884</v>
      </c>
      <c r="AT241" s="290"/>
      <c r="AU241" s="56"/>
      <c r="AV241" s="57"/>
      <c r="AW241" s="58"/>
      <c r="AX241" s="58"/>
      <c r="AY241" s="57"/>
      <c r="AZ241" s="58"/>
      <c r="BA241" s="59"/>
      <c r="BB241" s="60"/>
      <c r="BC241" s="61"/>
      <c r="BD241" s="61"/>
      <c r="BE241" s="62"/>
      <c r="BF241" s="61"/>
      <c r="BG241" s="63"/>
      <c r="BH241" s="63"/>
      <c r="BI241" s="64"/>
      <c r="BJ241" s="65"/>
      <c r="BK241" s="66"/>
      <c r="BL241" s="65"/>
      <c r="BM241" s="203">
        <v>0</v>
      </c>
      <c r="BN241" s="204">
        <v>0</v>
      </c>
      <c r="BO241" s="205">
        <v>7000000</v>
      </c>
      <c r="BP241" s="67"/>
      <c r="BQ241" s="67"/>
      <c r="BR241" s="67"/>
      <c r="BS241" s="67"/>
      <c r="BT241" s="58"/>
      <c r="BU241" s="60"/>
      <c r="BV241" s="60"/>
      <c r="BW241" s="60"/>
      <c r="BX241" s="60"/>
      <c r="BY241" s="61"/>
      <c r="BZ241" s="71"/>
      <c r="CA241" s="71"/>
      <c r="CB241" s="72"/>
      <c r="CC241" s="72"/>
      <c r="CD241" s="72"/>
      <c r="CE241" s="73"/>
      <c r="CF241" s="74"/>
      <c r="CG241" s="75"/>
      <c r="CH241" s="49"/>
      <c r="CI241" s="92"/>
      <c r="CJ241" s="93"/>
      <c r="CK241" s="94"/>
      <c r="CL241" s="94"/>
      <c r="CM241" s="94"/>
      <c r="CN241" s="218"/>
      <c r="CO241" s="218"/>
      <c r="CP241" s="218"/>
      <c r="CQ241" s="218"/>
      <c r="CR241" s="218"/>
      <c r="CS241" s="49"/>
      <c r="CT241" s="219"/>
      <c r="CU241" s="218"/>
      <c r="CV241" s="49"/>
      <c r="CW241" s="218"/>
      <c r="DV241" s="221"/>
    </row>
    <row r="242" spans="1:126" ht="76.5" hidden="1" x14ac:dyDescent="0.25">
      <c r="A242" s="352">
        <f t="shared" si="212"/>
        <v>11449</v>
      </c>
      <c r="B242" s="278" t="s">
        <v>2284</v>
      </c>
      <c r="C242" s="278"/>
      <c r="D242" s="125"/>
      <c r="E242" s="91"/>
      <c r="F242" s="350" t="s">
        <v>1590</v>
      </c>
      <c r="G242" s="350" t="s">
        <v>1873</v>
      </c>
      <c r="H242" s="350"/>
      <c r="I242" s="350"/>
      <c r="J242" s="222" t="s">
        <v>2886</v>
      </c>
      <c r="K242" s="347" t="s">
        <v>2732</v>
      </c>
      <c r="L242" s="46"/>
      <c r="M242" s="264"/>
      <c r="N242" s="217"/>
      <c r="O242" s="75"/>
      <c r="P242" s="183"/>
      <c r="Q242" s="218" t="s">
        <v>1480</v>
      </c>
      <c r="R242" s="218" t="s">
        <v>1481</v>
      </c>
      <c r="S242" s="52"/>
      <c r="T242" s="75"/>
      <c r="U242" s="52"/>
      <c r="V242" s="304">
        <v>11449</v>
      </c>
      <c r="W242" s="346">
        <v>42672</v>
      </c>
      <c r="X242" s="350" t="s">
        <v>1853</v>
      </c>
      <c r="Y242" s="350" t="s">
        <v>2885</v>
      </c>
      <c r="Z242" s="54"/>
      <c r="AA242" s="50"/>
      <c r="AB242" s="352"/>
      <c r="AC242" s="91"/>
      <c r="AD242" s="49"/>
      <c r="AE242" s="73">
        <v>59627419</v>
      </c>
      <c r="AF242" s="49"/>
      <c r="AG242" s="49"/>
      <c r="AH242" s="49">
        <f t="shared" ref="AH242:AH244" si="222">+AE242+AF242</f>
        <v>59627419</v>
      </c>
      <c r="AI242" s="157" t="s">
        <v>22</v>
      </c>
      <c r="AJ242" s="157" t="s">
        <v>67</v>
      </c>
      <c r="AK242" s="157" t="s">
        <v>67</v>
      </c>
      <c r="AL242" s="157" t="s">
        <v>67</v>
      </c>
      <c r="AM242" s="346" t="s">
        <v>67</v>
      </c>
      <c r="AN242" s="346">
        <v>42675</v>
      </c>
      <c r="AO242" s="346"/>
      <c r="AP242" s="346"/>
      <c r="AQ242" s="29">
        <f t="shared" si="221"/>
        <v>-42675</v>
      </c>
      <c r="AR242" s="29"/>
      <c r="AS242" s="350" t="s">
        <v>17</v>
      </c>
      <c r="AT242" s="290"/>
      <c r="AU242" s="56"/>
      <c r="AV242" s="57"/>
      <c r="AW242" s="58"/>
      <c r="AX242" s="58"/>
      <c r="AY242" s="57"/>
      <c r="AZ242" s="58"/>
      <c r="BA242" s="59"/>
      <c r="BB242" s="60"/>
      <c r="BC242" s="61"/>
      <c r="BD242" s="61"/>
      <c r="BE242" s="62"/>
      <c r="BF242" s="61"/>
      <c r="BG242" s="63"/>
      <c r="BH242" s="63"/>
      <c r="BI242" s="64"/>
      <c r="BJ242" s="65"/>
      <c r="BK242" s="66"/>
      <c r="BL242" s="65"/>
      <c r="BM242" s="203">
        <v>0</v>
      </c>
      <c r="BN242" s="204">
        <v>0</v>
      </c>
      <c r="BO242" s="205">
        <v>7000000</v>
      </c>
      <c r="BP242" s="67"/>
      <c r="BQ242" s="67"/>
      <c r="BR242" s="67"/>
      <c r="BS242" s="67"/>
      <c r="BT242" s="58"/>
      <c r="BU242" s="60"/>
      <c r="BV242" s="60"/>
      <c r="BW242" s="60"/>
      <c r="BX242" s="60"/>
      <c r="BY242" s="61"/>
      <c r="BZ242" s="71"/>
      <c r="CA242" s="71"/>
      <c r="CB242" s="72"/>
      <c r="CC242" s="72"/>
      <c r="CD242" s="72"/>
      <c r="CE242" s="73"/>
      <c r="CF242" s="74"/>
      <c r="CG242" s="75"/>
      <c r="CH242" s="49"/>
      <c r="CI242" s="92"/>
      <c r="CJ242" s="93"/>
      <c r="CK242" s="94"/>
      <c r="CL242" s="94"/>
      <c r="CM242" s="94"/>
      <c r="CN242" s="218"/>
      <c r="CO242" s="218"/>
      <c r="CP242" s="218"/>
      <c r="CQ242" s="218"/>
      <c r="CR242" s="218"/>
      <c r="CS242" s="49"/>
      <c r="CT242" s="219"/>
      <c r="CU242" s="218"/>
      <c r="CV242" s="49"/>
      <c r="CW242" s="218"/>
      <c r="DV242" s="221"/>
    </row>
    <row r="243" spans="1:126" ht="76.5" hidden="1" x14ac:dyDescent="0.25">
      <c r="A243" s="352">
        <f t="shared" si="212"/>
        <v>11450</v>
      </c>
      <c r="B243" s="278" t="s">
        <v>2284</v>
      </c>
      <c r="C243" s="278"/>
      <c r="D243" s="125"/>
      <c r="E243" s="91"/>
      <c r="F243" s="350" t="s">
        <v>1590</v>
      </c>
      <c r="G243" s="350" t="s">
        <v>1873</v>
      </c>
      <c r="H243" s="350"/>
      <c r="I243" s="350"/>
      <c r="J243" s="222" t="s">
        <v>2887</v>
      </c>
      <c r="K243" s="347" t="s">
        <v>2732</v>
      </c>
      <c r="L243" s="46"/>
      <c r="M243" s="264"/>
      <c r="N243" s="217"/>
      <c r="O243" s="75"/>
      <c r="P243" s="183"/>
      <c r="Q243" s="218" t="s">
        <v>1480</v>
      </c>
      <c r="R243" s="218" t="s">
        <v>1481</v>
      </c>
      <c r="S243" s="52"/>
      <c r="T243" s="75"/>
      <c r="U243" s="52"/>
      <c r="V243" s="304">
        <v>11450</v>
      </c>
      <c r="W243" s="346">
        <v>42672</v>
      </c>
      <c r="X243" s="350" t="s">
        <v>1787</v>
      </c>
      <c r="Y243" s="350" t="s">
        <v>2885</v>
      </c>
      <c r="Z243" s="54"/>
      <c r="AA243" s="50"/>
      <c r="AB243" s="352"/>
      <c r="AC243" s="91"/>
      <c r="AD243" s="49"/>
      <c r="AE243" s="73">
        <v>45447299</v>
      </c>
      <c r="AF243" s="49"/>
      <c r="AG243" s="49"/>
      <c r="AH243" s="49">
        <f t="shared" si="222"/>
        <v>45447299</v>
      </c>
      <c r="AI243" s="157" t="s">
        <v>22</v>
      </c>
      <c r="AJ243" s="157" t="s">
        <v>67</v>
      </c>
      <c r="AK243" s="157" t="s">
        <v>67</v>
      </c>
      <c r="AL243" s="157" t="s">
        <v>67</v>
      </c>
      <c r="AM243" s="346" t="s">
        <v>67</v>
      </c>
      <c r="AN243" s="346">
        <v>42675</v>
      </c>
      <c r="AO243" s="346"/>
      <c r="AP243" s="346"/>
      <c r="AQ243" s="29">
        <f t="shared" si="221"/>
        <v>-42675</v>
      </c>
      <c r="AR243" s="29"/>
      <c r="AS243" s="350" t="s">
        <v>2888</v>
      </c>
      <c r="AT243" s="290"/>
      <c r="AU243" s="56"/>
      <c r="AV243" s="57"/>
      <c r="AW243" s="58"/>
      <c r="AX243" s="58"/>
      <c r="AY243" s="57"/>
      <c r="AZ243" s="58"/>
      <c r="BA243" s="59"/>
      <c r="BB243" s="60"/>
      <c r="BC243" s="61"/>
      <c r="BD243" s="61"/>
      <c r="BE243" s="62"/>
      <c r="BF243" s="61"/>
      <c r="BG243" s="63"/>
      <c r="BH243" s="63"/>
      <c r="BI243" s="64"/>
      <c r="BJ243" s="65"/>
      <c r="BK243" s="66"/>
      <c r="BL243" s="65"/>
      <c r="BM243" s="203">
        <v>0</v>
      </c>
      <c r="BN243" s="204">
        <v>0</v>
      </c>
      <c r="BO243" s="205">
        <v>7000000</v>
      </c>
      <c r="BP243" s="67"/>
      <c r="BQ243" s="67"/>
      <c r="BR243" s="67"/>
      <c r="BS243" s="67"/>
      <c r="BT243" s="58"/>
      <c r="BU243" s="60"/>
      <c r="BV243" s="60"/>
      <c r="BW243" s="60"/>
      <c r="BX243" s="60"/>
      <c r="BY243" s="61"/>
      <c r="BZ243" s="71"/>
      <c r="CA243" s="71"/>
      <c r="CB243" s="72"/>
      <c r="CC243" s="72"/>
      <c r="CD243" s="72"/>
      <c r="CE243" s="73"/>
      <c r="CF243" s="74"/>
      <c r="CG243" s="75"/>
      <c r="CH243" s="49"/>
      <c r="CI243" s="92"/>
      <c r="CJ243" s="93"/>
      <c r="CK243" s="94"/>
      <c r="CL243" s="94"/>
      <c r="CM243" s="94"/>
      <c r="CN243" s="218"/>
      <c r="CO243" s="218"/>
      <c r="CP243" s="218"/>
      <c r="CQ243" s="218"/>
      <c r="CR243" s="218"/>
      <c r="CS243" s="49"/>
      <c r="CT243" s="219"/>
      <c r="CU243" s="218"/>
      <c r="CV243" s="49"/>
      <c r="CW243" s="218"/>
      <c r="DV243" s="221"/>
    </row>
    <row r="244" spans="1:126" ht="76.5" hidden="1" x14ac:dyDescent="0.25">
      <c r="A244" s="352">
        <f t="shared" si="212"/>
        <v>11456</v>
      </c>
      <c r="B244" s="278" t="s">
        <v>2284</v>
      </c>
      <c r="C244" s="278"/>
      <c r="D244" s="125"/>
      <c r="E244" s="91"/>
      <c r="F244" s="350" t="s">
        <v>1590</v>
      </c>
      <c r="G244" s="350" t="s">
        <v>1873</v>
      </c>
      <c r="H244" s="350"/>
      <c r="I244" s="350"/>
      <c r="J244" s="222" t="s">
        <v>2887</v>
      </c>
      <c r="K244" s="347" t="s">
        <v>2732</v>
      </c>
      <c r="L244" s="46"/>
      <c r="M244" s="264"/>
      <c r="N244" s="217"/>
      <c r="O244" s="75"/>
      <c r="P244" s="183"/>
      <c r="Q244" s="218" t="s">
        <v>1480</v>
      </c>
      <c r="R244" s="218" t="s">
        <v>1481</v>
      </c>
      <c r="S244" s="52"/>
      <c r="T244" s="75"/>
      <c r="U244" s="52"/>
      <c r="V244" s="304">
        <v>11456</v>
      </c>
      <c r="W244" s="346">
        <v>42672</v>
      </c>
      <c r="X244" s="350" t="s">
        <v>2891</v>
      </c>
      <c r="Y244" s="350" t="s">
        <v>2889</v>
      </c>
      <c r="Z244" s="54"/>
      <c r="AA244" s="50"/>
      <c r="AB244" s="352"/>
      <c r="AC244" s="91"/>
      <c r="AD244" s="49"/>
      <c r="AE244" s="73">
        <v>9518783</v>
      </c>
      <c r="AF244" s="49"/>
      <c r="AG244" s="49"/>
      <c r="AH244" s="49">
        <f t="shared" si="222"/>
        <v>9518783</v>
      </c>
      <c r="AI244" s="157" t="s">
        <v>22</v>
      </c>
      <c r="AJ244" s="157" t="s">
        <v>67</v>
      </c>
      <c r="AK244" s="157" t="s">
        <v>67</v>
      </c>
      <c r="AL244" s="157" t="s">
        <v>67</v>
      </c>
      <c r="AM244" s="346" t="s">
        <v>67</v>
      </c>
      <c r="AN244" s="346">
        <v>42675</v>
      </c>
      <c r="AO244" s="346"/>
      <c r="AP244" s="346"/>
      <c r="AQ244" s="29">
        <f t="shared" si="221"/>
        <v>-42675</v>
      </c>
      <c r="AR244" s="29"/>
      <c r="AS244" s="350" t="s">
        <v>2890</v>
      </c>
      <c r="AT244" s="290"/>
      <c r="AU244" s="56"/>
      <c r="AV244" s="57"/>
      <c r="AW244" s="58"/>
      <c r="AX244" s="58"/>
      <c r="AY244" s="57"/>
      <c r="AZ244" s="58"/>
      <c r="BA244" s="59"/>
      <c r="BB244" s="60"/>
      <c r="BC244" s="61"/>
      <c r="BD244" s="61"/>
      <c r="BE244" s="62"/>
      <c r="BF244" s="61"/>
      <c r="BG244" s="63"/>
      <c r="BH244" s="63"/>
      <c r="BI244" s="64"/>
      <c r="BJ244" s="65"/>
      <c r="BK244" s="66"/>
      <c r="BL244" s="65"/>
      <c r="BM244" s="203">
        <v>0</v>
      </c>
      <c r="BN244" s="204">
        <v>0</v>
      </c>
      <c r="BO244" s="205">
        <v>7000000</v>
      </c>
      <c r="BP244" s="67"/>
      <c r="BQ244" s="67"/>
      <c r="BR244" s="67"/>
      <c r="BS244" s="67"/>
      <c r="BT244" s="58"/>
      <c r="BU244" s="60"/>
      <c r="BV244" s="60"/>
      <c r="BW244" s="60"/>
      <c r="BX244" s="60"/>
      <c r="BY244" s="61"/>
      <c r="BZ244" s="71"/>
      <c r="CA244" s="71"/>
      <c r="CB244" s="72"/>
      <c r="CC244" s="72"/>
      <c r="CD244" s="72"/>
      <c r="CE244" s="73"/>
      <c r="CF244" s="74"/>
      <c r="CG244" s="75"/>
      <c r="CH244" s="49"/>
      <c r="CI244" s="92"/>
      <c r="CJ244" s="93"/>
      <c r="CK244" s="94"/>
      <c r="CL244" s="94"/>
      <c r="CM244" s="94"/>
      <c r="CN244" s="218"/>
      <c r="CO244" s="218"/>
      <c r="CP244" s="218"/>
      <c r="CQ244" s="218"/>
      <c r="CR244" s="218"/>
      <c r="CS244" s="49"/>
      <c r="CT244" s="219"/>
      <c r="CU244" s="218"/>
      <c r="CV244" s="49"/>
      <c r="CW244" s="218"/>
      <c r="DV244" s="221"/>
    </row>
    <row r="245" spans="1:126" ht="76.5" hidden="1" x14ac:dyDescent="0.25">
      <c r="A245" s="352">
        <f t="shared" si="212"/>
        <v>0</v>
      </c>
      <c r="B245" s="345" t="s">
        <v>1489</v>
      </c>
      <c r="C245" s="278"/>
      <c r="D245" s="90">
        <v>5</v>
      </c>
      <c r="E245" s="346">
        <v>42662</v>
      </c>
      <c r="F245" s="117" t="s">
        <v>1584</v>
      </c>
      <c r="G245" s="117" t="s">
        <v>2404</v>
      </c>
      <c r="H245" s="117"/>
      <c r="I245" s="350" t="s">
        <v>2892</v>
      </c>
      <c r="J245" s="351" t="s">
        <v>2893</v>
      </c>
      <c r="K245" s="347">
        <v>290</v>
      </c>
      <c r="L245" s="46" t="s">
        <v>2894</v>
      </c>
      <c r="M245" s="351" t="s">
        <v>2895</v>
      </c>
      <c r="N245" s="164" t="s">
        <v>2897</v>
      </c>
      <c r="O245" s="48" t="s">
        <v>2898</v>
      </c>
      <c r="P245" s="183" t="s">
        <v>1531</v>
      </c>
      <c r="Q245" s="288" t="s">
        <v>2899</v>
      </c>
      <c r="R245" s="349" t="s">
        <v>2900</v>
      </c>
      <c r="S245" s="52"/>
      <c r="T245" s="75"/>
      <c r="U245" s="52"/>
      <c r="W245" s="52"/>
      <c r="X245" s="350" t="s">
        <v>1484</v>
      </c>
      <c r="Y245" s="350"/>
      <c r="Z245" s="34"/>
      <c r="AA245" s="50"/>
      <c r="AB245" s="347"/>
      <c r="AC245" s="91"/>
      <c r="AD245" s="49"/>
      <c r="AE245" s="49">
        <v>150000000</v>
      </c>
      <c r="AF245" s="49">
        <v>1782000000</v>
      </c>
      <c r="AG245" s="49">
        <v>1039500000</v>
      </c>
      <c r="AH245" s="49">
        <f>AE245+AF245+AG245</f>
        <v>2971500000</v>
      </c>
      <c r="AI245" s="157"/>
      <c r="AJ245" s="157" t="s">
        <v>67</v>
      </c>
      <c r="AK245" s="157" t="s">
        <v>67</v>
      </c>
      <c r="AL245" s="157"/>
      <c r="AM245" s="346"/>
      <c r="AN245" s="346"/>
      <c r="AO245" s="346"/>
      <c r="AP245" s="346"/>
      <c r="AQ245" s="29">
        <f t="shared" si="221"/>
        <v>0</v>
      </c>
      <c r="AR245" s="29"/>
      <c r="AS245" s="350"/>
      <c r="AT245" s="290"/>
      <c r="AU245" s="57"/>
      <c r="AV245" s="57"/>
      <c r="AW245" s="58"/>
      <c r="AX245" s="69"/>
      <c r="AY245" s="57"/>
      <c r="AZ245" s="58"/>
      <c r="BA245" s="59"/>
      <c r="BB245" s="60"/>
      <c r="BC245" s="61"/>
      <c r="BD245" s="61"/>
      <c r="BE245" s="62"/>
      <c r="BF245" s="61"/>
      <c r="BG245" s="63"/>
      <c r="BH245" s="63"/>
      <c r="BI245" s="64"/>
      <c r="BJ245" s="65"/>
      <c r="BK245" s="66"/>
      <c r="BL245" s="65"/>
      <c r="BM245" s="203">
        <f t="shared" ref="BM245" si="223">+AF245</f>
        <v>1782000000</v>
      </c>
      <c r="BN245" s="204">
        <f t="shared" ref="BN245" si="224">+AW245+BC245+BI245+BM245</f>
        <v>1782000000</v>
      </c>
      <c r="BO245" s="49"/>
      <c r="BP245" s="91"/>
      <c r="BQ245" s="91"/>
      <c r="BR245" s="50"/>
      <c r="BS245" s="91"/>
      <c r="BT245" s="49"/>
      <c r="BU245" s="91"/>
      <c r="BV245" s="91"/>
      <c r="BW245" s="50"/>
      <c r="BX245" s="91"/>
      <c r="BY245" s="49"/>
      <c r="BZ245" s="91"/>
      <c r="CA245" s="91"/>
      <c r="CB245" s="50"/>
      <c r="CC245" s="91"/>
      <c r="CD245" s="49"/>
      <c r="CE245" s="92"/>
      <c r="CF245" s="52"/>
      <c r="CG245" s="75"/>
      <c r="CH245" s="49"/>
      <c r="CI245" s="92"/>
      <c r="CJ245" s="93"/>
      <c r="CK245" s="94"/>
      <c r="CL245" s="94"/>
      <c r="CM245" s="94"/>
      <c r="CN245" s="218"/>
      <c r="CO245" s="218"/>
      <c r="CP245" s="218"/>
      <c r="CQ245" s="218"/>
      <c r="CR245" s="218"/>
      <c r="CS245" s="49"/>
      <c r="CT245" s="219"/>
      <c r="CU245" s="218"/>
      <c r="CV245" s="49"/>
      <c r="CW245" s="218"/>
      <c r="DV245" s="221"/>
    </row>
    <row r="246" spans="1:126" x14ac:dyDescent="0.25">
      <c r="K246" s="244"/>
      <c r="AD246" s="358"/>
      <c r="AH246" s="358"/>
    </row>
    <row r="247" spans="1:126" ht="12.75" customHeight="1" x14ac:dyDescent="0.25">
      <c r="J247" s="931" t="s">
        <v>2922</v>
      </c>
      <c r="K247" s="932"/>
      <c r="L247" s="932"/>
      <c r="M247" s="932"/>
      <c r="N247" s="932"/>
      <c r="O247" s="932"/>
      <c r="P247" s="932"/>
      <c r="Q247" s="932"/>
      <c r="R247" s="932"/>
      <c r="S247" s="932"/>
      <c r="T247" s="932"/>
      <c r="U247" s="932"/>
      <c r="V247" s="932"/>
      <c r="W247" s="932"/>
      <c r="X247" s="932"/>
      <c r="Y247" s="931"/>
      <c r="AD247" s="933">
        <f>(AD2+AD4+AD8+AD9+AD11+AD12+AD13+AD14+AD16+AD18+AD19+AD20+AD21+AD22+AD24+AD25+AD29+AD30+AD34+AD37+AD38+AD40+AD47+AD48+AD51+AD53+AD56+AD57+AD71+AD119+AD120+AD124+AD180+AD181+AD182+AD184+AD189+AD190+AD221)</f>
        <v>190280000</v>
      </c>
      <c r="AH247" s="933">
        <f>(AH2+AH4+AH8+AH9+AH11+AH12+AH13+AH14+AH16+AH18+AH19+AH20+AH21+AH22+AH24+AH25+AH29+AH30+AH34+AH37+AH38+AH40+AH47+AH48+AH51+AH53+AH56+AH57+AH71+AH119+AH120+AH124+AH180+AH181+AH182+AH184+AH189+AH190+AH221)</f>
        <v>1299806000</v>
      </c>
    </row>
    <row r="248" spans="1:126" ht="12.75" customHeight="1" x14ac:dyDescent="0.25">
      <c r="J248" s="931"/>
      <c r="K248" s="932"/>
      <c r="L248" s="932"/>
      <c r="M248" s="932"/>
      <c r="N248" s="932"/>
      <c r="O248" s="932"/>
      <c r="P248" s="932"/>
      <c r="Q248" s="932"/>
      <c r="R248" s="932"/>
      <c r="S248" s="932"/>
      <c r="T248" s="932"/>
      <c r="U248" s="932"/>
      <c r="V248" s="932"/>
      <c r="W248" s="932"/>
      <c r="X248" s="932"/>
      <c r="Y248" s="931"/>
      <c r="AD248" s="933"/>
      <c r="AH248" s="933"/>
    </row>
    <row r="249" spans="1:126" x14ac:dyDescent="0.25">
      <c r="K249" s="244"/>
    </row>
    <row r="250" spans="1:126" x14ac:dyDescent="0.25">
      <c r="K250" s="244"/>
    </row>
    <row r="251" spans="1:126" x14ac:dyDescent="0.25">
      <c r="K251" s="244"/>
    </row>
    <row r="252" spans="1:126" x14ac:dyDescent="0.25">
      <c r="K252" s="244"/>
    </row>
    <row r="253" spans="1:126" x14ac:dyDescent="0.25">
      <c r="K253" s="244"/>
    </row>
    <row r="254" spans="1:126" x14ac:dyDescent="0.25">
      <c r="K254" s="244"/>
    </row>
    <row r="255" spans="1:126" x14ac:dyDescent="0.25">
      <c r="K255" s="244"/>
    </row>
    <row r="256" spans="1:126" x14ac:dyDescent="0.25">
      <c r="K256" s="244"/>
    </row>
    <row r="257" spans="11:11" x14ac:dyDescent="0.25">
      <c r="K257" s="244"/>
    </row>
    <row r="258" spans="11:11" x14ac:dyDescent="0.25">
      <c r="K258" s="244"/>
    </row>
    <row r="259" spans="11:11" x14ac:dyDescent="0.25">
      <c r="K259" s="244"/>
    </row>
    <row r="260" spans="11:11" x14ac:dyDescent="0.25">
      <c r="K260" s="244"/>
    </row>
    <row r="261" spans="11:11" x14ac:dyDescent="0.25">
      <c r="K261" s="244"/>
    </row>
    <row r="262" spans="11:11" x14ac:dyDescent="0.25">
      <c r="K262" s="244"/>
    </row>
    <row r="263" spans="11:11" x14ac:dyDescent="0.25">
      <c r="K263" s="244"/>
    </row>
    <row r="264" spans="11:11" x14ac:dyDescent="0.25">
      <c r="K264" s="244"/>
    </row>
    <row r="265" spans="11:11" x14ac:dyDescent="0.25">
      <c r="K265" s="244"/>
    </row>
    <row r="266" spans="11:11" x14ac:dyDescent="0.25">
      <c r="K266" s="244"/>
    </row>
    <row r="267" spans="11:11" x14ac:dyDescent="0.25">
      <c r="K267" s="244"/>
    </row>
    <row r="268" spans="11:11" x14ac:dyDescent="0.25">
      <c r="K268" s="244"/>
    </row>
    <row r="269" spans="11:11" x14ac:dyDescent="0.25">
      <c r="K269" s="244"/>
    </row>
    <row r="270" spans="11:11" x14ac:dyDescent="0.25">
      <c r="K270" s="244"/>
    </row>
    <row r="271" spans="11:11" x14ac:dyDescent="0.25">
      <c r="K271" s="244"/>
    </row>
    <row r="272" spans="11:11" x14ac:dyDescent="0.25">
      <c r="K272" s="244"/>
    </row>
    <row r="273" spans="11:11" x14ac:dyDescent="0.25">
      <c r="K273" s="244"/>
    </row>
    <row r="274" spans="11:11" x14ac:dyDescent="0.25">
      <c r="K274" s="244"/>
    </row>
    <row r="275" spans="11:11" x14ac:dyDescent="0.25">
      <c r="K275" s="244"/>
    </row>
    <row r="276" spans="11:11" x14ac:dyDescent="0.25">
      <c r="K276" s="244"/>
    </row>
    <row r="277" spans="11:11" x14ac:dyDescent="0.25">
      <c r="K277" s="244"/>
    </row>
    <row r="278" spans="11:11" x14ac:dyDescent="0.25">
      <c r="K278" s="244"/>
    </row>
    <row r="279" spans="11:11" x14ac:dyDescent="0.25">
      <c r="K279" s="244"/>
    </row>
    <row r="280" spans="11:11" x14ac:dyDescent="0.25">
      <c r="K280" s="244"/>
    </row>
    <row r="281" spans="11:11" x14ac:dyDescent="0.25">
      <c r="K281" s="244"/>
    </row>
    <row r="282" spans="11:11" x14ac:dyDescent="0.25">
      <c r="K282" s="244"/>
    </row>
    <row r="283" spans="11:11" x14ac:dyDescent="0.25">
      <c r="K283" s="244"/>
    </row>
    <row r="284" spans="11:11" x14ac:dyDescent="0.25">
      <c r="K284" s="244"/>
    </row>
    <row r="285" spans="11:11" x14ac:dyDescent="0.25">
      <c r="K285" s="244"/>
    </row>
    <row r="286" spans="11:11" x14ac:dyDescent="0.25">
      <c r="K286" s="244"/>
    </row>
    <row r="287" spans="11:11" x14ac:dyDescent="0.25">
      <c r="K287" s="244"/>
    </row>
    <row r="288" spans="11:11" x14ac:dyDescent="0.25">
      <c r="K288" s="244"/>
    </row>
    <row r="289" spans="11:11" x14ac:dyDescent="0.25">
      <c r="K289" s="244"/>
    </row>
    <row r="290" spans="11:11" x14ac:dyDescent="0.25">
      <c r="K290" s="244"/>
    </row>
    <row r="291" spans="11:11" x14ac:dyDescent="0.25">
      <c r="K291" s="244"/>
    </row>
    <row r="292" spans="11:11" x14ac:dyDescent="0.25">
      <c r="K292" s="244"/>
    </row>
    <row r="293" spans="11:11" x14ac:dyDescent="0.25">
      <c r="K293" s="244"/>
    </row>
    <row r="294" spans="11:11" x14ac:dyDescent="0.25">
      <c r="K294" s="244"/>
    </row>
    <row r="295" spans="11:11" x14ac:dyDescent="0.25">
      <c r="K295" s="244"/>
    </row>
    <row r="296" spans="11:11" x14ac:dyDescent="0.25">
      <c r="K296" s="244"/>
    </row>
    <row r="297" spans="11:11" x14ac:dyDescent="0.25">
      <c r="K297" s="244"/>
    </row>
    <row r="298" spans="11:11" x14ac:dyDescent="0.25">
      <c r="K298" s="244"/>
    </row>
    <row r="299" spans="11:11" x14ac:dyDescent="0.25">
      <c r="K299" s="244"/>
    </row>
    <row r="300" spans="11:11" x14ac:dyDescent="0.25">
      <c r="K300" s="244"/>
    </row>
    <row r="301" spans="11:11" x14ac:dyDescent="0.25">
      <c r="K301" s="244"/>
    </row>
    <row r="302" spans="11:11" x14ac:dyDescent="0.25">
      <c r="K302" s="244"/>
    </row>
    <row r="303" spans="11:11" x14ac:dyDescent="0.25">
      <c r="K303" s="244"/>
    </row>
    <row r="304" spans="11:11" x14ac:dyDescent="0.25">
      <c r="K304" s="244"/>
    </row>
    <row r="305" spans="11:11" x14ac:dyDescent="0.25">
      <c r="K305" s="244"/>
    </row>
    <row r="306" spans="11:11" x14ac:dyDescent="0.25">
      <c r="K306" s="244"/>
    </row>
    <row r="307" spans="11:11" x14ac:dyDescent="0.25">
      <c r="K307" s="244"/>
    </row>
    <row r="308" spans="11:11" x14ac:dyDescent="0.25">
      <c r="K308" s="244"/>
    </row>
    <row r="309" spans="11:11" x14ac:dyDescent="0.25">
      <c r="K309" s="244"/>
    </row>
    <row r="310" spans="11:11" x14ac:dyDescent="0.25">
      <c r="K310" s="244"/>
    </row>
    <row r="311" spans="11:11" x14ac:dyDescent="0.25">
      <c r="K311" s="244"/>
    </row>
    <row r="312" spans="11:11" x14ac:dyDescent="0.25">
      <c r="K312" s="244"/>
    </row>
    <row r="313" spans="11:11" x14ac:dyDescent="0.25">
      <c r="K313" s="244"/>
    </row>
    <row r="314" spans="11:11" x14ac:dyDescent="0.25">
      <c r="K314" s="244"/>
    </row>
    <row r="315" spans="11:11" x14ac:dyDescent="0.25">
      <c r="K315" s="244"/>
    </row>
    <row r="316" spans="11:11" x14ac:dyDescent="0.25">
      <c r="K316" s="244"/>
    </row>
    <row r="317" spans="11:11" x14ac:dyDescent="0.25">
      <c r="K317" s="244"/>
    </row>
    <row r="318" spans="11:11" x14ac:dyDescent="0.25">
      <c r="K318" s="244"/>
    </row>
    <row r="319" spans="11:11" x14ac:dyDescent="0.25">
      <c r="K319" s="244"/>
    </row>
    <row r="320" spans="11:11" x14ac:dyDescent="0.25">
      <c r="K320" s="244"/>
    </row>
    <row r="321" spans="11:11" x14ac:dyDescent="0.25">
      <c r="K321" s="244"/>
    </row>
    <row r="322" spans="11:11" x14ac:dyDescent="0.25">
      <c r="K322" s="244"/>
    </row>
    <row r="323" spans="11:11" x14ac:dyDescent="0.25">
      <c r="K323" s="244"/>
    </row>
    <row r="324" spans="11:11" x14ac:dyDescent="0.25">
      <c r="K324" s="244"/>
    </row>
    <row r="325" spans="11:11" x14ac:dyDescent="0.25">
      <c r="K325" s="244"/>
    </row>
    <row r="326" spans="11:11" x14ac:dyDescent="0.25">
      <c r="K326" s="244"/>
    </row>
    <row r="327" spans="11:11" x14ac:dyDescent="0.25">
      <c r="K327" s="244"/>
    </row>
    <row r="328" spans="11:11" x14ac:dyDescent="0.25">
      <c r="K328" s="244"/>
    </row>
    <row r="329" spans="11:11" x14ac:dyDescent="0.25">
      <c r="K329" s="244"/>
    </row>
    <row r="330" spans="11:11" x14ac:dyDescent="0.25">
      <c r="K330" s="244"/>
    </row>
    <row r="331" spans="11:11" x14ac:dyDescent="0.25">
      <c r="K331" s="244"/>
    </row>
    <row r="332" spans="11:11" x14ac:dyDescent="0.25">
      <c r="K332" s="244"/>
    </row>
    <row r="333" spans="11:11" x14ac:dyDescent="0.25">
      <c r="K333" s="244"/>
    </row>
    <row r="334" spans="11:11" x14ac:dyDescent="0.25">
      <c r="K334" s="244"/>
    </row>
    <row r="335" spans="11:11" x14ac:dyDescent="0.25">
      <c r="K335" s="244"/>
    </row>
  </sheetData>
  <autoFilter ref="A1:DV245">
    <filterColumn colId="5">
      <filters>
        <filter val="DIRECTA"/>
      </filters>
    </filterColumn>
    <filterColumn colId="6">
      <filters>
        <filter val="PRESTACIÓN SERVICIOS PROFESIONALES"/>
      </filters>
    </filterColumn>
    <filterColumn colId="87" showButton="0"/>
  </autoFilter>
  <dataConsolidate/>
  <mergeCells count="28">
    <mergeCell ref="L74:L75"/>
    <mergeCell ref="CJ1:CK1"/>
    <mergeCell ref="CU2:CU4"/>
    <mergeCell ref="CU5:CU7"/>
    <mergeCell ref="CU8:CU10"/>
    <mergeCell ref="CU11:CU13"/>
    <mergeCell ref="CU14:CU16"/>
    <mergeCell ref="M74:M75"/>
    <mergeCell ref="N74:N75"/>
    <mergeCell ref="O74:O75"/>
    <mergeCell ref="P74:P75"/>
    <mergeCell ref="AB74:AB75"/>
    <mergeCell ref="B74:B75"/>
    <mergeCell ref="E74:E75"/>
    <mergeCell ref="I74:I75"/>
    <mergeCell ref="J74:J75"/>
    <mergeCell ref="K74:K75"/>
    <mergeCell ref="CU95:CU96"/>
    <mergeCell ref="CU17:CU32"/>
    <mergeCell ref="CU33:CU35"/>
    <mergeCell ref="CU36:CU38"/>
    <mergeCell ref="CU39:CU91"/>
    <mergeCell ref="CU99:CU100"/>
    <mergeCell ref="CU101:CU102"/>
    <mergeCell ref="CU104:CU106"/>
    <mergeCell ref="J247:Y248"/>
    <mergeCell ref="AD247:AD248"/>
    <mergeCell ref="AH247:AH248"/>
  </mergeCells>
  <conditionalFormatting sqref="Q2 Q99 Q57:Q58">
    <cfRule type="containsText" dxfId="867" priority="434" operator="containsText" text="TERMINADO">
      <formula>NOT(ISERROR(SEARCH("TERMINADO",Q2)))</formula>
    </cfRule>
  </conditionalFormatting>
  <conditionalFormatting sqref="Q2 Q99 Q57:Q58">
    <cfRule type="cellIs" dxfId="866" priority="433" operator="equal">
      <formula>"DESIERTA"</formula>
    </cfRule>
  </conditionalFormatting>
  <conditionalFormatting sqref="R2 X5:AG5">
    <cfRule type="containsText" dxfId="865" priority="432" operator="containsText" text="LIQUIDADO">
      <formula>NOT(ISERROR(SEARCH("LIQUIDADO",R2)))</formula>
    </cfRule>
  </conditionalFormatting>
  <conditionalFormatting sqref="AJ93:AK93">
    <cfRule type="containsText" dxfId="864" priority="428" operator="containsText" text="NA">
      <formula>NOT(ISERROR(SEARCH("NA",AJ93)))</formula>
    </cfRule>
    <cfRule type="containsText" dxfId="863" priority="429" operator="containsText" text="N.A">
      <formula>NOT(ISERROR(SEARCH("N.A",AJ93)))</formula>
    </cfRule>
  </conditionalFormatting>
  <conditionalFormatting sqref="AJ23:AL23">
    <cfRule type="containsText" dxfId="862" priority="426" operator="containsText" text="NA">
      <formula>NOT(ISERROR(SEARCH("NA",AJ23)))</formula>
    </cfRule>
    <cfRule type="containsText" dxfId="861" priority="427" operator="containsText" text="N.A">
      <formula>NOT(ISERROR(SEARCH("N.A",AJ23)))</formula>
    </cfRule>
  </conditionalFormatting>
  <conditionalFormatting sqref="Q6 Q13:Q15 Q17 Q10 Q32:Q34 Q39">
    <cfRule type="containsText" dxfId="860" priority="431" operator="containsText" text="TERMINADO">
      <formula>NOT(ISERROR(SEARCH("TERMINADO",Q6)))</formula>
    </cfRule>
  </conditionalFormatting>
  <conditionalFormatting sqref="Q6 Q13:Q15 Q17 Q10 Q32:Q34 Q39">
    <cfRule type="cellIs" dxfId="859" priority="430" operator="equal">
      <formula>"DESIERTA"</formula>
    </cfRule>
  </conditionalFormatting>
  <conditionalFormatting sqref="Q11">
    <cfRule type="containsText" dxfId="858" priority="425" operator="containsText" text="TERMINADO">
      <formula>NOT(ISERROR(SEARCH("TERMINADO",Q11)))</formula>
    </cfRule>
  </conditionalFormatting>
  <conditionalFormatting sqref="Q11">
    <cfRule type="cellIs" dxfId="857" priority="424" operator="equal">
      <formula>"DESIERTA"</formula>
    </cfRule>
  </conditionalFormatting>
  <conditionalFormatting sqref="Q16">
    <cfRule type="containsText" dxfId="856" priority="423" operator="containsText" text="TERMINADO">
      <formula>NOT(ISERROR(SEARCH("TERMINADO",Q16)))</formula>
    </cfRule>
  </conditionalFormatting>
  <conditionalFormatting sqref="Q16">
    <cfRule type="cellIs" dxfId="855" priority="422" operator="equal">
      <formula>"DESIERTA"</formula>
    </cfRule>
  </conditionalFormatting>
  <conditionalFormatting sqref="Q4">
    <cfRule type="containsText" dxfId="854" priority="421" operator="containsText" text="TERMINADO">
      <formula>NOT(ISERROR(SEARCH("TERMINADO",Q4)))</formula>
    </cfRule>
  </conditionalFormatting>
  <conditionalFormatting sqref="Q4">
    <cfRule type="cellIs" dxfId="853" priority="420" operator="equal">
      <formula>"DESIERTA"</formula>
    </cfRule>
  </conditionalFormatting>
  <conditionalFormatting sqref="Q8">
    <cfRule type="containsText" dxfId="852" priority="419" operator="containsText" text="TERMINADO">
      <formula>NOT(ISERROR(SEARCH("TERMINADO",Q8)))</formula>
    </cfRule>
  </conditionalFormatting>
  <conditionalFormatting sqref="Q8">
    <cfRule type="cellIs" dxfId="851" priority="418" operator="equal">
      <formula>"DESIERTA"</formula>
    </cfRule>
  </conditionalFormatting>
  <conditionalFormatting sqref="Q18:Q20 Q23 Q26:Q29">
    <cfRule type="containsText" dxfId="850" priority="417" operator="containsText" text="TERMINADO">
      <formula>NOT(ISERROR(SEARCH("TERMINADO",Q18)))</formula>
    </cfRule>
  </conditionalFormatting>
  <conditionalFormatting sqref="Q18:Q20 Q23 Q26:Q29">
    <cfRule type="cellIs" dxfId="849" priority="416" operator="equal">
      <formula>"DESIERTA"</formula>
    </cfRule>
  </conditionalFormatting>
  <conditionalFormatting sqref="Q3">
    <cfRule type="containsText" dxfId="848" priority="415" operator="containsText" text="TERMINADO">
      <formula>NOT(ISERROR(SEARCH("TERMINADO",Q3)))</formula>
    </cfRule>
  </conditionalFormatting>
  <conditionalFormatting sqref="Q3">
    <cfRule type="cellIs" dxfId="847" priority="414" operator="equal">
      <formula>"DESIERTA"</formula>
    </cfRule>
  </conditionalFormatting>
  <conditionalFormatting sqref="Q22">
    <cfRule type="containsText" dxfId="846" priority="413" operator="containsText" text="TERMINADO">
      <formula>NOT(ISERROR(SEARCH("TERMINADO",Q22)))</formula>
    </cfRule>
  </conditionalFormatting>
  <conditionalFormatting sqref="Q22">
    <cfRule type="cellIs" dxfId="845" priority="412" operator="equal">
      <formula>"DESIERTA"</formula>
    </cfRule>
  </conditionalFormatting>
  <conditionalFormatting sqref="Q25">
    <cfRule type="containsText" dxfId="844" priority="411" operator="containsText" text="TERMINADO">
      <formula>NOT(ISERROR(SEARCH("TERMINADO",Q25)))</formula>
    </cfRule>
  </conditionalFormatting>
  <conditionalFormatting sqref="Q25">
    <cfRule type="cellIs" dxfId="843" priority="410" operator="equal">
      <formula>"DESIERTA"</formula>
    </cfRule>
  </conditionalFormatting>
  <conditionalFormatting sqref="Q38">
    <cfRule type="containsText" dxfId="842" priority="409" operator="containsText" text="TERMINADO">
      <formula>NOT(ISERROR(SEARCH("TERMINADO",Q38)))</formula>
    </cfRule>
  </conditionalFormatting>
  <conditionalFormatting sqref="Q38">
    <cfRule type="cellIs" dxfId="841" priority="408" operator="equal">
      <formula>"DESIERTA"</formula>
    </cfRule>
  </conditionalFormatting>
  <conditionalFormatting sqref="Q93">
    <cfRule type="containsText" dxfId="840" priority="407" operator="containsText" text="TERMINADO">
      <formula>NOT(ISERROR(SEARCH("TERMINADO",Q93)))</formula>
    </cfRule>
  </conditionalFormatting>
  <conditionalFormatting sqref="Q93">
    <cfRule type="cellIs" dxfId="839" priority="406" operator="equal">
      <formula>"DESIERTA"</formula>
    </cfRule>
  </conditionalFormatting>
  <conditionalFormatting sqref="Q82">
    <cfRule type="containsText" dxfId="838" priority="405" operator="containsText" text="TERMINADO">
      <formula>NOT(ISERROR(SEARCH("TERMINADO",Q82)))</formula>
    </cfRule>
  </conditionalFormatting>
  <conditionalFormatting sqref="Q82">
    <cfRule type="cellIs" dxfId="837" priority="404" operator="equal">
      <formula>"DESIERTA"</formula>
    </cfRule>
  </conditionalFormatting>
  <conditionalFormatting sqref="AJ78:AL78">
    <cfRule type="containsText" dxfId="836" priority="402" operator="containsText" text="NA">
      <formula>NOT(ISERROR(SEARCH("NA",AJ78)))</formula>
    </cfRule>
    <cfRule type="containsText" dxfId="835" priority="403" operator="containsText" text="N.A">
      <formula>NOT(ISERROR(SEARCH("N.A",AJ78)))</formula>
    </cfRule>
  </conditionalFormatting>
  <conditionalFormatting sqref="Q7">
    <cfRule type="containsText" dxfId="834" priority="401" operator="containsText" text="TERMINADO">
      <formula>NOT(ISERROR(SEARCH("TERMINADO",Q7)))</formula>
    </cfRule>
  </conditionalFormatting>
  <conditionalFormatting sqref="Q7">
    <cfRule type="cellIs" dxfId="833" priority="400" operator="equal">
      <formula>"DESIERTA"</formula>
    </cfRule>
  </conditionalFormatting>
  <conditionalFormatting sqref="Q12">
    <cfRule type="containsText" dxfId="832" priority="399" operator="containsText" text="TERMINADO">
      <formula>NOT(ISERROR(SEARCH("TERMINADO",Q12)))</formula>
    </cfRule>
  </conditionalFormatting>
  <conditionalFormatting sqref="Q12">
    <cfRule type="cellIs" dxfId="831" priority="398" operator="equal">
      <formula>"DESIERTA"</formula>
    </cfRule>
  </conditionalFormatting>
  <conditionalFormatting sqref="Q24">
    <cfRule type="containsText" dxfId="830" priority="397" operator="containsText" text="TERMINADO">
      <formula>NOT(ISERROR(SEARCH("TERMINADO",Q24)))</formula>
    </cfRule>
  </conditionalFormatting>
  <conditionalFormatting sqref="Q24">
    <cfRule type="cellIs" dxfId="829" priority="396" operator="equal">
      <formula>"DESIERTA"</formula>
    </cfRule>
  </conditionalFormatting>
  <conditionalFormatting sqref="Q30">
    <cfRule type="containsText" dxfId="828" priority="395" operator="containsText" text="TERMINADO">
      <formula>NOT(ISERROR(SEARCH("TERMINADO",Q30)))</formula>
    </cfRule>
  </conditionalFormatting>
  <conditionalFormatting sqref="Q30">
    <cfRule type="cellIs" dxfId="827" priority="394" operator="equal">
      <formula>"DESIERTA"</formula>
    </cfRule>
  </conditionalFormatting>
  <conditionalFormatting sqref="Q31">
    <cfRule type="containsText" dxfId="826" priority="393" operator="containsText" text="TERMINADO">
      <formula>NOT(ISERROR(SEARCH("TERMINADO",Q31)))</formula>
    </cfRule>
  </conditionalFormatting>
  <conditionalFormatting sqref="Q31">
    <cfRule type="cellIs" dxfId="825" priority="392" operator="equal">
      <formula>"DESIERTA"</formula>
    </cfRule>
  </conditionalFormatting>
  <conditionalFormatting sqref="Q35:Q37">
    <cfRule type="containsText" dxfId="824" priority="391" operator="containsText" text="TERMINADO">
      <formula>NOT(ISERROR(SEARCH("TERMINADO",Q35)))</formula>
    </cfRule>
  </conditionalFormatting>
  <conditionalFormatting sqref="Q35:Q37">
    <cfRule type="cellIs" dxfId="823" priority="390" operator="equal">
      <formula>"DESIERTA"</formula>
    </cfRule>
  </conditionalFormatting>
  <conditionalFormatting sqref="Q9">
    <cfRule type="containsText" dxfId="822" priority="389" operator="containsText" text="TERMINADO">
      <formula>NOT(ISERROR(SEARCH("TERMINADO",Q9)))</formula>
    </cfRule>
  </conditionalFormatting>
  <conditionalFormatting sqref="Q9">
    <cfRule type="cellIs" dxfId="821" priority="388" operator="equal">
      <formula>"DESIERTA"</formula>
    </cfRule>
  </conditionalFormatting>
  <conditionalFormatting sqref="Q21">
    <cfRule type="containsText" dxfId="820" priority="387" operator="containsText" text="TERMINADO">
      <formula>NOT(ISERROR(SEARCH("TERMINADO",Q21)))</formula>
    </cfRule>
  </conditionalFormatting>
  <conditionalFormatting sqref="Q21">
    <cfRule type="cellIs" dxfId="819" priority="386" operator="equal">
      <formula>"DESIERTA"</formula>
    </cfRule>
  </conditionalFormatting>
  <conditionalFormatting sqref="Q79">
    <cfRule type="containsText" dxfId="818" priority="385" operator="containsText" text="TERMINADO">
      <formula>NOT(ISERROR(SEARCH("TERMINADO",Q79)))</formula>
    </cfRule>
  </conditionalFormatting>
  <conditionalFormatting sqref="Q79">
    <cfRule type="cellIs" dxfId="817" priority="384" operator="equal">
      <formula>"DESIERTA"</formula>
    </cfRule>
  </conditionalFormatting>
  <conditionalFormatting sqref="Q40">
    <cfRule type="containsText" dxfId="816" priority="383" operator="containsText" text="TERMINADO">
      <formula>NOT(ISERROR(SEARCH("TERMINADO",Q40)))</formula>
    </cfRule>
  </conditionalFormatting>
  <conditionalFormatting sqref="Q40">
    <cfRule type="cellIs" dxfId="815" priority="382" operator="equal">
      <formula>"DESIERTA"</formula>
    </cfRule>
  </conditionalFormatting>
  <conditionalFormatting sqref="Q77">
    <cfRule type="containsText" dxfId="814" priority="381" operator="containsText" text="TERMINADO">
      <formula>NOT(ISERROR(SEARCH("TERMINADO",Q77)))</formula>
    </cfRule>
  </conditionalFormatting>
  <conditionalFormatting sqref="Q77">
    <cfRule type="cellIs" dxfId="813" priority="380" operator="equal">
      <formula>"DESIERTA"</formula>
    </cfRule>
  </conditionalFormatting>
  <conditionalFormatting sqref="Q78">
    <cfRule type="containsText" dxfId="812" priority="379" operator="containsText" text="TERMINADO">
      <formula>NOT(ISERROR(SEARCH("TERMINADO",Q78)))</formula>
    </cfRule>
  </conditionalFormatting>
  <conditionalFormatting sqref="Q78">
    <cfRule type="cellIs" dxfId="811" priority="378" operator="equal">
      <formula>"DESIERTA"</formula>
    </cfRule>
  </conditionalFormatting>
  <conditionalFormatting sqref="Q52">
    <cfRule type="containsText" dxfId="810" priority="377" operator="containsText" text="TERMINADO">
      <formula>NOT(ISERROR(SEARCH("TERMINADO",Q52)))</formula>
    </cfRule>
  </conditionalFormatting>
  <conditionalFormatting sqref="Q52">
    <cfRule type="cellIs" dxfId="809" priority="376" operator="equal">
      <formula>"DESIERTA"</formula>
    </cfRule>
  </conditionalFormatting>
  <conditionalFormatting sqref="Q41">
    <cfRule type="containsText" dxfId="808" priority="375" operator="containsText" text="TERMINADO">
      <formula>NOT(ISERROR(SEARCH("TERMINADO",Q41)))</formula>
    </cfRule>
  </conditionalFormatting>
  <conditionalFormatting sqref="Q41">
    <cfRule type="cellIs" dxfId="807" priority="374" operator="equal">
      <formula>"DESIERTA"</formula>
    </cfRule>
  </conditionalFormatting>
  <conditionalFormatting sqref="Q42 Q45">
    <cfRule type="containsText" dxfId="806" priority="373" operator="containsText" text="TERMINADO">
      <formula>NOT(ISERROR(SEARCH("TERMINADO",Q42)))</formula>
    </cfRule>
  </conditionalFormatting>
  <conditionalFormatting sqref="Q42 Q45">
    <cfRule type="cellIs" dxfId="805" priority="372" operator="equal">
      <formula>"DESIERTA"</formula>
    </cfRule>
  </conditionalFormatting>
  <conditionalFormatting sqref="Q47">
    <cfRule type="containsText" dxfId="804" priority="371" operator="containsText" text="TERMINADO">
      <formula>NOT(ISERROR(SEARCH("TERMINADO",Q47)))</formula>
    </cfRule>
  </conditionalFormatting>
  <conditionalFormatting sqref="Q47">
    <cfRule type="cellIs" dxfId="803" priority="370" operator="equal">
      <formula>"DESIERTA"</formula>
    </cfRule>
  </conditionalFormatting>
  <conditionalFormatting sqref="Q48">
    <cfRule type="containsText" dxfId="802" priority="369" operator="containsText" text="TERMINADO">
      <formula>NOT(ISERROR(SEARCH("TERMINADO",Q48)))</formula>
    </cfRule>
  </conditionalFormatting>
  <conditionalFormatting sqref="Q48">
    <cfRule type="cellIs" dxfId="801" priority="368" operator="equal">
      <formula>"DESIERTA"</formula>
    </cfRule>
  </conditionalFormatting>
  <conditionalFormatting sqref="Q81">
    <cfRule type="containsText" dxfId="800" priority="367" operator="containsText" text="TERMINADO">
      <formula>NOT(ISERROR(SEARCH("TERMINADO",Q81)))</formula>
    </cfRule>
  </conditionalFormatting>
  <conditionalFormatting sqref="Q81">
    <cfRule type="cellIs" dxfId="799" priority="366" operator="equal">
      <formula>"DESIERTA"</formula>
    </cfRule>
  </conditionalFormatting>
  <conditionalFormatting sqref="AJ98:AL98">
    <cfRule type="containsText" dxfId="798" priority="364" operator="containsText" text="NA">
      <formula>NOT(ISERROR(SEARCH("NA",AJ98)))</formula>
    </cfRule>
    <cfRule type="containsText" dxfId="797" priority="365" operator="containsText" text="N.A">
      <formula>NOT(ISERROR(SEARCH("N.A",AJ98)))</formula>
    </cfRule>
  </conditionalFormatting>
  <conditionalFormatting sqref="Q98">
    <cfRule type="containsText" dxfId="796" priority="363" operator="containsText" text="TERMINADO">
      <formula>NOT(ISERROR(SEARCH("TERMINADO",Q98)))</formula>
    </cfRule>
  </conditionalFormatting>
  <conditionalFormatting sqref="Q98">
    <cfRule type="cellIs" dxfId="795" priority="362" operator="equal">
      <formula>"DESIERTA"</formula>
    </cfRule>
  </conditionalFormatting>
  <conditionalFormatting sqref="Q101">
    <cfRule type="containsText" dxfId="794" priority="359" operator="containsText" text="TERMINADO">
      <formula>NOT(ISERROR(SEARCH("TERMINADO",Q101)))</formula>
    </cfRule>
  </conditionalFormatting>
  <conditionalFormatting sqref="Q101">
    <cfRule type="cellIs" dxfId="793" priority="358" operator="equal">
      <formula>"DESIERTA"</formula>
    </cfRule>
  </conditionalFormatting>
  <conditionalFormatting sqref="Q100">
    <cfRule type="containsText" dxfId="792" priority="361" operator="containsText" text="TERMINADO">
      <formula>NOT(ISERROR(SEARCH("TERMINADO",Q100)))</formula>
    </cfRule>
  </conditionalFormatting>
  <conditionalFormatting sqref="Q100">
    <cfRule type="cellIs" dxfId="791" priority="360" operator="equal">
      <formula>"DESIERTA"</formula>
    </cfRule>
  </conditionalFormatting>
  <conditionalFormatting sqref="Q106">
    <cfRule type="containsText" dxfId="790" priority="357" operator="containsText" text="TERMINADO">
      <formula>NOT(ISERROR(SEARCH("TERMINADO",Q106)))</formula>
    </cfRule>
  </conditionalFormatting>
  <conditionalFormatting sqref="Q106">
    <cfRule type="cellIs" dxfId="789" priority="356" operator="equal">
      <formula>"DESIERTA"</formula>
    </cfRule>
  </conditionalFormatting>
  <conditionalFormatting sqref="Q53">
    <cfRule type="containsText" dxfId="788" priority="355" operator="containsText" text="TERMINADO">
      <formula>NOT(ISERROR(SEARCH("TERMINADO",Q53)))</formula>
    </cfRule>
  </conditionalFormatting>
  <conditionalFormatting sqref="Q53">
    <cfRule type="cellIs" dxfId="787" priority="354" operator="equal">
      <formula>"DESIERTA"</formula>
    </cfRule>
  </conditionalFormatting>
  <conditionalFormatting sqref="V5">
    <cfRule type="containsText" dxfId="786" priority="353" operator="containsText" text="LIQUIDADO">
      <formula>NOT(ISERROR(SEARCH("LIQUIDADO",V5)))</formula>
    </cfRule>
  </conditionalFormatting>
  <conditionalFormatting sqref="Q97">
    <cfRule type="containsText" dxfId="785" priority="352" operator="containsText" text="TERMINADO">
      <formula>NOT(ISERROR(SEARCH("TERMINADO",Q97)))</formula>
    </cfRule>
  </conditionalFormatting>
  <conditionalFormatting sqref="Q97">
    <cfRule type="cellIs" dxfId="784" priority="351" operator="equal">
      <formula>"DESIERTA"</formula>
    </cfRule>
  </conditionalFormatting>
  <conditionalFormatting sqref="Q43">
    <cfRule type="containsText" dxfId="783" priority="350" operator="containsText" text="TERMINADO">
      <formula>NOT(ISERROR(SEARCH("TERMINADO",Q43)))</formula>
    </cfRule>
  </conditionalFormatting>
  <conditionalFormatting sqref="Q43">
    <cfRule type="cellIs" dxfId="782" priority="349" operator="equal">
      <formula>"DESIERTA"</formula>
    </cfRule>
  </conditionalFormatting>
  <conditionalFormatting sqref="AJ43">
    <cfRule type="containsText" dxfId="781" priority="347" operator="containsText" text="NA">
      <formula>NOT(ISERROR(SEARCH("NA",AJ43)))</formula>
    </cfRule>
    <cfRule type="containsText" dxfId="780" priority="348" operator="containsText" text="N.A">
      <formula>NOT(ISERROR(SEARCH("N.A",AJ43)))</formula>
    </cfRule>
  </conditionalFormatting>
  <conditionalFormatting sqref="AK43">
    <cfRule type="containsText" dxfId="779" priority="345" operator="containsText" text="NA">
      <formula>NOT(ISERROR(SEARCH("NA",AK43)))</formula>
    </cfRule>
    <cfRule type="containsText" dxfId="778" priority="346" operator="containsText" text="N.A">
      <formula>NOT(ISERROR(SEARCH("N.A",AK43)))</formula>
    </cfRule>
  </conditionalFormatting>
  <conditionalFormatting sqref="AL43">
    <cfRule type="containsText" dxfId="777" priority="343" operator="containsText" text="NA">
      <formula>NOT(ISERROR(SEARCH("NA",AL43)))</formula>
    </cfRule>
    <cfRule type="containsText" dxfId="776" priority="344" operator="containsText" text="N.A">
      <formula>NOT(ISERROR(SEARCH("N.A",AL43)))</formula>
    </cfRule>
  </conditionalFormatting>
  <conditionalFormatting sqref="Q44">
    <cfRule type="containsText" dxfId="775" priority="342" operator="containsText" text="TERMINADO">
      <formula>NOT(ISERROR(SEARCH("TERMINADO",Q44)))</formula>
    </cfRule>
  </conditionalFormatting>
  <conditionalFormatting sqref="Q44">
    <cfRule type="cellIs" dxfId="774" priority="341" operator="equal">
      <formula>"DESIERTA"</formula>
    </cfRule>
  </conditionalFormatting>
  <conditionalFormatting sqref="AJ44">
    <cfRule type="containsText" dxfId="773" priority="339" operator="containsText" text="NA">
      <formula>NOT(ISERROR(SEARCH("NA",AJ44)))</formula>
    </cfRule>
    <cfRule type="containsText" dxfId="772" priority="340" operator="containsText" text="N.A">
      <formula>NOT(ISERROR(SEARCH("N.A",AJ44)))</formula>
    </cfRule>
  </conditionalFormatting>
  <conditionalFormatting sqref="AK44">
    <cfRule type="containsText" dxfId="771" priority="337" operator="containsText" text="NA">
      <formula>NOT(ISERROR(SEARCH("NA",AK44)))</formula>
    </cfRule>
    <cfRule type="containsText" dxfId="770" priority="338" operator="containsText" text="N.A">
      <formula>NOT(ISERROR(SEARCH("N.A",AK44)))</formula>
    </cfRule>
  </conditionalFormatting>
  <conditionalFormatting sqref="AL44">
    <cfRule type="containsText" dxfId="769" priority="335" operator="containsText" text="NA">
      <formula>NOT(ISERROR(SEARCH("NA",AL44)))</formula>
    </cfRule>
    <cfRule type="containsText" dxfId="768" priority="336" operator="containsText" text="N.A">
      <formula>NOT(ISERROR(SEARCH("N.A",AL44)))</formula>
    </cfRule>
  </conditionalFormatting>
  <conditionalFormatting sqref="Q50">
    <cfRule type="containsText" dxfId="767" priority="334" operator="containsText" text="TERMINADO">
      <formula>NOT(ISERROR(SEARCH("TERMINADO",Q50)))</formula>
    </cfRule>
  </conditionalFormatting>
  <conditionalFormatting sqref="Q50">
    <cfRule type="cellIs" dxfId="766" priority="333" operator="equal">
      <formula>"DESIERTA"</formula>
    </cfRule>
  </conditionalFormatting>
  <conditionalFormatting sqref="AJ50">
    <cfRule type="containsText" dxfId="765" priority="331" operator="containsText" text="NA">
      <formula>NOT(ISERROR(SEARCH("NA",AJ50)))</formula>
    </cfRule>
    <cfRule type="containsText" dxfId="764" priority="332" operator="containsText" text="N.A">
      <formula>NOT(ISERROR(SEARCH("N.A",AJ50)))</formula>
    </cfRule>
  </conditionalFormatting>
  <conditionalFormatting sqref="AK50">
    <cfRule type="containsText" dxfId="763" priority="329" operator="containsText" text="NA">
      <formula>NOT(ISERROR(SEARCH("NA",AK50)))</formula>
    </cfRule>
    <cfRule type="containsText" dxfId="762" priority="330" operator="containsText" text="N.A">
      <formula>NOT(ISERROR(SEARCH("N.A",AK50)))</formula>
    </cfRule>
  </conditionalFormatting>
  <conditionalFormatting sqref="AL50">
    <cfRule type="containsText" dxfId="761" priority="327" operator="containsText" text="NA">
      <formula>NOT(ISERROR(SEARCH("NA",AL50)))</formula>
    </cfRule>
    <cfRule type="containsText" dxfId="760" priority="328" operator="containsText" text="N.A">
      <formula>NOT(ISERROR(SEARCH("N.A",AL50)))</formula>
    </cfRule>
  </conditionalFormatting>
  <conditionalFormatting sqref="Q51">
    <cfRule type="containsText" dxfId="759" priority="326" operator="containsText" text="TERMINADO">
      <formula>NOT(ISERROR(SEARCH("TERMINADO",Q51)))</formula>
    </cfRule>
  </conditionalFormatting>
  <conditionalFormatting sqref="Q51">
    <cfRule type="cellIs" dxfId="758" priority="325" operator="equal">
      <formula>"DESIERTA"</formula>
    </cfRule>
  </conditionalFormatting>
  <conditionalFormatting sqref="Q55">
    <cfRule type="containsText" dxfId="757" priority="324" operator="containsText" text="TERMINADO">
      <formula>NOT(ISERROR(SEARCH("TERMINADO",Q55)))</formula>
    </cfRule>
  </conditionalFormatting>
  <conditionalFormatting sqref="Q55">
    <cfRule type="cellIs" dxfId="756" priority="323" operator="equal">
      <formula>"DESIERTA"</formula>
    </cfRule>
  </conditionalFormatting>
  <conditionalFormatting sqref="Q56">
    <cfRule type="containsText" dxfId="755" priority="322" operator="containsText" text="TERMINADO">
      <formula>NOT(ISERROR(SEARCH("TERMINADO",Q56)))</formula>
    </cfRule>
  </conditionalFormatting>
  <conditionalFormatting sqref="Q56">
    <cfRule type="cellIs" dxfId="754" priority="321" operator="equal">
      <formula>"DESIERTA"</formula>
    </cfRule>
  </conditionalFormatting>
  <conditionalFormatting sqref="AJ90:AL90">
    <cfRule type="containsText" dxfId="753" priority="319" operator="containsText" text="NA">
      <formula>NOT(ISERROR(SEARCH("NA",AJ90)))</formula>
    </cfRule>
    <cfRule type="containsText" dxfId="752" priority="320" operator="containsText" text="N.A">
      <formula>NOT(ISERROR(SEARCH("N.A",AJ90)))</formula>
    </cfRule>
  </conditionalFormatting>
  <conditionalFormatting sqref="AJ109">
    <cfRule type="containsText" dxfId="751" priority="317" operator="containsText" text="NA">
      <formula>NOT(ISERROR(SEARCH("NA",AJ109)))</formula>
    </cfRule>
    <cfRule type="containsText" dxfId="750" priority="318" operator="containsText" text="N.A">
      <formula>NOT(ISERROR(SEARCH("N.A",AJ109)))</formula>
    </cfRule>
  </conditionalFormatting>
  <conditionalFormatting sqref="Q94">
    <cfRule type="containsText" dxfId="749" priority="316" operator="containsText" text="TERMINADO">
      <formula>NOT(ISERROR(SEARCH("TERMINADO",Q94)))</formula>
    </cfRule>
  </conditionalFormatting>
  <conditionalFormatting sqref="Q94">
    <cfRule type="cellIs" dxfId="748" priority="315" operator="equal">
      <formula>"DESIERTA"</formula>
    </cfRule>
  </conditionalFormatting>
  <conditionalFormatting sqref="Q96">
    <cfRule type="containsText" dxfId="747" priority="314" operator="containsText" text="TERMINADO">
      <formula>NOT(ISERROR(SEARCH("TERMINADO",Q96)))</formula>
    </cfRule>
  </conditionalFormatting>
  <conditionalFormatting sqref="Q96">
    <cfRule type="cellIs" dxfId="746" priority="313" operator="equal">
      <formula>"DESIERTA"</formula>
    </cfRule>
  </conditionalFormatting>
  <conditionalFormatting sqref="Q63:Q65">
    <cfRule type="cellIs" dxfId="745" priority="307" operator="equal">
      <formula>"DESIERTA"</formula>
    </cfRule>
  </conditionalFormatting>
  <conditionalFormatting sqref="Q69">
    <cfRule type="containsText" dxfId="744" priority="312" operator="containsText" text="TERMINADO">
      <formula>NOT(ISERROR(SEARCH("TERMINADO",Q69)))</formula>
    </cfRule>
  </conditionalFormatting>
  <conditionalFormatting sqref="Q69">
    <cfRule type="cellIs" dxfId="743" priority="311" operator="equal">
      <formula>"DESIERTA"</formula>
    </cfRule>
  </conditionalFormatting>
  <conditionalFormatting sqref="AJ63:AL63">
    <cfRule type="containsText" dxfId="742" priority="309" operator="containsText" text="NA">
      <formula>NOT(ISERROR(SEARCH("NA",AJ63)))</formula>
    </cfRule>
    <cfRule type="containsText" dxfId="741" priority="310" operator="containsText" text="N.A">
      <formula>NOT(ISERROR(SEARCH("N.A",AJ63)))</formula>
    </cfRule>
  </conditionalFormatting>
  <conditionalFormatting sqref="Q63:Q65">
    <cfRule type="containsText" dxfId="740" priority="308" operator="containsText" text="TERMINADO">
      <formula>NOT(ISERROR(SEARCH("TERMINADO",Q63)))</formula>
    </cfRule>
  </conditionalFormatting>
  <conditionalFormatting sqref="Q87">
    <cfRule type="containsText" dxfId="739" priority="306" operator="containsText" text="TERMINADO">
      <formula>NOT(ISERROR(SEARCH("TERMINADO",Q87)))</formula>
    </cfRule>
  </conditionalFormatting>
  <conditionalFormatting sqref="Q87">
    <cfRule type="cellIs" dxfId="738" priority="305" operator="equal">
      <formula>"DESIERTA"</formula>
    </cfRule>
  </conditionalFormatting>
  <conditionalFormatting sqref="Q88">
    <cfRule type="containsText" dxfId="737" priority="304" operator="containsText" text="TERMINADO">
      <formula>NOT(ISERROR(SEARCH("TERMINADO",Q88)))</formula>
    </cfRule>
  </conditionalFormatting>
  <conditionalFormatting sqref="Q88">
    <cfRule type="cellIs" dxfId="736" priority="303" operator="equal">
      <formula>"DESIERTA"</formula>
    </cfRule>
  </conditionalFormatting>
  <conditionalFormatting sqref="Q70">
    <cfRule type="containsText" dxfId="735" priority="302" operator="containsText" text="TERMINADO">
      <formula>NOT(ISERROR(SEARCH("TERMINADO",Q70)))</formula>
    </cfRule>
  </conditionalFormatting>
  <conditionalFormatting sqref="Q70">
    <cfRule type="cellIs" dxfId="734" priority="301" operator="equal">
      <formula>"DESIERTA"</formula>
    </cfRule>
  </conditionalFormatting>
  <conditionalFormatting sqref="Q111">
    <cfRule type="containsText" dxfId="733" priority="300" operator="containsText" text="TERMINADO">
      <formula>NOT(ISERROR(SEARCH("TERMINADO",Q111)))</formula>
    </cfRule>
  </conditionalFormatting>
  <conditionalFormatting sqref="Q111">
    <cfRule type="cellIs" dxfId="732" priority="299" operator="equal">
      <formula>"DESIERTA"</formula>
    </cfRule>
  </conditionalFormatting>
  <conditionalFormatting sqref="Q112">
    <cfRule type="containsText" dxfId="731" priority="298" operator="containsText" text="TERMINADO">
      <formula>NOT(ISERROR(SEARCH("TERMINADO",Q112)))</formula>
    </cfRule>
  </conditionalFormatting>
  <conditionalFormatting sqref="Q112">
    <cfRule type="cellIs" dxfId="730" priority="297" operator="equal">
      <formula>"DESIERTA"</formula>
    </cfRule>
  </conditionalFormatting>
  <conditionalFormatting sqref="Q113">
    <cfRule type="containsText" dxfId="729" priority="296" operator="containsText" text="TERMINADO">
      <formula>NOT(ISERROR(SEARCH("TERMINADO",Q113)))</formula>
    </cfRule>
  </conditionalFormatting>
  <conditionalFormatting sqref="Q113">
    <cfRule type="cellIs" dxfId="728" priority="295" operator="equal">
      <formula>"DESIERTA"</formula>
    </cfRule>
  </conditionalFormatting>
  <conditionalFormatting sqref="Q114">
    <cfRule type="containsText" dxfId="727" priority="294" operator="containsText" text="TERMINADO">
      <formula>NOT(ISERROR(SEARCH("TERMINADO",Q114)))</formula>
    </cfRule>
  </conditionalFormatting>
  <conditionalFormatting sqref="Q114">
    <cfRule type="cellIs" dxfId="726" priority="293" operator="equal">
      <formula>"DESIERTA"</formula>
    </cfRule>
  </conditionalFormatting>
  <conditionalFormatting sqref="Q115">
    <cfRule type="containsText" dxfId="725" priority="292" operator="containsText" text="TERMINADO">
      <formula>NOT(ISERROR(SEARCH("TERMINADO",Q115)))</formula>
    </cfRule>
  </conditionalFormatting>
  <conditionalFormatting sqref="Q115">
    <cfRule type="cellIs" dxfId="724" priority="291" operator="equal">
      <formula>"DESIERTA"</formula>
    </cfRule>
  </conditionalFormatting>
  <conditionalFormatting sqref="Q116">
    <cfRule type="containsText" dxfId="723" priority="290" operator="containsText" text="TERMINADO">
      <formula>NOT(ISERROR(SEARCH("TERMINADO",Q116)))</formula>
    </cfRule>
  </conditionalFormatting>
  <conditionalFormatting sqref="Q116">
    <cfRule type="cellIs" dxfId="722" priority="289" operator="equal">
      <formula>"DESIERTA"</formula>
    </cfRule>
  </conditionalFormatting>
  <conditionalFormatting sqref="Q117">
    <cfRule type="containsText" dxfId="721" priority="288" operator="containsText" text="TERMINADO">
      <formula>NOT(ISERROR(SEARCH("TERMINADO",Q117)))</formula>
    </cfRule>
  </conditionalFormatting>
  <conditionalFormatting sqref="Q117">
    <cfRule type="cellIs" dxfId="720" priority="287" operator="equal">
      <formula>"DESIERTA"</formula>
    </cfRule>
  </conditionalFormatting>
  <conditionalFormatting sqref="Q92">
    <cfRule type="containsText" dxfId="719" priority="286" operator="containsText" text="TERMINADO">
      <formula>NOT(ISERROR(SEARCH("TERMINADO",Q92)))</formula>
    </cfRule>
  </conditionalFormatting>
  <conditionalFormatting sqref="Q92">
    <cfRule type="cellIs" dxfId="718" priority="285" operator="equal">
      <formula>"DESIERTA"</formula>
    </cfRule>
  </conditionalFormatting>
  <conditionalFormatting sqref="Q49">
    <cfRule type="containsText" dxfId="717" priority="284" operator="containsText" text="TERMINADO">
      <formula>NOT(ISERROR(SEARCH("TERMINADO",Q49)))</formula>
    </cfRule>
  </conditionalFormatting>
  <conditionalFormatting sqref="Q49">
    <cfRule type="cellIs" dxfId="716" priority="283" operator="equal">
      <formula>"DESIERTA"</formula>
    </cfRule>
  </conditionalFormatting>
  <conditionalFormatting sqref="Q119">
    <cfRule type="containsText" dxfId="715" priority="280" operator="containsText" text="TERMINADO">
      <formula>NOT(ISERROR(SEARCH("TERMINADO",Q119)))</formula>
    </cfRule>
  </conditionalFormatting>
  <conditionalFormatting sqref="Q119">
    <cfRule type="cellIs" dxfId="714" priority="279" operator="equal">
      <formula>"DESIERTA"</formula>
    </cfRule>
  </conditionalFormatting>
  <conditionalFormatting sqref="Q118">
    <cfRule type="containsText" dxfId="713" priority="282" operator="containsText" text="TERMINADO">
      <formula>NOT(ISERROR(SEARCH("TERMINADO",Q118)))</formula>
    </cfRule>
  </conditionalFormatting>
  <conditionalFormatting sqref="Q118">
    <cfRule type="cellIs" dxfId="712" priority="281" operator="equal">
      <formula>"DESIERTA"</formula>
    </cfRule>
  </conditionalFormatting>
  <conditionalFormatting sqref="Q95">
    <cfRule type="containsText" dxfId="711" priority="278" operator="containsText" text="TERMINADO">
      <formula>NOT(ISERROR(SEARCH("TERMINADO",Q95)))</formula>
    </cfRule>
  </conditionalFormatting>
  <conditionalFormatting sqref="Q95">
    <cfRule type="cellIs" dxfId="710" priority="277" operator="equal">
      <formula>"DESIERTA"</formula>
    </cfRule>
  </conditionalFormatting>
  <conditionalFormatting sqref="Q104">
    <cfRule type="containsText" dxfId="709" priority="276" operator="containsText" text="TERMINADO">
      <formula>NOT(ISERROR(SEARCH("TERMINADO",Q104)))</formula>
    </cfRule>
  </conditionalFormatting>
  <conditionalFormatting sqref="Q104">
    <cfRule type="cellIs" dxfId="708" priority="275" operator="equal">
      <formula>"DESIERTA"</formula>
    </cfRule>
  </conditionalFormatting>
  <conditionalFormatting sqref="AJ61">
    <cfRule type="containsText" dxfId="707" priority="273" operator="containsText" text="NA">
      <formula>NOT(ISERROR(SEARCH("NA",AJ61)))</formula>
    </cfRule>
    <cfRule type="containsText" dxfId="706" priority="274" operator="containsText" text="N.A">
      <formula>NOT(ISERROR(SEARCH("N.A",AJ61)))</formula>
    </cfRule>
  </conditionalFormatting>
  <conditionalFormatting sqref="Q86">
    <cfRule type="containsText" dxfId="705" priority="272" operator="containsText" text="TERMINADO">
      <formula>NOT(ISERROR(SEARCH("TERMINADO",Q86)))</formula>
    </cfRule>
  </conditionalFormatting>
  <conditionalFormatting sqref="Q86">
    <cfRule type="cellIs" dxfId="704" priority="271" operator="equal">
      <formula>"DESIERTA"</formula>
    </cfRule>
  </conditionalFormatting>
  <conditionalFormatting sqref="Q78:Q80">
    <cfRule type="containsText" dxfId="703" priority="270" operator="containsText" text="TERMINADO">
      <formula>NOT(ISERROR(SEARCH("TERMINADO",Q78)))</formula>
    </cfRule>
  </conditionalFormatting>
  <conditionalFormatting sqref="Q78:Q80">
    <cfRule type="cellIs" dxfId="702" priority="269" operator="equal">
      <formula>"DESIERTA"</formula>
    </cfRule>
  </conditionalFormatting>
  <conditionalFormatting sqref="Q76">
    <cfRule type="containsText" dxfId="701" priority="268" operator="containsText" text="TERMINADO">
      <formula>NOT(ISERROR(SEARCH("TERMINADO",Q76)))</formula>
    </cfRule>
  </conditionalFormatting>
  <conditionalFormatting sqref="Q76">
    <cfRule type="cellIs" dxfId="700" priority="267" operator="equal">
      <formula>"DESIERTA"</formula>
    </cfRule>
  </conditionalFormatting>
  <conditionalFormatting sqref="Q130">
    <cfRule type="containsText" dxfId="699" priority="266" operator="containsText" text="TERMINADO">
      <formula>NOT(ISERROR(SEARCH("TERMINADO",Q130)))</formula>
    </cfRule>
  </conditionalFormatting>
  <conditionalFormatting sqref="Q130">
    <cfRule type="cellIs" dxfId="698" priority="265" operator="equal">
      <formula>"DESIERTA"</formula>
    </cfRule>
  </conditionalFormatting>
  <conditionalFormatting sqref="Q131">
    <cfRule type="containsText" dxfId="697" priority="264" operator="containsText" text="TERMINADO">
      <formula>NOT(ISERROR(SEARCH("TERMINADO",Q131)))</formula>
    </cfRule>
  </conditionalFormatting>
  <conditionalFormatting sqref="Q131">
    <cfRule type="cellIs" dxfId="696" priority="263" operator="equal">
      <formula>"DESIERTA"</formula>
    </cfRule>
  </conditionalFormatting>
  <conditionalFormatting sqref="Q132">
    <cfRule type="containsText" dxfId="695" priority="262" operator="containsText" text="TERMINADO">
      <formula>NOT(ISERROR(SEARCH("TERMINADO",Q132)))</formula>
    </cfRule>
  </conditionalFormatting>
  <conditionalFormatting sqref="Q132">
    <cfRule type="cellIs" dxfId="694" priority="261" operator="equal">
      <formula>"DESIERTA"</formula>
    </cfRule>
  </conditionalFormatting>
  <conditionalFormatting sqref="R88">
    <cfRule type="containsText" dxfId="693" priority="260" operator="containsText" text="TERMINADO">
      <formula>NOT(ISERROR(SEARCH("TERMINADO",R88)))</formula>
    </cfRule>
  </conditionalFormatting>
  <conditionalFormatting sqref="R88">
    <cfRule type="cellIs" dxfId="692" priority="259" operator="equal">
      <formula>"DESIERTA"</formula>
    </cfRule>
  </conditionalFormatting>
  <conditionalFormatting sqref="Q89">
    <cfRule type="containsText" dxfId="691" priority="258" operator="containsText" text="TERMINADO">
      <formula>NOT(ISERROR(SEARCH("TERMINADO",Q89)))</formula>
    </cfRule>
  </conditionalFormatting>
  <conditionalFormatting sqref="Q89">
    <cfRule type="cellIs" dxfId="690" priority="257" operator="equal">
      <formula>"DESIERTA"</formula>
    </cfRule>
  </conditionalFormatting>
  <conditionalFormatting sqref="Q133">
    <cfRule type="containsText" dxfId="689" priority="256" operator="containsText" text="TERMINADO">
      <formula>NOT(ISERROR(SEARCH("TERMINADO",Q133)))</formula>
    </cfRule>
  </conditionalFormatting>
  <conditionalFormatting sqref="Q133">
    <cfRule type="cellIs" dxfId="688" priority="255" operator="equal">
      <formula>"DESIERTA"</formula>
    </cfRule>
  </conditionalFormatting>
  <conditionalFormatting sqref="Q137">
    <cfRule type="containsText" dxfId="687" priority="254" operator="containsText" text="TERMINADO">
      <formula>NOT(ISERROR(SEARCH("TERMINADO",Q137)))</formula>
    </cfRule>
  </conditionalFormatting>
  <conditionalFormatting sqref="Q137">
    <cfRule type="cellIs" dxfId="686" priority="253" operator="equal">
      <formula>"DESIERTA"</formula>
    </cfRule>
  </conditionalFormatting>
  <conditionalFormatting sqref="AJ141">
    <cfRule type="containsText" dxfId="685" priority="251" operator="containsText" text="NA">
      <formula>NOT(ISERROR(SEARCH("NA",AJ141)))</formula>
    </cfRule>
    <cfRule type="containsText" dxfId="684" priority="252" operator="containsText" text="N.A">
      <formula>NOT(ISERROR(SEARCH("N.A",AJ141)))</formula>
    </cfRule>
  </conditionalFormatting>
  <conditionalFormatting sqref="AJ142">
    <cfRule type="containsText" dxfId="683" priority="249" operator="containsText" text="NA">
      <formula>NOT(ISERROR(SEARCH("NA",AJ142)))</formula>
    </cfRule>
    <cfRule type="containsText" dxfId="682" priority="250" operator="containsText" text="N.A">
      <formula>NOT(ISERROR(SEARCH("N.A",AJ142)))</formula>
    </cfRule>
  </conditionalFormatting>
  <conditionalFormatting sqref="AJ143">
    <cfRule type="containsText" dxfId="681" priority="247" operator="containsText" text="NA">
      <formula>NOT(ISERROR(SEARCH("NA",AJ143)))</formula>
    </cfRule>
    <cfRule type="containsText" dxfId="680" priority="248" operator="containsText" text="N.A">
      <formula>NOT(ISERROR(SEARCH("N.A",AJ143)))</formula>
    </cfRule>
  </conditionalFormatting>
  <conditionalFormatting sqref="Q144">
    <cfRule type="containsText" dxfId="679" priority="246" operator="containsText" text="TERMINADO">
      <formula>NOT(ISERROR(SEARCH("TERMINADO",Q144)))</formula>
    </cfRule>
  </conditionalFormatting>
  <conditionalFormatting sqref="Q144">
    <cfRule type="cellIs" dxfId="678" priority="245" operator="equal">
      <formula>"DESIERTA"</formula>
    </cfRule>
  </conditionalFormatting>
  <conditionalFormatting sqref="Q145">
    <cfRule type="containsText" dxfId="677" priority="244" operator="containsText" text="TERMINADO">
      <formula>NOT(ISERROR(SEARCH("TERMINADO",Q145)))</formula>
    </cfRule>
  </conditionalFormatting>
  <conditionalFormatting sqref="Q145">
    <cfRule type="cellIs" dxfId="676" priority="243" operator="equal">
      <formula>"DESIERTA"</formula>
    </cfRule>
  </conditionalFormatting>
  <conditionalFormatting sqref="Q134">
    <cfRule type="containsText" dxfId="675" priority="242" operator="containsText" text="TERMINADO">
      <formula>NOT(ISERROR(SEARCH("TERMINADO",Q134)))</formula>
    </cfRule>
  </conditionalFormatting>
  <conditionalFormatting sqref="Q134">
    <cfRule type="cellIs" dxfId="674" priority="241" operator="equal">
      <formula>"DESIERTA"</formula>
    </cfRule>
  </conditionalFormatting>
  <conditionalFormatting sqref="Q5:U5">
    <cfRule type="containsText" dxfId="673" priority="240" operator="containsText" text="LIQUIDADO">
      <formula>NOT(ISERROR(SEARCH("LIQUIDADO",Q5)))</formula>
    </cfRule>
  </conditionalFormatting>
  <conditionalFormatting sqref="Q107">
    <cfRule type="containsText" dxfId="672" priority="239" operator="containsText" text="TERMINADO">
      <formula>NOT(ISERROR(SEARCH("TERMINADO",Q107)))</formula>
    </cfRule>
  </conditionalFormatting>
  <conditionalFormatting sqref="Q107">
    <cfRule type="cellIs" dxfId="671" priority="238" operator="equal">
      <formula>"DESIERTA"</formula>
    </cfRule>
  </conditionalFormatting>
  <conditionalFormatting sqref="Q109">
    <cfRule type="containsText" dxfId="670" priority="237" operator="containsText" text="TERMINADO">
      <formula>NOT(ISERROR(SEARCH("TERMINADO",Q109)))</formula>
    </cfRule>
  </conditionalFormatting>
  <conditionalFormatting sqref="Q109">
    <cfRule type="cellIs" dxfId="669" priority="236" operator="equal">
      <formula>"DESIERTA"</formula>
    </cfRule>
  </conditionalFormatting>
  <conditionalFormatting sqref="Q110">
    <cfRule type="containsText" dxfId="668" priority="235" operator="containsText" text="TERMINADO">
      <formula>NOT(ISERROR(SEARCH("TERMINADO",Q110)))</formula>
    </cfRule>
  </conditionalFormatting>
  <conditionalFormatting sqref="Q110">
    <cfRule type="cellIs" dxfId="667" priority="234" operator="equal">
      <formula>"DESIERTA"</formula>
    </cfRule>
  </conditionalFormatting>
  <conditionalFormatting sqref="Q123">
    <cfRule type="containsText" dxfId="666" priority="233" operator="containsText" text="TERMINADO">
      <formula>NOT(ISERROR(SEARCH("TERMINADO",Q123)))</formula>
    </cfRule>
  </conditionalFormatting>
  <conditionalFormatting sqref="Q123">
    <cfRule type="cellIs" dxfId="665" priority="232" operator="equal">
      <formula>"DESIERTA"</formula>
    </cfRule>
  </conditionalFormatting>
  <conditionalFormatting sqref="Q124">
    <cfRule type="containsText" dxfId="664" priority="231" operator="containsText" text="TERMINADO">
      <formula>NOT(ISERROR(SEARCH("TERMINADO",Q124)))</formula>
    </cfRule>
  </conditionalFormatting>
  <conditionalFormatting sqref="Q124">
    <cfRule type="cellIs" dxfId="663" priority="230" operator="equal">
      <formula>"DESIERTA"</formula>
    </cfRule>
  </conditionalFormatting>
  <conditionalFormatting sqref="Q125">
    <cfRule type="containsText" dxfId="662" priority="229" operator="containsText" text="TERMINADO">
      <formula>NOT(ISERROR(SEARCH("TERMINADO",Q125)))</formula>
    </cfRule>
  </conditionalFormatting>
  <conditionalFormatting sqref="Q125">
    <cfRule type="cellIs" dxfId="661" priority="228" operator="equal">
      <formula>"DESIERTA"</formula>
    </cfRule>
  </conditionalFormatting>
  <conditionalFormatting sqref="Q126">
    <cfRule type="containsText" dxfId="660" priority="227" operator="containsText" text="TERMINADO">
      <formula>NOT(ISERROR(SEARCH("TERMINADO",Q126)))</formula>
    </cfRule>
  </conditionalFormatting>
  <conditionalFormatting sqref="Q126">
    <cfRule type="cellIs" dxfId="659" priority="226" operator="equal">
      <formula>"DESIERTA"</formula>
    </cfRule>
  </conditionalFormatting>
  <conditionalFormatting sqref="Q135">
    <cfRule type="containsText" dxfId="658" priority="225" operator="containsText" text="TERMINADO">
      <formula>NOT(ISERROR(SEARCH("TERMINADO",Q135)))</formula>
    </cfRule>
  </conditionalFormatting>
  <conditionalFormatting sqref="Q135">
    <cfRule type="cellIs" dxfId="657" priority="224" operator="equal">
      <formula>"DESIERTA"</formula>
    </cfRule>
  </conditionalFormatting>
  <conditionalFormatting sqref="Q136">
    <cfRule type="containsText" dxfId="656" priority="223" operator="containsText" text="TERMINADO">
      <formula>NOT(ISERROR(SEARCH("TERMINADO",Q136)))</formula>
    </cfRule>
  </conditionalFormatting>
  <conditionalFormatting sqref="Q136">
    <cfRule type="cellIs" dxfId="655" priority="222" operator="equal">
      <formula>"DESIERTA"</formula>
    </cfRule>
  </conditionalFormatting>
  <conditionalFormatting sqref="Q138">
    <cfRule type="containsText" dxfId="654" priority="221" operator="containsText" text="TERMINADO">
      <formula>NOT(ISERROR(SEARCH("TERMINADO",Q138)))</formula>
    </cfRule>
  </conditionalFormatting>
  <conditionalFormatting sqref="Q138">
    <cfRule type="cellIs" dxfId="653" priority="220" operator="equal">
      <formula>"DESIERTA"</formula>
    </cfRule>
  </conditionalFormatting>
  <conditionalFormatting sqref="Q140">
    <cfRule type="containsText" dxfId="652" priority="219" operator="containsText" text="TERMINADO">
      <formula>NOT(ISERROR(SEARCH("TERMINADO",Q140)))</formula>
    </cfRule>
  </conditionalFormatting>
  <conditionalFormatting sqref="Q140">
    <cfRule type="cellIs" dxfId="651" priority="218" operator="equal">
      <formula>"DESIERTA"</formula>
    </cfRule>
  </conditionalFormatting>
  <conditionalFormatting sqref="Q139">
    <cfRule type="containsText" dxfId="650" priority="217" operator="containsText" text="TERMINADO">
      <formula>NOT(ISERROR(SEARCH("TERMINADO",Q139)))</formula>
    </cfRule>
  </conditionalFormatting>
  <conditionalFormatting sqref="Q139">
    <cfRule type="cellIs" dxfId="649" priority="216" operator="equal">
      <formula>"DESIERTA"</formula>
    </cfRule>
  </conditionalFormatting>
  <conditionalFormatting sqref="Q141">
    <cfRule type="containsText" dxfId="648" priority="215" operator="containsText" text="TERMINADO">
      <formula>NOT(ISERROR(SEARCH("TERMINADO",Q141)))</formula>
    </cfRule>
  </conditionalFormatting>
  <conditionalFormatting sqref="Q141">
    <cfRule type="cellIs" dxfId="647" priority="214" operator="equal">
      <formula>"DESIERTA"</formula>
    </cfRule>
  </conditionalFormatting>
  <conditionalFormatting sqref="AJ172">
    <cfRule type="containsText" dxfId="646" priority="212" operator="containsText" text="NA">
      <formula>NOT(ISERROR(SEARCH("NA",AJ172)))</formula>
    </cfRule>
    <cfRule type="containsText" dxfId="645" priority="213" operator="containsText" text="N.A">
      <formula>NOT(ISERROR(SEARCH("N.A",AJ172)))</formula>
    </cfRule>
  </conditionalFormatting>
  <conditionalFormatting sqref="AJ177">
    <cfRule type="containsText" dxfId="644" priority="210" operator="containsText" text="NA">
      <formula>NOT(ISERROR(SEARCH("NA",AJ177)))</formula>
    </cfRule>
    <cfRule type="containsText" dxfId="643" priority="211" operator="containsText" text="N.A">
      <formula>NOT(ISERROR(SEARCH("N.A",AJ177)))</formula>
    </cfRule>
  </conditionalFormatting>
  <conditionalFormatting sqref="R179">
    <cfRule type="containsText" dxfId="642" priority="209" operator="containsText" text="LIQUIDADO">
      <formula>NOT(ISERROR(SEARCH("LIQUIDADO",R179)))</formula>
    </cfRule>
  </conditionalFormatting>
  <conditionalFormatting sqref="AJ32:AL32">
    <cfRule type="containsText" dxfId="641" priority="207" operator="containsText" text="NA">
      <formula>NOT(ISERROR(SEARCH("NA",AJ32)))</formula>
    </cfRule>
    <cfRule type="containsText" dxfId="640" priority="208" operator="containsText" text="N.A">
      <formula>NOT(ISERROR(SEARCH("N.A",AJ32)))</formula>
    </cfRule>
  </conditionalFormatting>
  <conditionalFormatting sqref="Q46">
    <cfRule type="containsText" dxfId="639" priority="206" operator="containsText" text="TERMINADO">
      <formula>NOT(ISERROR(SEARCH("TERMINADO",Q46)))</formula>
    </cfRule>
  </conditionalFormatting>
  <conditionalFormatting sqref="Q46">
    <cfRule type="cellIs" dxfId="638" priority="205" operator="equal">
      <formula>"DESIERTA"</formula>
    </cfRule>
  </conditionalFormatting>
  <conditionalFormatting sqref="Q102">
    <cfRule type="containsText" dxfId="637" priority="204" operator="containsText" text="TERMINADO">
      <formula>NOT(ISERROR(SEARCH("TERMINADO",Q102)))</formula>
    </cfRule>
  </conditionalFormatting>
  <conditionalFormatting sqref="Q102">
    <cfRule type="cellIs" dxfId="636" priority="203" operator="equal">
      <formula>"DESIERTA"</formula>
    </cfRule>
  </conditionalFormatting>
  <conditionalFormatting sqref="Q103">
    <cfRule type="containsText" dxfId="635" priority="202" operator="containsText" text="TERMINADO">
      <formula>NOT(ISERROR(SEARCH("TERMINADO",Q103)))</formula>
    </cfRule>
  </conditionalFormatting>
  <conditionalFormatting sqref="Q103">
    <cfRule type="cellIs" dxfId="634" priority="201" operator="equal">
      <formula>"DESIERTA"</formula>
    </cfRule>
  </conditionalFormatting>
  <conditionalFormatting sqref="Q127">
    <cfRule type="containsText" dxfId="633" priority="200" operator="containsText" text="TERMINADO">
      <formula>NOT(ISERROR(SEARCH("TERMINADO",Q127)))</formula>
    </cfRule>
  </conditionalFormatting>
  <conditionalFormatting sqref="Q127">
    <cfRule type="cellIs" dxfId="632" priority="199" operator="equal">
      <formula>"DESIERTA"</formula>
    </cfRule>
  </conditionalFormatting>
  <conditionalFormatting sqref="Q54">
    <cfRule type="containsText" dxfId="631" priority="198" operator="containsText" text="TERMINADO">
      <formula>NOT(ISERROR(SEARCH("TERMINADO",Q54)))</formula>
    </cfRule>
  </conditionalFormatting>
  <conditionalFormatting sqref="Q54">
    <cfRule type="cellIs" dxfId="630" priority="197" operator="equal">
      <formula>"DESIERTA"</formula>
    </cfRule>
  </conditionalFormatting>
  <conditionalFormatting sqref="R65">
    <cfRule type="cellIs" dxfId="629" priority="195" operator="equal">
      <formula>"DESIERTA"</formula>
    </cfRule>
  </conditionalFormatting>
  <conditionalFormatting sqref="R65">
    <cfRule type="containsText" dxfId="628" priority="196" operator="containsText" text="TERMINADO">
      <formula>NOT(ISERROR(SEARCH("TERMINADO",R65)))</formula>
    </cfRule>
  </conditionalFormatting>
  <conditionalFormatting sqref="Q71:Q73">
    <cfRule type="containsText" dxfId="627" priority="194" operator="containsText" text="TERMINADO">
      <formula>NOT(ISERROR(SEARCH("TERMINADO",Q71)))</formula>
    </cfRule>
  </conditionalFormatting>
  <conditionalFormatting sqref="Q71:Q73">
    <cfRule type="cellIs" dxfId="626" priority="193" operator="equal">
      <formula>"DESIERTA"</formula>
    </cfRule>
  </conditionalFormatting>
  <conditionalFormatting sqref="Q91">
    <cfRule type="containsText" dxfId="625" priority="192" operator="containsText" text="TERMINADO">
      <formula>NOT(ISERROR(SEARCH("TERMINADO",Q91)))</formula>
    </cfRule>
  </conditionalFormatting>
  <conditionalFormatting sqref="Q91">
    <cfRule type="cellIs" dxfId="624" priority="191" operator="equal">
      <formula>"DESIERTA"</formula>
    </cfRule>
  </conditionalFormatting>
  <conditionalFormatting sqref="Q161">
    <cfRule type="containsText" dxfId="623" priority="190" operator="containsText" text="TERMINADO">
      <formula>NOT(ISERROR(SEARCH("TERMINADO",Q161)))</formula>
    </cfRule>
  </conditionalFormatting>
  <conditionalFormatting sqref="Q161">
    <cfRule type="cellIs" dxfId="622" priority="189" operator="equal">
      <formula>"DESIERTA"</formula>
    </cfRule>
  </conditionalFormatting>
  <conditionalFormatting sqref="Q120:Q122">
    <cfRule type="cellIs" dxfId="621" priority="187" operator="equal">
      <formula>"DESIERTA"</formula>
    </cfRule>
  </conditionalFormatting>
  <conditionalFormatting sqref="Q120:Q122">
    <cfRule type="containsText" dxfId="620" priority="188" operator="containsText" text="TERMINADO">
      <formula>NOT(ISERROR(SEARCH("TERMINADO",Q120)))</formula>
    </cfRule>
  </conditionalFormatting>
  <conditionalFormatting sqref="Q74">
    <cfRule type="containsText" dxfId="619" priority="186" operator="containsText" text="TERMINADO">
      <formula>NOT(ISERROR(SEARCH("TERMINADO",Q74)))</formula>
    </cfRule>
  </conditionalFormatting>
  <conditionalFormatting sqref="Q74">
    <cfRule type="cellIs" dxfId="618" priority="185" operator="equal">
      <formula>"DESIERTA"</formula>
    </cfRule>
  </conditionalFormatting>
  <conditionalFormatting sqref="Q75">
    <cfRule type="containsText" dxfId="617" priority="184" operator="containsText" text="TERMINADO">
      <formula>NOT(ISERROR(SEARCH("TERMINADO",Q75)))</formula>
    </cfRule>
  </conditionalFormatting>
  <conditionalFormatting sqref="Q75">
    <cfRule type="cellIs" dxfId="616" priority="183" operator="equal">
      <formula>"DESIERTA"</formula>
    </cfRule>
  </conditionalFormatting>
  <conditionalFormatting sqref="Q167">
    <cfRule type="containsText" dxfId="615" priority="182" operator="containsText" text="TERMINADO">
      <formula>NOT(ISERROR(SEARCH("TERMINADO",Q167)))</formula>
    </cfRule>
  </conditionalFormatting>
  <conditionalFormatting sqref="Q167">
    <cfRule type="cellIs" dxfId="614" priority="181" operator="equal">
      <formula>"DESIERTA"</formula>
    </cfRule>
  </conditionalFormatting>
  <conditionalFormatting sqref="Q162">
    <cfRule type="containsText" dxfId="613" priority="180" operator="containsText" text="TERMINADO">
      <formula>NOT(ISERROR(SEARCH("TERMINADO",Q162)))</formula>
    </cfRule>
  </conditionalFormatting>
  <conditionalFormatting sqref="Q162">
    <cfRule type="cellIs" dxfId="612" priority="179" operator="equal">
      <formula>"DESIERTA"</formula>
    </cfRule>
  </conditionalFormatting>
  <conditionalFormatting sqref="Q163">
    <cfRule type="containsText" dxfId="611" priority="178" operator="containsText" text="TERMINADO">
      <formula>NOT(ISERROR(SEARCH("TERMINADO",Q163)))</formula>
    </cfRule>
  </conditionalFormatting>
  <conditionalFormatting sqref="Q163">
    <cfRule type="cellIs" dxfId="610" priority="177" operator="equal">
      <formula>"DESIERTA"</formula>
    </cfRule>
  </conditionalFormatting>
  <conditionalFormatting sqref="Q166">
    <cfRule type="containsText" dxfId="609" priority="176" operator="containsText" text="TERMINADO">
      <formula>NOT(ISERROR(SEARCH("TERMINADO",Q166)))</formula>
    </cfRule>
  </conditionalFormatting>
  <conditionalFormatting sqref="Q166">
    <cfRule type="cellIs" dxfId="608" priority="175" operator="equal">
      <formula>"DESIERTA"</formula>
    </cfRule>
  </conditionalFormatting>
  <conditionalFormatting sqref="Q168">
    <cfRule type="containsText" dxfId="607" priority="174" operator="containsText" text="TERMINADO">
      <formula>NOT(ISERROR(SEARCH("TERMINADO",Q168)))</formula>
    </cfRule>
  </conditionalFormatting>
  <conditionalFormatting sqref="Q168">
    <cfRule type="cellIs" dxfId="606" priority="173" operator="equal">
      <formula>"DESIERTA"</formula>
    </cfRule>
  </conditionalFormatting>
  <conditionalFormatting sqref="Q169">
    <cfRule type="containsText" dxfId="605" priority="172" operator="containsText" text="TERMINADO">
      <formula>NOT(ISERROR(SEARCH("TERMINADO",Q169)))</formula>
    </cfRule>
  </conditionalFormatting>
  <conditionalFormatting sqref="Q169">
    <cfRule type="cellIs" dxfId="604" priority="171" operator="equal">
      <formula>"DESIERTA"</formula>
    </cfRule>
  </conditionalFormatting>
  <conditionalFormatting sqref="Q171">
    <cfRule type="containsText" dxfId="603" priority="170" operator="containsText" text="TERMINADO">
      <formula>NOT(ISERROR(SEARCH("TERMINADO",Q171)))</formula>
    </cfRule>
  </conditionalFormatting>
  <conditionalFormatting sqref="Q171">
    <cfRule type="cellIs" dxfId="602" priority="169" operator="equal">
      <formula>"DESIERTA"</formula>
    </cfRule>
  </conditionalFormatting>
  <conditionalFormatting sqref="Q175">
    <cfRule type="containsText" dxfId="601" priority="168" operator="containsText" text="TERMINADO">
      <formula>NOT(ISERROR(SEARCH("TERMINADO",Q175)))</formula>
    </cfRule>
  </conditionalFormatting>
  <conditionalFormatting sqref="Q175">
    <cfRule type="cellIs" dxfId="600" priority="167" operator="equal">
      <formula>"DESIERTA"</formula>
    </cfRule>
  </conditionalFormatting>
  <conditionalFormatting sqref="Q142">
    <cfRule type="containsText" dxfId="599" priority="166" operator="containsText" text="TERMINADO">
      <formula>NOT(ISERROR(SEARCH("TERMINADO",Q142)))</formula>
    </cfRule>
  </conditionalFormatting>
  <conditionalFormatting sqref="Q142">
    <cfRule type="cellIs" dxfId="598" priority="165" operator="equal">
      <formula>"DESIERTA"</formula>
    </cfRule>
  </conditionalFormatting>
  <conditionalFormatting sqref="Q146">
    <cfRule type="containsText" dxfId="597" priority="164" operator="containsText" text="TERMINADO">
      <formula>NOT(ISERROR(SEARCH("TERMINADO",Q146)))</formula>
    </cfRule>
  </conditionalFormatting>
  <conditionalFormatting sqref="Q146">
    <cfRule type="cellIs" dxfId="596" priority="163" operator="equal">
      <formula>"DESIERTA"</formula>
    </cfRule>
  </conditionalFormatting>
  <conditionalFormatting sqref="Q148">
    <cfRule type="containsText" dxfId="595" priority="162" operator="containsText" text="TERMINADO">
      <formula>NOT(ISERROR(SEARCH("TERMINADO",Q148)))</formula>
    </cfRule>
  </conditionalFormatting>
  <conditionalFormatting sqref="Q148">
    <cfRule type="cellIs" dxfId="594" priority="161" operator="equal">
      <formula>"DESIERTA"</formula>
    </cfRule>
  </conditionalFormatting>
  <conditionalFormatting sqref="Q149">
    <cfRule type="containsText" dxfId="593" priority="160" operator="containsText" text="TERMINADO">
      <formula>NOT(ISERROR(SEARCH("TERMINADO",Q149)))</formula>
    </cfRule>
  </conditionalFormatting>
  <conditionalFormatting sqref="Q149">
    <cfRule type="cellIs" dxfId="592" priority="159" operator="equal">
      <formula>"DESIERTA"</formula>
    </cfRule>
  </conditionalFormatting>
  <conditionalFormatting sqref="Q188">
    <cfRule type="containsText" dxfId="591" priority="156" operator="containsText" text="TERMINADO">
      <formula>NOT(ISERROR(SEARCH("TERMINADO",Q188)))</formula>
    </cfRule>
  </conditionalFormatting>
  <conditionalFormatting sqref="Q188">
    <cfRule type="cellIs" dxfId="590" priority="155" operator="equal">
      <formula>"DESIERTA"</formula>
    </cfRule>
  </conditionalFormatting>
  <conditionalFormatting sqref="Q183">
    <cfRule type="containsText" dxfId="589" priority="158" operator="containsText" text="TERMINADO">
      <formula>NOT(ISERROR(SEARCH("TERMINADO",Q183)))</formula>
    </cfRule>
  </conditionalFormatting>
  <conditionalFormatting sqref="Q183">
    <cfRule type="cellIs" dxfId="588" priority="157" operator="equal">
      <formula>"DESIERTA"</formula>
    </cfRule>
  </conditionalFormatting>
  <conditionalFormatting sqref="Q128">
    <cfRule type="containsText" dxfId="587" priority="154" operator="containsText" text="TERMINADO">
      <formula>NOT(ISERROR(SEARCH("TERMINADO",Q128)))</formula>
    </cfRule>
  </conditionalFormatting>
  <conditionalFormatting sqref="Q128">
    <cfRule type="cellIs" dxfId="586" priority="153" operator="equal">
      <formula>"DESIERTA"</formula>
    </cfRule>
  </conditionalFormatting>
  <conditionalFormatting sqref="Q164">
    <cfRule type="containsText" dxfId="585" priority="152" operator="containsText" text="TERMINADO">
      <formula>NOT(ISERROR(SEARCH("TERMINADO",Q164)))</formula>
    </cfRule>
  </conditionalFormatting>
  <conditionalFormatting sqref="Q164">
    <cfRule type="cellIs" dxfId="584" priority="151" operator="equal">
      <formula>"DESIERTA"</formula>
    </cfRule>
  </conditionalFormatting>
  <conditionalFormatting sqref="Q176">
    <cfRule type="containsText" dxfId="583" priority="150" operator="containsText" text="TERMINADO">
      <formula>NOT(ISERROR(SEARCH("TERMINADO",Q176)))</formula>
    </cfRule>
  </conditionalFormatting>
  <conditionalFormatting sqref="Q176">
    <cfRule type="cellIs" dxfId="582" priority="149" operator="equal">
      <formula>"DESIERTA"</formula>
    </cfRule>
  </conditionalFormatting>
  <conditionalFormatting sqref="Q90">
    <cfRule type="containsText" dxfId="581" priority="148" operator="containsText" text="TERMINADO">
      <formula>NOT(ISERROR(SEARCH("TERMINADO",Q90)))</formula>
    </cfRule>
  </conditionalFormatting>
  <conditionalFormatting sqref="Q90">
    <cfRule type="cellIs" dxfId="580" priority="147" operator="equal">
      <formula>"DESIERTA"</formula>
    </cfRule>
  </conditionalFormatting>
  <conditionalFormatting sqref="Q147">
    <cfRule type="containsText" dxfId="579" priority="146" operator="containsText" text="TERMINADO">
      <formula>NOT(ISERROR(SEARCH("TERMINADO",Q147)))</formula>
    </cfRule>
  </conditionalFormatting>
  <conditionalFormatting sqref="Q147">
    <cfRule type="cellIs" dxfId="578" priority="145" operator="equal">
      <formula>"DESIERTA"</formula>
    </cfRule>
  </conditionalFormatting>
  <conditionalFormatting sqref="Q194">
    <cfRule type="containsText" dxfId="577" priority="144" operator="containsText" text="TERMINADO">
      <formula>NOT(ISERROR(SEARCH("TERMINADO",Q194)))</formula>
    </cfRule>
  </conditionalFormatting>
  <conditionalFormatting sqref="Q194">
    <cfRule type="cellIs" dxfId="576" priority="143" operator="equal">
      <formula>"DESIERTA"</formula>
    </cfRule>
  </conditionalFormatting>
  <conditionalFormatting sqref="R52">
    <cfRule type="containsText" dxfId="575" priority="142" operator="containsText" text="LIQUIDADO">
      <formula>NOT(ISERROR(SEARCH("LIQUIDADO",R52)))</formula>
    </cfRule>
  </conditionalFormatting>
  <conditionalFormatting sqref="R62">
    <cfRule type="containsText" dxfId="574" priority="141" operator="containsText" text="LIQUIDADO">
      <formula>NOT(ISERROR(SEARCH("LIQUIDADO",R62)))</formula>
    </cfRule>
  </conditionalFormatting>
  <conditionalFormatting sqref="Q191 Q185 Q179">
    <cfRule type="containsText" dxfId="573" priority="140" operator="containsText" text="TERMINADO">
      <formula>NOT(ISERROR(SEARCH("TERMINADO",Q179)))</formula>
    </cfRule>
  </conditionalFormatting>
  <conditionalFormatting sqref="Q191 Q185 Q179">
    <cfRule type="cellIs" dxfId="572" priority="139" operator="equal">
      <formula>"DESIERTA"</formula>
    </cfRule>
  </conditionalFormatting>
  <conditionalFormatting sqref="R191">
    <cfRule type="containsText" dxfId="571" priority="138" operator="containsText" text="TERMINADO">
      <formula>NOT(ISERROR(SEARCH("TERMINADO",R191)))</formula>
    </cfRule>
  </conditionalFormatting>
  <conditionalFormatting sqref="R191">
    <cfRule type="cellIs" dxfId="570" priority="137" operator="equal">
      <formula>"DESIERTA"</formula>
    </cfRule>
  </conditionalFormatting>
  <conditionalFormatting sqref="Q192">
    <cfRule type="containsText" dxfId="569" priority="136" operator="containsText" text="TERMINADO">
      <formula>NOT(ISERROR(SEARCH("TERMINADO",Q192)))</formula>
    </cfRule>
  </conditionalFormatting>
  <conditionalFormatting sqref="Q192">
    <cfRule type="cellIs" dxfId="568" priority="135" operator="equal">
      <formula>"DESIERTA"</formula>
    </cfRule>
  </conditionalFormatting>
  <conditionalFormatting sqref="R69">
    <cfRule type="containsText" dxfId="567" priority="134" operator="containsText" text="TERMINADO">
      <formula>NOT(ISERROR(SEARCH("TERMINADO",R69)))</formula>
    </cfRule>
  </conditionalFormatting>
  <conditionalFormatting sqref="R69">
    <cfRule type="cellIs" dxfId="566" priority="133" operator="equal">
      <formula>"DESIERTA"</formula>
    </cfRule>
  </conditionalFormatting>
  <conditionalFormatting sqref="Q186">
    <cfRule type="containsText" dxfId="565" priority="132" operator="containsText" text="TERMINADO">
      <formula>NOT(ISERROR(SEARCH("TERMINADO",Q186)))</formula>
    </cfRule>
  </conditionalFormatting>
  <conditionalFormatting sqref="Q186">
    <cfRule type="cellIs" dxfId="564" priority="131" operator="equal">
      <formula>"DESIERTA"</formula>
    </cfRule>
  </conditionalFormatting>
  <conditionalFormatting sqref="AJ195">
    <cfRule type="containsText" dxfId="563" priority="129" operator="containsText" text="NA">
      <formula>NOT(ISERROR(SEARCH("NA",AJ195)))</formula>
    </cfRule>
    <cfRule type="containsText" dxfId="562" priority="130" operator="containsText" text="N.A">
      <formula>NOT(ISERROR(SEARCH("N.A",AJ195)))</formula>
    </cfRule>
  </conditionalFormatting>
  <conditionalFormatting sqref="Q202">
    <cfRule type="containsText" dxfId="561" priority="128" operator="containsText" text="TERMINADO">
      <formula>NOT(ISERROR(SEARCH("TERMINADO",Q202)))</formula>
    </cfRule>
  </conditionalFormatting>
  <conditionalFormatting sqref="Q202">
    <cfRule type="cellIs" dxfId="560" priority="127" operator="equal">
      <formula>"DESIERTA"</formula>
    </cfRule>
  </conditionalFormatting>
  <conditionalFormatting sqref="R203">
    <cfRule type="containsText" dxfId="559" priority="126" operator="containsText" text="TERMINADO">
      <formula>NOT(ISERROR(SEARCH("TERMINADO",R203)))</formula>
    </cfRule>
  </conditionalFormatting>
  <conditionalFormatting sqref="R203">
    <cfRule type="cellIs" dxfId="558" priority="125" operator="equal">
      <formula>"DESIERTA"</formula>
    </cfRule>
  </conditionalFormatting>
  <conditionalFormatting sqref="Q203">
    <cfRule type="containsText" dxfId="557" priority="124" operator="containsText" text="TERMINADO">
      <formula>NOT(ISERROR(SEARCH("TERMINADO",Q203)))</formula>
    </cfRule>
  </conditionalFormatting>
  <conditionalFormatting sqref="Q203">
    <cfRule type="cellIs" dxfId="556" priority="123" operator="equal">
      <formula>"DESIERTA"</formula>
    </cfRule>
  </conditionalFormatting>
  <conditionalFormatting sqref="AJ208">
    <cfRule type="containsText" dxfId="555" priority="121" operator="containsText" text="NA">
      <formula>NOT(ISERROR(SEARCH("NA",AJ208)))</formula>
    </cfRule>
    <cfRule type="containsText" dxfId="554" priority="122" operator="containsText" text="N.A">
      <formula>NOT(ISERROR(SEARCH("N.A",AJ208)))</formula>
    </cfRule>
  </conditionalFormatting>
  <conditionalFormatting sqref="Q143">
    <cfRule type="containsText" dxfId="553" priority="120" operator="containsText" text="TERMINADO">
      <formula>NOT(ISERROR(SEARCH("TERMINADO",Q143)))</formula>
    </cfRule>
  </conditionalFormatting>
  <conditionalFormatting sqref="Q143">
    <cfRule type="cellIs" dxfId="552" priority="119" operator="equal">
      <formula>"DESIERTA"</formula>
    </cfRule>
  </conditionalFormatting>
  <conditionalFormatting sqref="Q172">
    <cfRule type="containsText" dxfId="551" priority="118" operator="containsText" text="TERMINADO">
      <formula>NOT(ISERROR(SEARCH("TERMINADO",Q172)))</formula>
    </cfRule>
  </conditionalFormatting>
  <conditionalFormatting sqref="Q172">
    <cfRule type="cellIs" dxfId="550" priority="117" operator="equal">
      <formula>"DESIERTA"</formula>
    </cfRule>
  </conditionalFormatting>
  <conditionalFormatting sqref="R194 R188:R190 R180:R186 R178 R171:R176 R166:R169 R158:R164 R156 R154 R109:R152 R89:R107 R86:R87 R70:R82 R66:R68 R63:R64 R53:R61 R34:R51 R6:R32 R3:R4">
    <cfRule type="containsText" dxfId="549" priority="116" operator="containsText" text="LIQUIDADO">
      <formula>NOT(ISERROR(SEARCH("LIQUIDADO",R3)))</formula>
    </cfRule>
  </conditionalFormatting>
  <conditionalFormatting sqref="Q177">
    <cfRule type="containsText" dxfId="548" priority="115" operator="containsText" text="TERMINADO">
      <formula>NOT(ISERROR(SEARCH("TERMINADO",Q177)))</formula>
    </cfRule>
  </conditionalFormatting>
  <conditionalFormatting sqref="Q177">
    <cfRule type="cellIs" dxfId="547" priority="114" operator="equal">
      <formula>"DESIERTA"</formula>
    </cfRule>
  </conditionalFormatting>
  <conditionalFormatting sqref="R177">
    <cfRule type="containsText" dxfId="546" priority="113" operator="containsText" text="LIQUIDADO">
      <formula>NOT(ISERROR(SEARCH("LIQUIDADO",R177)))</formula>
    </cfRule>
  </conditionalFormatting>
  <conditionalFormatting sqref="Q153">
    <cfRule type="containsText" dxfId="545" priority="112" operator="containsText" text="TERMINADO">
      <formula>NOT(ISERROR(SEARCH("TERMINADO",Q153)))</formula>
    </cfRule>
  </conditionalFormatting>
  <conditionalFormatting sqref="Q153">
    <cfRule type="cellIs" dxfId="544" priority="111" operator="equal">
      <formula>"DESIERTA"</formula>
    </cfRule>
  </conditionalFormatting>
  <conditionalFormatting sqref="R153">
    <cfRule type="containsText" dxfId="543" priority="110" operator="containsText" text="LIQUIDADO">
      <formula>NOT(ISERROR(SEARCH("LIQUIDADO",R153)))</formula>
    </cfRule>
  </conditionalFormatting>
  <conditionalFormatting sqref="R192">
    <cfRule type="containsText" dxfId="542" priority="109" operator="containsText" text="TERMINADO">
      <formula>NOT(ISERROR(SEARCH("TERMINADO",R192)))</formula>
    </cfRule>
  </conditionalFormatting>
  <conditionalFormatting sqref="R192">
    <cfRule type="cellIs" dxfId="541" priority="108" operator="equal">
      <formula>"DESIERTA"</formula>
    </cfRule>
  </conditionalFormatting>
  <conditionalFormatting sqref="AJ222">
    <cfRule type="containsText" dxfId="540" priority="106" operator="containsText" text="NA">
      <formula>NOT(ISERROR(SEARCH("NA",AJ222)))</formula>
    </cfRule>
    <cfRule type="containsText" dxfId="539" priority="107" operator="containsText" text="N.A">
      <formula>NOT(ISERROR(SEARCH("N.A",AJ222)))</formula>
    </cfRule>
  </conditionalFormatting>
  <conditionalFormatting sqref="AJ224">
    <cfRule type="containsText" dxfId="538" priority="104" operator="containsText" text="NA">
      <formula>NOT(ISERROR(SEARCH("NA",AJ224)))</formula>
    </cfRule>
    <cfRule type="containsText" dxfId="537" priority="105" operator="containsText" text="N.A">
      <formula>NOT(ISERROR(SEARCH("N.A",AJ224)))</formula>
    </cfRule>
  </conditionalFormatting>
  <conditionalFormatting sqref="AJ225">
    <cfRule type="containsText" dxfId="536" priority="102" operator="containsText" text="NA">
      <formula>NOT(ISERROR(SEARCH("NA",AJ225)))</formula>
    </cfRule>
    <cfRule type="containsText" dxfId="535" priority="103" operator="containsText" text="N.A">
      <formula>NOT(ISERROR(SEARCH("N.A",AJ225)))</formula>
    </cfRule>
  </conditionalFormatting>
  <conditionalFormatting sqref="Q204">
    <cfRule type="containsText" dxfId="534" priority="101" operator="containsText" text="TERMINADO">
      <formula>NOT(ISERROR(SEARCH("TERMINADO",Q204)))</formula>
    </cfRule>
  </conditionalFormatting>
  <conditionalFormatting sqref="Q204">
    <cfRule type="cellIs" dxfId="533" priority="100" operator="equal">
      <formula>"DESIERTA"</formula>
    </cfRule>
  </conditionalFormatting>
  <conditionalFormatting sqref="R204">
    <cfRule type="containsText" dxfId="532" priority="99" operator="containsText" text="TERMINADO">
      <formula>NOT(ISERROR(SEARCH("TERMINADO",R204)))</formula>
    </cfRule>
  </conditionalFormatting>
  <conditionalFormatting sqref="R204">
    <cfRule type="cellIs" dxfId="531" priority="98" operator="equal">
      <formula>"DESIERTA"</formula>
    </cfRule>
  </conditionalFormatting>
  <conditionalFormatting sqref="R202">
    <cfRule type="containsText" dxfId="530" priority="97" operator="containsText" text="TERMINADO">
      <formula>NOT(ISERROR(SEARCH("TERMINADO",R202)))</formula>
    </cfRule>
  </conditionalFormatting>
  <conditionalFormatting sqref="R202">
    <cfRule type="cellIs" dxfId="529" priority="96" operator="equal">
      <formula>"DESIERTA"</formula>
    </cfRule>
  </conditionalFormatting>
  <conditionalFormatting sqref="R205:R206 R200:R201 R195:R198 R193">
    <cfRule type="containsText" dxfId="528" priority="95" operator="containsText" text="LIQUIDADO">
      <formula>NOT(ISERROR(SEARCH("LIQUIDADO",R193)))</formula>
    </cfRule>
  </conditionalFormatting>
  <conditionalFormatting sqref="Q205:Q206 Q200:Q201 Q195:Q198 Q193">
    <cfRule type="containsText" dxfId="527" priority="94" operator="containsText" text="TERMINADO">
      <formula>NOT(ISERROR(SEARCH("TERMINADO",Q193)))</formula>
    </cfRule>
  </conditionalFormatting>
  <conditionalFormatting sqref="Q205:Q206 Q200:Q201 Q195:Q198 Q193">
    <cfRule type="cellIs" dxfId="526" priority="93" operator="equal">
      <formula>"DESIERTA"</formula>
    </cfRule>
  </conditionalFormatting>
  <conditionalFormatting sqref="R207">
    <cfRule type="containsText" dxfId="525" priority="92" operator="containsText" text="LIQUIDADO">
      <formula>NOT(ISERROR(SEARCH("LIQUIDADO",R207)))</formula>
    </cfRule>
  </conditionalFormatting>
  <conditionalFormatting sqref="Q207">
    <cfRule type="containsText" dxfId="524" priority="91" operator="containsText" text="TERMINADO">
      <formula>NOT(ISERROR(SEARCH("TERMINADO",Q207)))</formula>
    </cfRule>
  </conditionalFormatting>
  <conditionalFormatting sqref="Q207">
    <cfRule type="cellIs" dxfId="523" priority="90" operator="equal">
      <formula>"DESIERTA"</formula>
    </cfRule>
  </conditionalFormatting>
  <conditionalFormatting sqref="R208">
    <cfRule type="containsText" dxfId="522" priority="89" operator="containsText" text="LIQUIDADO">
      <formula>NOT(ISERROR(SEARCH("LIQUIDADO",R208)))</formula>
    </cfRule>
  </conditionalFormatting>
  <conditionalFormatting sqref="Q208">
    <cfRule type="containsText" dxfId="521" priority="88" operator="containsText" text="TERMINADO">
      <formula>NOT(ISERROR(SEARCH("TERMINADO",Q208)))</formula>
    </cfRule>
  </conditionalFormatting>
  <conditionalFormatting sqref="Q208">
    <cfRule type="cellIs" dxfId="520" priority="87" operator="equal">
      <formula>"DESIERTA"</formula>
    </cfRule>
  </conditionalFormatting>
  <conditionalFormatting sqref="R226">
    <cfRule type="containsText" dxfId="519" priority="86" operator="containsText" text="LIQUIDADO">
      <formula>NOT(ISERROR(SEARCH("LIQUIDADO",R226)))</formula>
    </cfRule>
  </conditionalFormatting>
  <conditionalFormatting sqref="AJ226">
    <cfRule type="containsText" dxfId="518" priority="84" operator="containsText" text="NA">
      <formula>NOT(ISERROR(SEARCH("NA",AJ226)))</formula>
    </cfRule>
    <cfRule type="containsText" dxfId="517" priority="85" operator="containsText" text="N.A">
      <formula>NOT(ISERROR(SEARCH("N.A",AJ226)))</formula>
    </cfRule>
  </conditionalFormatting>
  <conditionalFormatting sqref="Q226">
    <cfRule type="containsText" dxfId="516" priority="83" operator="containsText" text="TERMINADO">
      <formula>NOT(ISERROR(SEARCH("TERMINADO",Q226)))</formula>
    </cfRule>
  </conditionalFormatting>
  <conditionalFormatting sqref="Q226">
    <cfRule type="cellIs" dxfId="515" priority="82" operator="equal">
      <formula>"DESIERTA"</formula>
    </cfRule>
  </conditionalFormatting>
  <conditionalFormatting sqref="Q221">
    <cfRule type="containsText" dxfId="514" priority="81" operator="containsText" text="TERMINADO">
      <formula>NOT(ISERROR(SEARCH("TERMINADO",Q221)))</formula>
    </cfRule>
  </conditionalFormatting>
  <conditionalFormatting sqref="Q221">
    <cfRule type="cellIs" dxfId="513" priority="80" operator="equal">
      <formula>"DESIERTA"</formula>
    </cfRule>
  </conditionalFormatting>
  <conditionalFormatting sqref="R221">
    <cfRule type="containsText" dxfId="512" priority="79" operator="containsText" text="TERMINADO">
      <formula>NOT(ISERROR(SEARCH("TERMINADO",R221)))</formula>
    </cfRule>
  </conditionalFormatting>
  <conditionalFormatting sqref="R221">
    <cfRule type="cellIs" dxfId="511" priority="78" operator="equal">
      <formula>"DESIERTA"</formula>
    </cfRule>
  </conditionalFormatting>
  <conditionalFormatting sqref="R199">
    <cfRule type="containsText" dxfId="510" priority="77" operator="containsText" text="LIQUIDADO">
      <formula>NOT(ISERROR(SEARCH("LIQUIDADO",R199)))</formula>
    </cfRule>
  </conditionalFormatting>
  <conditionalFormatting sqref="Q199">
    <cfRule type="containsText" dxfId="509" priority="76" operator="containsText" text="TERMINADO">
      <formula>NOT(ISERROR(SEARCH("TERMINADO",Q199)))</formula>
    </cfRule>
  </conditionalFormatting>
  <conditionalFormatting sqref="Q199">
    <cfRule type="cellIs" dxfId="508" priority="75" operator="equal">
      <formula>"DESIERTA"</formula>
    </cfRule>
  </conditionalFormatting>
  <conditionalFormatting sqref="Q228">
    <cfRule type="containsText" dxfId="507" priority="74" operator="containsText" text="TERMINADO">
      <formula>NOT(ISERROR(SEARCH("TERMINADO",Q228)))</formula>
    </cfRule>
  </conditionalFormatting>
  <conditionalFormatting sqref="Q228">
    <cfRule type="cellIs" dxfId="506" priority="73" operator="equal">
      <formula>"DESIERTA"</formula>
    </cfRule>
  </conditionalFormatting>
  <conditionalFormatting sqref="R228">
    <cfRule type="containsText" dxfId="505" priority="72" operator="containsText" text="TERMINADO">
      <formula>NOT(ISERROR(SEARCH("TERMINADO",R228)))</formula>
    </cfRule>
  </conditionalFormatting>
  <conditionalFormatting sqref="R228">
    <cfRule type="cellIs" dxfId="504" priority="71" operator="equal">
      <formula>"DESIERTA"</formula>
    </cfRule>
  </conditionalFormatting>
  <conditionalFormatting sqref="Q229">
    <cfRule type="containsText" dxfId="503" priority="70" operator="containsText" text="TERMINADO">
      <formula>NOT(ISERROR(SEARCH("TERMINADO",Q229)))</formula>
    </cfRule>
  </conditionalFormatting>
  <conditionalFormatting sqref="Q229">
    <cfRule type="cellIs" dxfId="502" priority="69" operator="equal">
      <formula>"DESIERTA"</formula>
    </cfRule>
  </conditionalFormatting>
  <conditionalFormatting sqref="R229">
    <cfRule type="containsText" dxfId="501" priority="68" operator="containsText" text="TERMINADO">
      <formula>NOT(ISERROR(SEARCH("TERMINADO",R229)))</formula>
    </cfRule>
  </conditionalFormatting>
  <conditionalFormatting sqref="R229">
    <cfRule type="cellIs" dxfId="500" priority="67" operator="equal">
      <formula>"DESIERTA"</formula>
    </cfRule>
  </conditionalFormatting>
  <conditionalFormatting sqref="Q225">
    <cfRule type="containsText" dxfId="499" priority="66" operator="containsText" text="TERMINADO">
      <formula>NOT(ISERROR(SEARCH("TERMINADO",Q225)))</formula>
    </cfRule>
  </conditionalFormatting>
  <conditionalFormatting sqref="Q225">
    <cfRule type="cellIs" dxfId="498" priority="65" operator="equal">
      <formula>"DESIERTA"</formula>
    </cfRule>
  </conditionalFormatting>
  <conditionalFormatting sqref="R225">
    <cfRule type="containsText" dxfId="497" priority="64" operator="containsText" text="TERMINADO">
      <formula>NOT(ISERROR(SEARCH("TERMINADO",R225)))</formula>
    </cfRule>
  </conditionalFormatting>
  <conditionalFormatting sqref="R225">
    <cfRule type="cellIs" dxfId="496" priority="63" operator="equal">
      <formula>"DESIERTA"</formula>
    </cfRule>
  </conditionalFormatting>
  <conditionalFormatting sqref="AJ223">
    <cfRule type="containsText" dxfId="495" priority="61" operator="containsText" text="NA">
      <formula>NOT(ISERROR(SEARCH("NA",AJ223)))</formula>
    </cfRule>
    <cfRule type="containsText" dxfId="494" priority="62" operator="containsText" text="N.A">
      <formula>NOT(ISERROR(SEARCH("N.A",AJ223)))</formula>
    </cfRule>
  </conditionalFormatting>
  <conditionalFormatting sqref="Q222:Q223">
    <cfRule type="containsText" dxfId="493" priority="60" operator="containsText" text="TERMINADO">
      <formula>NOT(ISERROR(SEARCH("TERMINADO",Q222)))</formula>
    </cfRule>
  </conditionalFormatting>
  <conditionalFormatting sqref="Q222:Q223">
    <cfRule type="cellIs" dxfId="492" priority="59" operator="equal">
      <formula>"DESIERTA"</formula>
    </cfRule>
  </conditionalFormatting>
  <conditionalFormatting sqref="R222:R223">
    <cfRule type="containsText" dxfId="491" priority="58" operator="containsText" text="TERMINADO">
      <formula>NOT(ISERROR(SEARCH("TERMINADO",R222)))</formula>
    </cfRule>
  </conditionalFormatting>
  <conditionalFormatting sqref="R222:R223">
    <cfRule type="cellIs" dxfId="490" priority="57" operator="equal">
      <formula>"DESIERTA"</formula>
    </cfRule>
  </conditionalFormatting>
  <conditionalFormatting sqref="Q231">
    <cfRule type="containsText" dxfId="489" priority="56" operator="containsText" text="TERMINADO">
      <formula>NOT(ISERROR(SEARCH("TERMINADO",Q231)))</formula>
    </cfRule>
  </conditionalFormatting>
  <conditionalFormatting sqref="Q231">
    <cfRule type="cellIs" dxfId="488" priority="55" operator="equal">
      <formula>"DESIERTA"</formula>
    </cfRule>
  </conditionalFormatting>
  <conditionalFormatting sqref="R231">
    <cfRule type="containsText" dxfId="487" priority="54" operator="containsText" text="TERMINADO">
      <formula>NOT(ISERROR(SEARCH("TERMINADO",R231)))</formula>
    </cfRule>
  </conditionalFormatting>
  <conditionalFormatting sqref="R231">
    <cfRule type="cellIs" dxfId="486" priority="53" operator="equal">
      <formula>"DESIERTA"</formula>
    </cfRule>
  </conditionalFormatting>
  <conditionalFormatting sqref="Q224">
    <cfRule type="containsText" dxfId="485" priority="52" operator="containsText" text="TERMINADO">
      <formula>NOT(ISERROR(SEARCH("TERMINADO",Q224)))</formula>
    </cfRule>
  </conditionalFormatting>
  <conditionalFormatting sqref="Q224">
    <cfRule type="cellIs" dxfId="484" priority="51" operator="equal">
      <formula>"DESIERTA"</formula>
    </cfRule>
  </conditionalFormatting>
  <conditionalFormatting sqref="R224">
    <cfRule type="containsText" dxfId="483" priority="50" operator="containsText" text="TERMINADO">
      <formula>NOT(ISERROR(SEARCH("TERMINADO",R224)))</formula>
    </cfRule>
  </conditionalFormatting>
  <conditionalFormatting sqref="R224">
    <cfRule type="cellIs" dxfId="482" priority="49" operator="equal">
      <formula>"DESIERTA"</formula>
    </cfRule>
  </conditionalFormatting>
  <conditionalFormatting sqref="Q227">
    <cfRule type="containsText" dxfId="481" priority="48" operator="containsText" text="TERMINADO">
      <formula>NOT(ISERROR(SEARCH("TERMINADO",Q227)))</formula>
    </cfRule>
  </conditionalFormatting>
  <conditionalFormatting sqref="Q227">
    <cfRule type="cellIs" dxfId="480" priority="47" operator="equal">
      <formula>"DESIERTA"</formula>
    </cfRule>
  </conditionalFormatting>
  <conditionalFormatting sqref="R227">
    <cfRule type="containsText" dxfId="479" priority="46" operator="containsText" text="TERMINADO">
      <formula>NOT(ISERROR(SEARCH("TERMINADO",R227)))</formula>
    </cfRule>
  </conditionalFormatting>
  <conditionalFormatting sqref="R227">
    <cfRule type="cellIs" dxfId="478" priority="45" operator="equal">
      <formula>"DESIERTA"</formula>
    </cfRule>
  </conditionalFormatting>
  <conditionalFormatting sqref="Q232">
    <cfRule type="containsText" dxfId="477" priority="44" operator="containsText" text="TERMINADO">
      <formula>NOT(ISERROR(SEARCH("TERMINADO",Q232)))</formula>
    </cfRule>
  </conditionalFormatting>
  <conditionalFormatting sqref="Q232">
    <cfRule type="cellIs" dxfId="476" priority="43" operator="equal">
      <formula>"DESIERTA"</formula>
    </cfRule>
  </conditionalFormatting>
  <conditionalFormatting sqref="R232">
    <cfRule type="containsText" dxfId="475" priority="42" operator="containsText" text="TERMINADO">
      <formula>NOT(ISERROR(SEARCH("TERMINADO",R232)))</formula>
    </cfRule>
  </conditionalFormatting>
  <conditionalFormatting sqref="R232">
    <cfRule type="cellIs" dxfId="474" priority="41" operator="equal">
      <formula>"DESIERTA"</formula>
    </cfRule>
  </conditionalFormatting>
  <conditionalFormatting sqref="Q233">
    <cfRule type="containsText" dxfId="473" priority="40" operator="containsText" text="TERMINADO">
      <formula>NOT(ISERROR(SEARCH("TERMINADO",Q233)))</formula>
    </cfRule>
  </conditionalFormatting>
  <conditionalFormatting sqref="Q233">
    <cfRule type="cellIs" dxfId="472" priority="39" operator="equal">
      <formula>"DESIERTA"</formula>
    </cfRule>
  </conditionalFormatting>
  <conditionalFormatting sqref="R233">
    <cfRule type="containsText" dxfId="471" priority="38" operator="containsText" text="TERMINADO">
      <formula>NOT(ISERROR(SEARCH("TERMINADO",R233)))</formula>
    </cfRule>
  </conditionalFormatting>
  <conditionalFormatting sqref="R233">
    <cfRule type="cellIs" dxfId="470" priority="37" operator="equal">
      <formula>"DESIERTA"</formula>
    </cfRule>
  </conditionalFormatting>
  <conditionalFormatting sqref="Q234">
    <cfRule type="containsText" dxfId="469" priority="36" operator="containsText" text="TERMINADO">
      <formula>NOT(ISERROR(SEARCH("TERMINADO",Q234)))</formula>
    </cfRule>
  </conditionalFormatting>
  <conditionalFormatting sqref="Q234">
    <cfRule type="cellIs" dxfId="468" priority="35" operator="equal">
      <formula>"DESIERTA"</formula>
    </cfRule>
  </conditionalFormatting>
  <conditionalFormatting sqref="R234">
    <cfRule type="containsText" dxfId="467" priority="34" operator="containsText" text="TERMINADO">
      <formula>NOT(ISERROR(SEARCH("TERMINADO",R234)))</formula>
    </cfRule>
  </conditionalFormatting>
  <conditionalFormatting sqref="R234">
    <cfRule type="cellIs" dxfId="466" priority="33" operator="equal">
      <formula>"DESIERTA"</formula>
    </cfRule>
  </conditionalFormatting>
  <conditionalFormatting sqref="AJ235">
    <cfRule type="containsText" dxfId="465" priority="31" operator="containsText" text="NA">
      <formula>NOT(ISERROR(SEARCH("NA",AJ235)))</formula>
    </cfRule>
    <cfRule type="containsText" dxfId="464" priority="32" operator="containsText" text="N.A">
      <formula>NOT(ISERROR(SEARCH("N.A",AJ235)))</formula>
    </cfRule>
  </conditionalFormatting>
  <conditionalFormatting sqref="Q235">
    <cfRule type="containsText" dxfId="463" priority="30" operator="containsText" text="TERMINADO">
      <formula>NOT(ISERROR(SEARCH("TERMINADO",Q235)))</formula>
    </cfRule>
  </conditionalFormatting>
  <conditionalFormatting sqref="Q235">
    <cfRule type="cellIs" dxfId="462" priority="29" operator="equal">
      <formula>"DESIERTA"</formula>
    </cfRule>
  </conditionalFormatting>
  <conditionalFormatting sqref="R235">
    <cfRule type="containsText" dxfId="461" priority="28" operator="containsText" text="TERMINADO">
      <formula>NOT(ISERROR(SEARCH("TERMINADO",R235)))</formula>
    </cfRule>
  </conditionalFormatting>
  <conditionalFormatting sqref="R235">
    <cfRule type="cellIs" dxfId="460" priority="27" operator="equal">
      <formula>"DESIERTA"</formula>
    </cfRule>
  </conditionalFormatting>
  <conditionalFormatting sqref="R236">
    <cfRule type="containsText" dxfId="459" priority="26" operator="containsText" text="LIQUIDADO">
      <formula>NOT(ISERROR(SEARCH("LIQUIDADO",R236)))</formula>
    </cfRule>
  </conditionalFormatting>
  <conditionalFormatting sqref="AJ236">
    <cfRule type="containsText" dxfId="458" priority="24" operator="containsText" text="NA">
      <formula>NOT(ISERROR(SEARCH("NA",AJ236)))</formula>
    </cfRule>
    <cfRule type="containsText" dxfId="457" priority="25" operator="containsText" text="N.A">
      <formula>NOT(ISERROR(SEARCH("N.A",AJ236)))</formula>
    </cfRule>
  </conditionalFormatting>
  <conditionalFormatting sqref="Q236">
    <cfRule type="containsText" dxfId="456" priority="23" operator="containsText" text="TERMINADO">
      <formula>NOT(ISERROR(SEARCH("TERMINADO",Q236)))</formula>
    </cfRule>
  </conditionalFormatting>
  <conditionalFormatting sqref="Q236">
    <cfRule type="cellIs" dxfId="455" priority="22" operator="equal">
      <formula>"DESIERTA"</formula>
    </cfRule>
  </conditionalFormatting>
  <conditionalFormatting sqref="R237">
    <cfRule type="containsText" dxfId="454" priority="21" operator="containsText" text="LIQUIDADO">
      <formula>NOT(ISERROR(SEARCH("LIQUIDADO",R237)))</formula>
    </cfRule>
  </conditionalFormatting>
  <conditionalFormatting sqref="AJ237">
    <cfRule type="containsText" dxfId="453" priority="19" operator="containsText" text="NA">
      <formula>NOT(ISERROR(SEARCH("NA",AJ237)))</formula>
    </cfRule>
    <cfRule type="containsText" dxfId="452" priority="20" operator="containsText" text="N.A">
      <formula>NOT(ISERROR(SEARCH("N.A",AJ237)))</formula>
    </cfRule>
  </conditionalFormatting>
  <conditionalFormatting sqref="Q237">
    <cfRule type="containsText" dxfId="451" priority="18" operator="containsText" text="TERMINADO">
      <formula>NOT(ISERROR(SEARCH("TERMINADO",Q237)))</formula>
    </cfRule>
  </conditionalFormatting>
  <conditionalFormatting sqref="Q237">
    <cfRule type="cellIs" dxfId="450" priority="17" operator="equal">
      <formula>"DESIERTA"</formula>
    </cfRule>
  </conditionalFormatting>
  <conditionalFormatting sqref="R238">
    <cfRule type="containsText" dxfId="449" priority="16" operator="containsText" text="LIQUIDADO">
      <formula>NOT(ISERROR(SEARCH("LIQUIDADO",R238)))</formula>
    </cfRule>
  </conditionalFormatting>
  <conditionalFormatting sqref="AJ238">
    <cfRule type="containsText" dxfId="448" priority="14" operator="containsText" text="NA">
      <formula>NOT(ISERROR(SEARCH("NA",AJ238)))</formula>
    </cfRule>
    <cfRule type="containsText" dxfId="447" priority="15" operator="containsText" text="N.A">
      <formula>NOT(ISERROR(SEARCH("N.A",AJ238)))</formula>
    </cfRule>
  </conditionalFormatting>
  <conditionalFormatting sqref="Q238">
    <cfRule type="containsText" dxfId="446" priority="13" operator="containsText" text="TERMINADO">
      <formula>NOT(ISERROR(SEARCH("TERMINADO",Q238)))</formula>
    </cfRule>
  </conditionalFormatting>
  <conditionalFormatting sqref="Q238">
    <cfRule type="cellIs" dxfId="445" priority="12" operator="equal">
      <formula>"DESIERTA"</formula>
    </cfRule>
  </conditionalFormatting>
  <conditionalFormatting sqref="Q245">
    <cfRule type="cellIs" dxfId="444" priority="9" operator="equal">
      <formula>"DESIERTA"</formula>
    </cfRule>
  </conditionalFormatting>
  <conditionalFormatting sqref="R245">
    <cfRule type="containsText" dxfId="443" priority="11" operator="containsText" text="LIQUIDADO">
      <formula>NOT(ISERROR(SEARCH("LIQUIDADO",R245)))</formula>
    </cfRule>
  </conditionalFormatting>
  <conditionalFormatting sqref="Q245">
    <cfRule type="containsText" dxfId="442" priority="10" operator="containsText" text="TERMINADO">
      <formula>NOT(ISERROR(SEARCH("TERMINADO",Q245)))</formula>
    </cfRule>
  </conditionalFormatting>
  <conditionalFormatting sqref="Q230">
    <cfRule type="containsText" dxfId="441" priority="8" operator="containsText" text="TERMINADO">
      <formula>NOT(ISERROR(SEARCH("TERMINADO",Q230)))</formula>
    </cfRule>
  </conditionalFormatting>
  <conditionalFormatting sqref="Q230">
    <cfRule type="cellIs" dxfId="440" priority="7" operator="equal">
      <formula>"DESIERTA"</formula>
    </cfRule>
  </conditionalFormatting>
  <conditionalFormatting sqref="R230">
    <cfRule type="containsText" dxfId="439" priority="6" operator="containsText" text="TERMINADO">
      <formula>NOT(ISERROR(SEARCH("TERMINADO",R230)))</formula>
    </cfRule>
  </conditionalFormatting>
  <conditionalFormatting sqref="R230">
    <cfRule type="cellIs" dxfId="438" priority="5" operator="equal">
      <formula>"DESIERTA"</formula>
    </cfRule>
  </conditionalFormatting>
  <conditionalFormatting sqref="Q187">
    <cfRule type="containsText" dxfId="437" priority="4" operator="containsText" text="TERMINADO">
      <formula>NOT(ISERROR(SEARCH("TERMINADO",Q187)))</formula>
    </cfRule>
  </conditionalFormatting>
  <conditionalFormatting sqref="Q187">
    <cfRule type="cellIs" dxfId="436" priority="3" operator="equal">
      <formula>"DESIERTA"</formula>
    </cfRule>
  </conditionalFormatting>
  <conditionalFormatting sqref="R187">
    <cfRule type="containsText" dxfId="435" priority="2" operator="containsText" text="LIQUIDADO">
      <formula>NOT(ISERROR(SEARCH("LIQUIDADO",R187)))</formula>
    </cfRule>
  </conditionalFormatting>
  <conditionalFormatting sqref="R33">
    <cfRule type="containsText" dxfId="434" priority="1" operator="containsText" text="LIQUIDADO">
      <formula>NOT(ISERROR(SEARCH("LIQUIDADO",R33)))</formula>
    </cfRule>
  </conditionalFormatting>
  <hyperlinks>
    <hyperlink ref="D2" r:id="rId1"/>
    <hyperlink ref="V2"/>
    <hyperlink ref="D11" r:id="rId2"/>
    <hyperlink ref="V11" r:id="rId3" display="C:\Users\39567488\Downloads\C_PROCESO_16-12-4575129_211001044_17998794 (1).pdf"/>
    <hyperlink ref="D16" r:id="rId4"/>
    <hyperlink ref="D4" r:id="rId5"/>
    <hyperlink ref="V4"/>
    <hyperlink ref="D8" r:id="rId6"/>
    <hyperlink ref="V18" r:id="rId7" display="C:\Users\39567488\Downloads\C_PROCESO_16-12-4578726_211001044_18025304 (1).pdf"/>
    <hyperlink ref="D32" r:id="rId8"/>
    <hyperlink ref="D3" r:id="rId9"/>
    <hyperlink ref="V3" r:id="rId10" display="C:\Users\39567488\Downloads\C_PROCESO_16-12-4561909_211001044_17994421.pdf"/>
    <hyperlink ref="V16" r:id="rId11" display="C:\Users\39567488\Downloads\C_PROCESO_16-12-4577988_211001044_18006565 (1).pdf"/>
    <hyperlink ref="V8" r:id="rId12" display="C:\Users\39567488\Downloads\C_PROCESO_16-12-4572101_211001044_18025068 (1).pdf"/>
    <hyperlink ref="D39" r:id="rId13"/>
    <hyperlink ref="V39" r:id="rId14" display="C:\Users\39567488\Downloads\C_PROCESO_16-12-4645364_211001044_18215464.pdf"/>
    <hyperlink ref="D18" r:id="rId15" display="17"/>
    <hyperlink ref="D22" r:id="rId16"/>
    <hyperlink ref="V22" r:id="rId17" display="C:\Users\39567488\Downloads\C_PROCESO_16-12-4584366_211001044_18088141 (1).pdf"/>
    <hyperlink ref="D25" r:id="rId18"/>
    <hyperlink ref="D38" r:id="rId19"/>
    <hyperlink ref="D93" r:id="rId20"/>
    <hyperlink ref="D40" r:id="rId21"/>
    <hyperlink ref="D80" r:id="rId22" display="008"/>
    <hyperlink ref="D77" r:id="rId23" display="1"/>
    <hyperlink ref="D78" r:id="rId24" display="006"/>
    <hyperlink ref="D6" r:id="rId25"/>
    <hyperlink ref="V6" r:id="rId26" display="005"/>
    <hyperlink ref="D7" r:id="rId27"/>
    <hyperlink ref="V7" r:id="rId28" display="006"/>
    <hyperlink ref="D12" r:id="rId29"/>
    <hyperlink ref="V12" r:id="rId30" display="11"/>
    <hyperlink ref="D24" r:id="rId31"/>
    <hyperlink ref="V24" r:id="rId32" display="23"/>
    <hyperlink ref="D30" r:id="rId33" display="002"/>
    <hyperlink ref="V30" r:id="rId34" display="002"/>
    <hyperlink ref="D31" r:id="rId35"/>
    <hyperlink ref="D35" r:id="rId36" display="http://www.contratos.gov.co/consultas/detalleProceso.do?numConstancia=16-12-4632614"/>
    <hyperlink ref="V35" r:id="rId37" display="http://www.contratos.gov.co/consultas/detalleProceso.do?numConstancia=16-12-4632614"/>
    <hyperlink ref="D36" r:id="rId38" display="http://www.contratos.gov.co/consultas/detalleProceso.do?numConstancia=16-12-4634114"/>
    <hyperlink ref="D37" r:id="rId39"/>
    <hyperlink ref="D95" r:id="rId40" display="http://www.contratos.gov.co/consultas/detalleProceso.do?numConstancia=16-9-412024"/>
    <hyperlink ref="D96" r:id="rId41" display="http://www.contratos.gov.co/consultas/detalleProceso.do?numConstancia=16-9-412031"/>
    <hyperlink ref="V9" r:id="rId42" display="https://www.contratos.gov.co/consultas/detalleProceso.do?numConstancia=16-12-4573954"/>
    <hyperlink ref="V13" r:id="rId43" display="https://www.contratos.gov.co/consultas/detalleProceso.do?numConstancia=16-12-4578384"/>
    <hyperlink ref="V15" r:id="rId44" display="https://www.contratos.gov.co/consultas/detalleProceso.do?numConstancia=16-12-4577877"/>
    <hyperlink ref="V17" r:id="rId45" display="https://www.contratos.gov.co/consultas/detalleProceso.do?numConstancia=16-12-4578963"/>
    <hyperlink ref="V19" r:id="rId46" display="https://www.contratos.gov.co/consultas/detalleProceso.do?numConstancia=16-12-4580401"/>
    <hyperlink ref="V20" r:id="rId47" display="https://www.contratos.gov.co/consultas/detalleProceso.do?numConstancia=16-12-4580029"/>
    <hyperlink ref="V21" r:id="rId48" display="https://www.contratos.gov.co/consultas/detalleProceso.do?numConstancia=16-12-4580184"/>
    <hyperlink ref="V23" r:id="rId49" display="https://www.contratos.gov.co/consultas/detalleProceso.do?numConstancia=16-12-4585611"/>
    <hyperlink ref="V26" r:id="rId50" display="https://www.contratos.gov.co/consultas/detalleProceso.do?numConstancia=16-12-4593279"/>
    <hyperlink ref="V27" r:id="rId51" display="https://www.contratos.gov.co/consultas/detalleProceso.do?numConstancia=16-12-4593616"/>
    <hyperlink ref="V28" r:id="rId52" display="https://www.contratos.gov.co/consultas/detalleProceso.do?numConstancia=16-12-4593894"/>
    <hyperlink ref="V29" r:id="rId53" display="https://www.contratos.gov.co/consultas/detalleProceso.do?numConstancia=16-12-4595669"/>
    <hyperlink ref="V34" r:id="rId54" display="https://www.contratos.gov.co/consultas/detalleProceso.do?numConstancia=16-12-4624432"/>
    <hyperlink ref="D79" r:id="rId55" display="007"/>
    <hyperlink ref="V40" r:id="rId56" display="39"/>
    <hyperlink ref="D52" r:id="rId57"/>
    <hyperlink ref="D82" r:id="rId58" display="008"/>
    <hyperlink ref="D41" r:id="rId59"/>
    <hyperlink ref="V41" r:id="rId60" display="C:\Users\39567488\Downloads\C_PROCESO_16-12-4645364_211001044_18215464.pdf"/>
    <hyperlink ref="D42" r:id="rId61"/>
    <hyperlink ref="V42" r:id="rId62" display="C:\Users\39567488\Downloads\C_PROCESO_16-12-4645364_211001044_18215464.pdf"/>
    <hyperlink ref="D47" r:id="rId63" display="41"/>
    <hyperlink ref="V47" r:id="rId64" display="41"/>
    <hyperlink ref="D48" r:id="rId65" display="45"/>
    <hyperlink ref="V48" r:id="rId66" display="45"/>
    <hyperlink ref="D81" r:id="rId67"/>
    <hyperlink ref="D94" r:id="rId68" display="002"/>
    <hyperlink ref="D98" r:id="rId69" display="001"/>
    <hyperlink ref="D104" r:id="rId70" display="http://www.contratos.gov.co/consultas/detalleProceso.do?numConstancia=16-9-412453"/>
    <hyperlink ref="D106" r:id="rId71" display="http://www.contratos.gov.co/consultas/detalleProceso.do?numConstancia=16-9-412763"/>
    <hyperlink ref="D53" r:id="rId72" display="51"/>
    <hyperlink ref="V53" r:id="rId73" display="51"/>
    <hyperlink ref="D92" r:id="rId74"/>
    <hyperlink ref="D107" r:id="rId75"/>
    <hyperlink ref="D57" r:id="rId76" display="55"/>
    <hyperlink ref="D86" r:id="rId77"/>
    <hyperlink ref="D91" r:id="rId78" display="002"/>
    <hyperlink ref="V82" r:id="rId79" display="45"/>
    <hyperlink ref="V77" r:id="rId80" display="05"/>
    <hyperlink ref="D45" r:id="rId81"/>
    <hyperlink ref="V45" r:id="rId82" display="https://www.contratos.gov.co/consultas/detalleProceso.do?numConstancia=16-12-4699718"/>
    <hyperlink ref="D58" r:id="rId83" display="https://www.contratos.gov.co/consultas/detalleProceso.do?numConstancia=16-12-4853347"/>
    <hyperlink ref="D109" r:id="rId84" display="https://www.contratos.gov.co/consultas/detalleProceso.do?numConstancia=16-9-413522"/>
    <hyperlink ref="D43" r:id="rId85" display="http://www.contratos.gov.co/consultas/detalleProceso.do?numConstancia=16-12-4698868"/>
    <hyperlink ref="D44" r:id="rId86" display="http://www.contratos.gov.co/consultas/detalleProceso.do?numConstancia=16-12-4699080"/>
    <hyperlink ref="D50" r:id="rId87" display="http://www.contratos.gov.co/consultas/detalleProceso.do?numConstancia=16-12-4725147"/>
    <hyperlink ref="V51"/>
    <hyperlink ref="D51" r:id="rId88" display="001"/>
    <hyperlink ref="D55" r:id="rId89"/>
    <hyperlink ref="D54" r:id="rId90" display="https://www.contratos.gov.co/consultas/detalleProceso.do?numConstancia=16-12-4771628"/>
    <hyperlink ref="D56" r:id="rId91" display="http://www.contratos.gov.co/consultas/detalleProceso.do?numConstancia=16-12-4796840"/>
    <hyperlink ref="D83" r:id="rId92" display="https://www.contratos.gov.co/consultas/detalleProceso.do?numConstancia=16-13-4726397"/>
    <hyperlink ref="D84" r:id="rId93"/>
    <hyperlink ref="D105" r:id="rId94" display="https://www.contratos.gov.co/consultas/detalleProceso.do?numConstancia=16-9-412647"/>
    <hyperlink ref="D72" r:id="rId95"/>
    <hyperlink ref="D76" r:id="rId96" display="004"/>
    <hyperlink ref="D74" r:id="rId97" display="003"/>
    <hyperlink ref="D73" r:id="rId98" display="002"/>
    <hyperlink ref="V73" r:id="rId99" display="https://www.contratos.gov.co/consultas/detalleProceso.do?numConstancia=16-13-4612333"/>
    <hyperlink ref="D71" r:id="rId100"/>
    <hyperlink ref="D69" r:id="rId101"/>
    <hyperlink ref="D68" r:id="rId102"/>
    <hyperlink ref="D67" r:id="rId103"/>
    <hyperlink ref="D59" r:id="rId104" display="https://www.contratos.gov.co/consultas/detalleProceso.do?numConstancia=16-12-4858303"/>
    <hyperlink ref="D62" r:id="rId105" display="https://www.contratos.gov.co/consultas/detalleProceso.do?numConstancia=16-12-4901314"/>
    <hyperlink ref="D66" r:id="rId106" display="https://www.contratos.gov.co/consultas/detalleProceso.do?numConstancia=16-12-4927436"/>
    <hyperlink ref="V59" r:id="rId107" display="C:\Users\52930442\Downloads\C_PROCESO_16-12-4858303_211001044_19031676.pdf"/>
    <hyperlink ref="D61" r:id="rId108" display="https://www.contratos.gov.co/consultas/detalleProceso.do?numConstancia=16-12-4894573"/>
    <hyperlink ref="D60" r:id="rId109" display="https://www.contratos.gov.co/consultas/detalleProceso.do?numConstancia=16-12-4861526"/>
    <hyperlink ref="D63" r:id="rId110"/>
    <hyperlink ref="D64" r:id="rId111"/>
    <hyperlink ref="D65" r:id="rId112"/>
    <hyperlink ref="D89" r:id="rId113" display="https://www.contratos.gov.co/consultas/detalleProceso.do?numConstancia=16-13-4946713"/>
    <hyperlink ref="D87" r:id="rId114" display="https://www.contratos.gov.co/consultas/detalleProceso.do?numConstancia=16-13-4922173"/>
    <hyperlink ref="D88" r:id="rId115" display="https://www.contratos.gov.co/consultas/detalleProceso.do?numConstancia=16-13-4922212"/>
    <hyperlink ref="D70" r:id="rId116"/>
    <hyperlink ref="D111" r:id="rId117"/>
    <hyperlink ref="D112" r:id="rId118"/>
    <hyperlink ref="D113" r:id="rId119" display="http://www.colombiacompra.gov.co/tienda-virtual-del-estado-colombiano/orden-de-compra/7265"/>
    <hyperlink ref="D114" r:id="rId120" display="http://www.colombiacompra.gov.co/tienda-virtual-del-estado-colombiano/orden-de-compra/7266"/>
    <hyperlink ref="D115" r:id="rId121" display="http://www.colombiacompra.gov.co/tienda-virtual-del-estado-colombiano/orden-de-compra/7267"/>
    <hyperlink ref="D116" r:id="rId122" display="http://www.colombiacompra.gov.co/tienda-virtual-del-estado-colombiano/orden-de-compra/7268"/>
    <hyperlink ref="D117" r:id="rId123" display="http://www.colombiacompra.gov.co/tienda-virtual-del-estado-colombiano/orden-de-compra/7278"/>
    <hyperlink ref="V78" r:id="rId124" display="006"/>
    <hyperlink ref="V32" display="31"/>
    <hyperlink ref="V92" r:id="rId125" display="https://www.contratos.gov.co/consultas/detalleProceso.do?numConstancia=16-4-4857664"/>
    <hyperlink ref="D5" r:id="rId126"/>
    <hyperlink ref="D9" r:id="rId127"/>
    <hyperlink ref="D13" r:id="rId128"/>
    <hyperlink ref="D14" r:id="rId129"/>
    <hyperlink ref="D15" r:id="rId130"/>
    <hyperlink ref="D17" r:id="rId131"/>
    <hyperlink ref="D19" r:id="rId132"/>
    <hyperlink ref="D20" r:id="rId133"/>
    <hyperlink ref="D21" r:id="rId134"/>
    <hyperlink ref="D23" r:id="rId135"/>
    <hyperlink ref="D26" r:id="rId136"/>
    <hyperlink ref="D27" r:id="rId137"/>
    <hyperlink ref="D28" r:id="rId138"/>
    <hyperlink ref="D29" r:id="rId139"/>
    <hyperlink ref="D33" r:id="rId140"/>
    <hyperlink ref="D34" r:id="rId141"/>
    <hyperlink ref="D49" r:id="rId142"/>
    <hyperlink ref="V49" r:id="rId143"/>
    <hyperlink ref="D85" r:id="rId144"/>
    <hyperlink ref="D108" r:id="rId145" display="http://www.contratos.gov.co/consultas/detalleProceso.do?numConstancia=16-9-413507"/>
    <hyperlink ref="D110" r:id="rId146" display="http://www.contratos.gov.co/consultas/detalleProceso.do?numConstancia=16-9-413519"/>
    <hyperlink ref="D118" r:id="rId147" display="http://www.contratos.gov.co/consultas/detalleProceso.do?numConstancia=16-12-4966240"/>
    <hyperlink ref="D119" r:id="rId148" display="https://www.secop.gov.co/CO1BusinessLine/Tendering/ReplyAnalysisEdit/Update?docUniqueIdentifier=CO1.RANL.15405"/>
    <hyperlink ref="D120" r:id="rId149" display="https://www.secop.gov.co/CO1BusinessLine/Tendering/BuyerWorkArea/Index?DocUniqueIdentifier=CO1.BDOS.50804"/>
    <hyperlink ref="D121" r:id="rId150" display="http://www.contratos.gov.co/consultas/detalleProceso.do?numConstancia=16-12-5023784"/>
    <hyperlink ref="D123" r:id="rId151" display="http://www.contratos.gov.co/consultas/detalleProceso.do?numConstancia=16-12-5025332"/>
    <hyperlink ref="D122" r:id="rId152" display="http://www.contratos.gov.co/consultas/detalleProceso.do?numConstancia=16-12-5023874"/>
    <hyperlink ref="D124" r:id="rId153" display="http://www.contratos.gov.co/consultas/detalleProceso.do?numConstancia=16-12-5040399"/>
    <hyperlink ref="D125" r:id="rId154" display="http://www.contratos.gov.co/consultas/detalleProceso.do?numConstancia=16-12-5056418"/>
    <hyperlink ref="D126" r:id="rId155" display="http://www.contratos.gov.co/consultas/detalleProceso.do?numConstancia=16-12-5056208"/>
    <hyperlink ref="D127" r:id="rId156" display="http://www.contratos.gov.co/consultas/detalleProceso.do?numConstancia=16-12-5056340"/>
    <hyperlink ref="D128" r:id="rId157" display="http://www.contratos.gov.co/consultas/detalleProceso.do?numConstancia=16-12-5056474"/>
    <hyperlink ref="D129" r:id="rId158" display="http://www.contratos.gov.co/consultas/detalleProceso.do?numConstancia=16-12-5059706"/>
    <hyperlink ref="V71" display="68"/>
    <hyperlink ref="D140" r:id="rId159" display="http://www.contratos.gov.co/consultas/detalleProceso.do?numConstancia=16-13-5050941"/>
    <hyperlink ref="D139" r:id="rId160" display="http://www.contratos.gov.co/consultas/detalleProceso.do?numConstancia=16-13-5028472"/>
    <hyperlink ref="D138" r:id="rId161" display="http://www.contratos.gov.co/consultas/detalleProceso.do?numConstancia=16-13-5024356"/>
    <hyperlink ref="D137" r:id="rId162" display="http://www.contratos.gov.co/consultas/detalleProceso.do?numConstancia=16-13-5023611"/>
    <hyperlink ref="D136" r:id="rId163" display="http://www.contratos.gov.co/consultas/detalleProceso.do?numConstancia=16-13-5024319"/>
    <hyperlink ref="D135" r:id="rId164" display="http://www.contratos.gov.co/consultas/detalleProceso.do?numConstancia=16-13-5014818"/>
    <hyperlink ref="D134" r:id="rId165" display="http://www.contratos.gov.co/consultas/detalleProceso.do?numConstancia=16-13-5010409"/>
    <hyperlink ref="D133" r:id="rId166" display="http://www.contratos.gov.co/consultas/detalleProceso.do?numConstancia=16-13-4990508"/>
    <hyperlink ref="D132" r:id="rId167" display="http://www.contratos.gov.co/consultas/detalleProceso.do?numConstancia=16-13-4991370"/>
    <hyperlink ref="D131" r:id="rId168" display="http://www.contratos.gov.co/consultas/detalleProceso.do?numConstancia=16-13-4982557"/>
    <hyperlink ref="D130" r:id="rId169" display="http://www.contratos.gov.co/consultas/detalleProceso.do?numConstancia=16-13-4982500"/>
    <hyperlink ref="D141" r:id="rId170" display="http://www.contratos.gov.co/consultas/detalleProceso.do?numConstancia=16-9-414421"/>
    <hyperlink ref="D142" r:id="rId171" display="http://www.contratos.gov.co/consultas/detalleProceso.do?numConstancia=16-9-414493"/>
    <hyperlink ref="D143" r:id="rId172" display="http://www.contratos.gov.co/consultas/detalleProceso.do?numConstancia=16-9-414859"/>
    <hyperlink ref="D10" r:id="rId173"/>
    <hyperlink ref="D150" r:id="rId174" display="http://www.contratos.gov.co/consultas/detalleProceso.do?numConstancia=16-12-5126879"/>
    <hyperlink ref="D151" r:id="rId175" display="http://www.contratos.gov.co/consultas/detalleProceso.do?numConstancia=16-12-5133616"/>
    <hyperlink ref="D152" r:id="rId176" display="http://www.contratos.gov.co/consultas/detalleProceso.do?numConstancia=16-12-5137604"/>
    <hyperlink ref="D154" r:id="rId177" display="http://www.contratos.gov.co/consultas/detalleProceso.do?numConstancia=16-12-5142122"/>
    <hyperlink ref="D155" r:id="rId178" display="http://www.contratos.gov.co/consultas/detalleProceso.do?numConstancia=16-12-5149383"/>
    <hyperlink ref="D156" r:id="rId179" display="http://www.contratos.gov.co/consultas/detalleProceso.do?numConstancia=16-12-5152905"/>
    <hyperlink ref="D158" r:id="rId180" display="http://www.contratos.gov.co/consultas/detalleProceso.do?numConstancia=16-12-5157511"/>
    <hyperlink ref="D159" r:id="rId181" display="http://www.contratos.gov.co/consultas/detalleProceso.do?numConstancia=16-12-5158529"/>
    <hyperlink ref="D160" r:id="rId182" display="https://www.contratos.gov.co/consultas/detalleProceso.do?numConstancia=16-12-5159753"/>
    <hyperlink ref="D161" r:id="rId183" display="https://www.contratos.gov.co/consultas/detalleProceso.do?numConstancia=16-13-5113235"/>
    <hyperlink ref="D162" r:id="rId184" display="https://www.contratos.gov.co/consultas/detalleProceso.do?numConstancia=16-13-5145205"/>
    <hyperlink ref="D163" r:id="rId185" display="https://www.contratos.gov.co/consultas/detalleProceso.do?numConstancia=16-13-5145379"/>
    <hyperlink ref="D164" r:id="rId186" display="https://www.contratos.gov.co/consultas/detalleProceso.do?numConstancia=16-13-5153721"/>
    <hyperlink ref="D165" r:id="rId187" display="https://www.contratos.gov.co/consultas/detalleProceso.do?numConstancia=16-13-5153777"/>
    <hyperlink ref="D166" r:id="rId188" display="https://www.contratos.gov.co/consultas/detalleProceso.do?numConstancia=16-13-5158413"/>
    <hyperlink ref="D167" r:id="rId189" display="https://www.contratos.gov.co/consultas/detalleProceso.do?numConstancia=16-13-5156560"/>
    <hyperlink ref="D168" r:id="rId190" display="https://www.contratos.gov.co/consultas/detalleProceso.do?numConstancia=16-13-5161693"/>
    <hyperlink ref="D169" r:id="rId191" display="https://www.contratos.gov.co/consultas/detalleProceso.do?numConstancia=16-13-5162326"/>
    <hyperlink ref="D170" r:id="rId192" display="https://www.contratos.gov.co/consultas/detalleProceso.do?numConstancia=16-13-5161612"/>
    <hyperlink ref="D171" r:id="rId193" display="https://www.contratos.gov.co/consultas/detalleProceso.do?numConstancia=16-13-5164122"/>
    <hyperlink ref="D172" r:id="rId194" display="https://www.contratos.gov.co/consultas/detalleProceso.do?numConstancia=16-9-415623"/>
    <hyperlink ref="D173" r:id="rId195" display="https://www.contratos.gov.co/consultas/detalleProceso.do?numConstancia=16-12-5171551"/>
    <hyperlink ref="D174" r:id="rId196" display="https://www.contratos.gov.co/consultas/detalleProceso.do?numConstancia=16-12-5170485"/>
    <hyperlink ref="D175" r:id="rId197" display="https://www.contratos.gov.co/consultas/detalleProceso.do?numConstancia=16-13-5171314"/>
    <hyperlink ref="D176" r:id="rId198" display="https://www.contratos.gov.co/consultas/detalleProceso.do?numConstancia=16-13-5171478"/>
    <hyperlink ref="D177" r:id="rId199" display="https://www.contratos.gov.co/consultas/detalleProceso.do?numConstancia=16-9-416023"/>
    <hyperlink ref="D46" r:id="rId200"/>
    <hyperlink ref="D102" r:id="rId201" display="14142"/>
    <hyperlink ref="D103" r:id="rId202"/>
    <hyperlink ref="D180" r:id="rId203" display="https://www.contratos.gov.co/consultas/detalleProceso.do?numConstancia=16-12-5177541"/>
    <hyperlink ref="D181" r:id="rId204" display="https://www.contratos.gov.co/consultas/detalleProceso.do?numConstancia=16-12-5186972"/>
    <hyperlink ref="D182" r:id="rId205" display="https://www.contratos.gov.co/consultas/detalleProceso.do?numConstancia=16-12-5203746"/>
    <hyperlink ref="D184" r:id="rId206" display="http://www.contratos.gov.co/consultas/detalleProceso.do?numConstancia=16-12-5207432"/>
    <hyperlink ref="D185" r:id="rId207" display="https://www.contratos.gov.co/consultas/detalleProceso.do?numConstancia=16-12-5235276"/>
    <hyperlink ref="D186" r:id="rId208" display="https://www.contratos.gov.co/consultas/detalleProceso.do?numConstancia=16-12-5235996"/>
    <hyperlink ref="D187" r:id="rId209" display="https://www.contratos.gov.co/consultas/detalleProceso.do?numConstancia=16-12-5236722"/>
    <hyperlink ref="D183" r:id="rId210" display="http://www.colombiacompra.gov.co/tienda-virtual-del-estado-colombiano/orden-de-compra/8852"/>
    <hyperlink ref="D188" r:id="rId211" display="http://www.colombiacompra.gov.co/tienda-virtual-del-estado-colombiano/orden-de-compra/9111"/>
    <hyperlink ref="D75" r:id="rId212" display="003"/>
    <hyperlink ref="D189" r:id="rId213" display="https://www.contratos.gov.co/consultas/detalleProceso.do?numConstancia=16-12-5274607"/>
    <hyperlink ref="D190" r:id="rId214" display="https://www.contratos.gov.co/consultas/detalleProceso.do?numConstancia=16-12-5277856"/>
    <hyperlink ref="D192" r:id="rId215" display="https://www.contratos.gov.co/consultas/detalleProceso.do?numConstancia=16-13-5283502"/>
    <hyperlink ref="D193" r:id="rId216" display="https://www.contratos.gov.co/consultas/detalleProceso.do?numConstancia=16-12-5283408"/>
    <hyperlink ref="D194" r:id="rId217" display="http://www.colombiacompra.gov.co/tienda-virtual-del-estado-colombiano/orden-de-compra/9382"/>
    <hyperlink ref="D191" r:id="rId218" display="https://www.contratos.gov.co/consultas/detalleProceso.do?numConstancia=16-13-5265673"/>
    <hyperlink ref="D195" r:id="rId219" display="https://www.contratos.gov.co/consultas/detalleProceso.do?numConstancia=16-9-417424"/>
    <hyperlink ref="D196" r:id="rId220" display="https://www.contratos.gov.co/consultas/detalleProceso.do?numConstancia=16-13-5342394"/>
    <hyperlink ref="D197" r:id="rId221" display="https://www.contratos.gov.co/consultas/detalleProceso.do?numConstancia=16-12-5342389"/>
    <hyperlink ref="D198" r:id="rId222" display="https://www.contratos.gov.co/consultas/detalleProceso.do?numConstancia=16-12-5362970"/>
    <hyperlink ref="D199" r:id="rId223" display="https://www.contratos.gov.co/consultas/detalleProceso.do?numConstancia=16-12-5366157"/>
    <hyperlink ref="D201" r:id="rId224" display="https://www.contratos.gov.co/consultas/detalleProceso.do?numConstancia=16-13-5343655"/>
    <hyperlink ref="D202" r:id="rId225" display="https://www.contratos.gov.co/consultas/detalleProceso.do?numConstancia=16-13-5343487"/>
    <hyperlink ref="D203" r:id="rId226" display="https://www.secop.gov.co/CO1BusinessLine/Tendering/BuyerWorkArea/Index?DocUniqueIdentifier=CO1.BDOS.73604"/>
    <hyperlink ref="D205" r:id="rId227" display="https://www.contratos.gov.co/consultas/detalleProceso.do?numConstancia=16-13-5375335"/>
    <hyperlink ref="D207" r:id="rId228" display="https://www.contratos.gov.co/consultas/detalleProceso.do?numConstancia=16-11-5380125"/>
    <hyperlink ref="D208" r:id="rId229" display="https://www.contratos.gov.co/consultas/detalleProceso.do?numConstancia=16-9-418342"/>
    <hyperlink ref="D204" r:id="rId230" display="https://www.contratos.gov.co/consultas/detalleProceso.do?numConstancia=16-13-5375459"/>
    <hyperlink ref="D209" r:id="rId231" display="http://www.colombiacompra.gov.co/tienda-virtual-del-estado-colombiano/orden-de-compra/9382"/>
    <hyperlink ref="D210" r:id="rId232" display="http://www.colombiacompra.gov.co/tienda-virtual-del-estado-colombiano/orden-de-compra/9445"/>
    <hyperlink ref="D211" r:id="rId233" display="http://www.colombiacompra.gov.co/tienda-virtual-del-estado-colombiano/orden-de-compra/9446"/>
    <hyperlink ref="D212" r:id="rId234" display="http://www.colombiacompra.gov.co/tienda-virtual-del-estado-colombiano/orden-de-compra/9447"/>
    <hyperlink ref="D213" r:id="rId235" display="http://www.colombiacompra.gov.co/tienda-virtual-del-estado-colombiano/orden-de-compra/9448"/>
    <hyperlink ref="D214" r:id="rId236" display="http://www.colombiacompra.gov.co/tienda-virtual-del-estado-colombiano/orden-de-compra/9449"/>
    <hyperlink ref="D215" r:id="rId237" display="http://www.colombiacompra.gov.co/tienda-virtual-del-estado-colombiano/orden-de-compra/9450"/>
    <hyperlink ref="D216" r:id="rId238" display="http://www.colombiacompra.gov.co/tienda-virtual-del-estado-colombiano/orden-de-compra/9451"/>
    <hyperlink ref="D217" r:id="rId239" display="http://www.colombiacompra.gov.co/tienda-virtual-del-estado-colombiano/orden-de-compra/9624"/>
    <hyperlink ref="D153" r:id="rId240" display="http://www.contratos.gov.co/consultas/detalleProceso.do?numConstancia=16-12-5149682"/>
    <hyperlink ref="D200" r:id="rId241" display="https://www.contratos.gov.co/consultas/detalleProceso.do?numConstancia=16-12-5378953"/>
    <hyperlink ref="D206" r:id="rId242" display="https://www.contratos.gov.co/consultas/detalleProceso.do?numConstancia=16-13-5383242"/>
    <hyperlink ref="D219" r:id="rId243" display="https://www.contratos.gov.co/consultas/detalleProceso.do?numConstancia=16-12-5503502"/>
    <hyperlink ref="D220" r:id="rId244" display="https://www.contratos.gov.co/consultas/detalleProceso.do?numConstancia=16-12-5511362"/>
    <hyperlink ref="D218" r:id="rId245" display="https://www.contratos.gov.co/consultas/detalleProceso.do?numConstancia=16-12-5492191"/>
    <hyperlink ref="D222" r:id="rId246" display="https://www.contratos.gov.co/consultas/detalleProceso.do?numConstancia=16-9-419507"/>
    <hyperlink ref="D224" r:id="rId247" display="https://www.contratos.gov.co/consultas/detalleProceso.do?numConstancia=16-9-419561"/>
    <hyperlink ref="D225" r:id="rId248" display="https://www.contratos.gov.co/consultas/detalleProceso.do?numConstancia=16-11-5503478"/>
    <hyperlink ref="D226" r:id="rId249" display="https://www.contratos.gov.co/consultas/detalleProceso.do?numConstancia=16-11-5631693"/>
    <hyperlink ref="D227" r:id="rId250" display="https://www.contratos.gov.co/consultas/detalleProceso.do?numConstancia=16-13-5619886"/>
    <hyperlink ref="D221" r:id="rId251" display="https://www.contratos.gov.co/consultas/detalleProceso.do?numConstancia=16-12-5564588"/>
    <hyperlink ref="D228" r:id="rId252" display="https://www.contratos.gov.co/consultas/detalleProceso.do?numConstancia=16-12-5570309"/>
    <hyperlink ref="D229" r:id="rId253" display="https://www.contratos.gov.co/consultas/detalleProceso.do?numConstancia=16-12-5574158"/>
    <hyperlink ref="D230" r:id="rId254" display="https://www.contratos.gov.co/consultas/detalleProceso.do?numConstancia=16-12-5611865"/>
    <hyperlink ref="D223" r:id="rId255" display="https://www.contratos.gov.co/consultas/detalleProceso.do?numConstancia=16-9-419507"/>
    <hyperlink ref="D231" r:id="rId256" display="http://www.contratos.gov.co/consultas/detalleProceso.do?numConstancia=16-12-5696107"/>
    <hyperlink ref="D233" r:id="rId257" display="https://www.contratos.gov.co/consultas/detalleProceso.do?numConstancia=16-13-5690658"/>
    <hyperlink ref="D234" r:id="rId258" display="https://www.contratos.gov.co/consultas/detalleProceso.do?numConstancia=16-13-5735112"/>
    <hyperlink ref="D235" r:id="rId259" display="https://www.contratos.gov.co/consultas/detalleProceso.do?numConstancia=16-9-422161"/>
    <hyperlink ref="D236" r:id="rId260" display="http://www.contratos.gov.co/consultas/detalleProceso.do?numConstancia=16-11-5647673"/>
    <hyperlink ref="D237" r:id="rId261" display="http://www.contratos.gov.co/consultas/detalleProceso.do?numConstancia=16-11-5659916"/>
    <hyperlink ref="D238" r:id="rId262" display="http://www.contratos.gov.co/consultas/detalleProceso.do?numConstancia=16-11-5665135"/>
  </hyperlinks>
  <pageMargins left="0" right="0" top="0.74803149606299213" bottom="0.78740157480314965" header="0.31496062992125984" footer="0.31496062992125984"/>
  <pageSetup paperSize="14" scale="90" fitToWidth="5" fitToHeight="20" orientation="portrait" r:id="rId263"/>
  <drawing r:id="rId264"/>
  <legacyDrawing r:id="rId26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DV336"/>
  <sheetViews>
    <sheetView zoomScaleNormal="100" zoomScaleSheetLayoutView="85" workbookViewId="0">
      <pane xSplit="1" ySplit="2" topLeftCell="H220" activePane="bottomRight" state="frozen"/>
      <selection activeCell="A1181" sqref="A1181"/>
      <selection pane="topRight" activeCell="A1181" sqref="A1181"/>
      <selection pane="bottomLeft" activeCell="A1181" sqref="A1181"/>
      <selection pane="bottomRight" activeCell="AH248" sqref="AH248:AH249"/>
    </sheetView>
  </sheetViews>
  <sheetFormatPr baseColWidth="10" defaultColWidth="14.42578125" defaultRowHeight="12.75" x14ac:dyDescent="0.25"/>
  <cols>
    <col min="1" max="1" width="9.42578125" style="239" hidden="1" customWidth="1"/>
    <col min="2" max="2" width="17.85546875" style="189" hidden="1" customWidth="1"/>
    <col min="3" max="3" width="19.5703125" style="240" hidden="1" customWidth="1"/>
    <col min="4" max="4" width="12.7109375" style="355" hidden="1" customWidth="1"/>
    <col min="5" max="5" width="13.7109375" style="241" hidden="1" customWidth="1"/>
    <col min="6" max="6" width="14.7109375" style="242" hidden="1" customWidth="1"/>
    <col min="7" max="7" width="19.7109375" style="242" hidden="1" customWidth="1"/>
    <col min="8" max="8" width="1.5703125" style="242" customWidth="1"/>
    <col min="9" max="9" width="14.7109375" style="252" customWidth="1"/>
    <col min="10" max="10" width="45" style="243" customWidth="1"/>
    <col min="11" max="11" width="12.42578125" style="250" hidden="1" customWidth="1"/>
    <col min="12" max="12" width="9.85546875" style="245" hidden="1" customWidth="1"/>
    <col min="13" max="13" width="20.28515625" style="266" hidden="1" customWidth="1"/>
    <col min="14" max="14" width="15" style="246" hidden="1" customWidth="1"/>
    <col min="15" max="15" width="8.85546875" style="106" hidden="1" customWidth="1"/>
    <col min="16" max="16" width="12.140625" style="188" hidden="1" customWidth="1"/>
    <col min="17" max="18" width="14.28515625" style="189" hidden="1" customWidth="1"/>
    <col min="19" max="19" width="12.28515625" style="101" hidden="1" customWidth="1"/>
    <col min="20" max="20" width="11.85546875" style="106" hidden="1" customWidth="1"/>
    <col min="21" max="21" width="13.5703125" style="101" hidden="1" customWidth="1"/>
    <col min="22" max="22" width="11.5703125" style="194" hidden="1" customWidth="1"/>
    <col min="23" max="23" width="10.7109375" style="346" hidden="1" customWidth="1"/>
    <col min="24" max="24" width="13.85546875" style="109" hidden="1" customWidth="1"/>
    <col min="25" max="25" width="18" style="242" customWidth="1"/>
    <col min="26" max="26" width="15.7109375" style="247" hidden="1" customWidth="1"/>
    <col min="27" max="27" width="12.7109375" style="103" hidden="1" customWidth="1"/>
    <col min="28" max="28" width="14.28515625" style="181" hidden="1" customWidth="1"/>
    <col min="29" max="29" width="11.42578125" style="104" hidden="1" customWidth="1"/>
    <col min="30" max="30" width="11.85546875" style="102" customWidth="1"/>
    <col min="31" max="31" width="15.5703125" style="248" hidden="1" customWidth="1"/>
    <col min="32" max="32" width="14.7109375" style="102" hidden="1" customWidth="1"/>
    <col min="33" max="33" width="14.85546875" style="102" hidden="1" customWidth="1"/>
    <col min="34" max="34" width="16.140625" style="102" customWidth="1"/>
    <col min="35" max="35" width="19.42578125" style="109" hidden="1" customWidth="1"/>
    <col min="36" max="36" width="11.7109375" style="110" hidden="1" customWidth="1"/>
    <col min="37" max="38" width="14.140625" style="111" hidden="1" customWidth="1"/>
    <col min="39" max="39" width="15.140625" style="112" hidden="1" customWidth="1"/>
    <col min="40" max="40" width="12.85546875" style="104" hidden="1" customWidth="1"/>
    <col min="41" max="41" width="12.85546875" style="274" hidden="1" customWidth="1"/>
    <col min="42" max="42" width="13.5703125" style="104" hidden="1" customWidth="1"/>
    <col min="43" max="43" width="13.85546875" style="101" hidden="1" customWidth="1"/>
    <col min="44" max="44" width="13.5703125" style="101" hidden="1" customWidth="1"/>
    <col min="45" max="45" width="22.42578125" style="242" hidden="1" customWidth="1"/>
    <col min="46" max="46" width="17.5703125" style="249" hidden="1" customWidth="1"/>
    <col min="47" max="48" width="10.85546875" style="101" hidden="1" customWidth="1"/>
    <col min="49" max="49" width="14" style="102" hidden="1" customWidth="1"/>
    <col min="50" max="50" width="14" style="106" hidden="1" customWidth="1"/>
    <col min="51" max="51" width="14" style="101" hidden="1" customWidth="1"/>
    <col min="52" max="52" width="15.5703125" style="102" hidden="1" customWidth="1"/>
    <col min="53" max="53" width="12.5703125" style="355" hidden="1" customWidth="1"/>
    <col min="54" max="54" width="12.5703125" style="101" hidden="1" customWidth="1"/>
    <col min="55" max="56" width="12.5703125" style="102" hidden="1" customWidth="1"/>
    <col min="57" max="57" width="12.5703125" style="101" hidden="1" customWidth="1"/>
    <col min="58" max="58" width="12.5703125" style="102" hidden="1" customWidth="1"/>
    <col min="59" max="60" width="11.7109375" style="355" hidden="1" customWidth="1"/>
    <col min="61" max="61" width="12.85546875" style="102" hidden="1" customWidth="1"/>
    <col min="62" max="62" width="12.5703125" style="102" hidden="1" customWidth="1"/>
    <col min="63" max="63" width="12.5703125" style="101" hidden="1" customWidth="1"/>
    <col min="64" max="64" width="12.5703125" style="102" hidden="1" customWidth="1"/>
    <col min="65" max="66" width="22.42578125" style="102" hidden="1" customWidth="1"/>
    <col min="67" max="67" width="15.140625" style="102" hidden="1" customWidth="1"/>
    <col min="68" max="68" width="11.7109375" style="104" hidden="1" customWidth="1"/>
    <col min="69" max="69" width="11.5703125" style="104" hidden="1" customWidth="1"/>
    <col min="70" max="70" width="11.5703125" style="103" hidden="1" customWidth="1"/>
    <col min="71" max="71" width="11.5703125" style="104" hidden="1" customWidth="1"/>
    <col min="72" max="72" width="11.5703125" style="102" hidden="1" customWidth="1"/>
    <col min="73" max="74" width="11.5703125" style="104" hidden="1" customWidth="1"/>
    <col min="75" max="75" width="11.5703125" style="103" hidden="1" customWidth="1"/>
    <col min="76" max="76" width="11.5703125" style="104" hidden="1" customWidth="1"/>
    <col min="77" max="77" width="11.5703125" style="102" hidden="1" customWidth="1"/>
    <col min="78" max="79" width="11.7109375" style="104" hidden="1" customWidth="1"/>
    <col min="80" max="80" width="11.5703125" style="103" hidden="1" customWidth="1"/>
    <col min="81" max="81" width="11.5703125" style="104" hidden="1" customWidth="1"/>
    <col min="82" max="82" width="11.5703125" style="102" hidden="1" customWidth="1"/>
    <col min="83" max="83" width="11.7109375" style="105" hidden="1" customWidth="1"/>
    <col min="84" max="84" width="13.42578125" style="101" hidden="1" customWidth="1"/>
    <col min="85" max="85" width="11.7109375" style="106" hidden="1" customWidth="1"/>
    <col min="86" max="86" width="22.42578125" style="102" hidden="1" customWidth="1"/>
    <col min="87" max="87" width="21.42578125" style="105" hidden="1" customWidth="1"/>
    <col min="88" max="88" width="19.28515625" style="107" hidden="1" customWidth="1"/>
    <col min="89" max="89" width="16.7109375" style="108" hidden="1" customWidth="1"/>
    <col min="90" max="91" width="11.7109375" style="108" hidden="1" customWidth="1"/>
    <col min="92" max="92" width="13.7109375" style="223" hidden="1" customWidth="1"/>
    <col min="93" max="93" width="1.28515625" style="223" hidden="1" customWidth="1"/>
    <col min="94" max="94" width="15.7109375" style="223" hidden="1" customWidth="1"/>
    <col min="95" max="95" width="13.5703125" style="223" hidden="1" customWidth="1"/>
    <col min="96" max="96" width="11.42578125" style="223" hidden="1" customWidth="1"/>
    <col min="97" max="97" width="12" style="102" hidden="1" customWidth="1"/>
    <col min="98" max="98" width="14.5703125" style="236" hidden="1" customWidth="1"/>
    <col min="99" max="99" width="14.5703125" style="223" hidden="1" customWidth="1"/>
    <col min="100" max="100" width="16.42578125" style="102" hidden="1" customWidth="1"/>
    <col min="101" max="101" width="14.42578125" style="223" hidden="1" customWidth="1"/>
    <col min="102" max="105" width="14.42578125" style="221" hidden="1" customWidth="1"/>
    <col min="106" max="125" width="0" style="221" hidden="1" customWidth="1"/>
    <col min="126" max="126" width="9.28515625" style="364" customWidth="1"/>
    <col min="127" max="16384" width="14.42578125" style="221"/>
  </cols>
  <sheetData>
    <row r="1" spans="1:126" ht="37.5" customHeight="1" x14ac:dyDescent="0.25">
      <c r="I1" s="946" t="s">
        <v>2924</v>
      </c>
      <c r="J1" s="946"/>
      <c r="K1" s="947"/>
      <c r="L1" s="947"/>
      <c r="M1" s="947"/>
      <c r="N1" s="947"/>
      <c r="O1" s="947"/>
      <c r="P1" s="947"/>
      <c r="Q1" s="947"/>
      <c r="R1" s="947"/>
      <c r="S1" s="947"/>
      <c r="T1" s="947"/>
      <c r="U1" s="947"/>
      <c r="V1" s="947"/>
      <c r="W1" s="947"/>
      <c r="X1" s="947"/>
      <c r="Y1" s="946"/>
      <c r="Z1" s="947"/>
      <c r="AA1" s="947"/>
      <c r="AB1" s="947"/>
      <c r="AC1" s="947"/>
      <c r="AD1" s="946"/>
      <c r="AE1" s="947"/>
      <c r="AF1" s="947"/>
      <c r="AG1" s="947"/>
      <c r="AH1" s="946"/>
      <c r="AI1" s="947"/>
      <c r="AJ1" s="947"/>
      <c r="AK1" s="947"/>
      <c r="AL1" s="947"/>
      <c r="AM1" s="947"/>
      <c r="AN1" s="947"/>
      <c r="AO1" s="947"/>
      <c r="AP1" s="947"/>
      <c r="AQ1" s="947"/>
      <c r="AR1" s="947"/>
      <c r="AS1" s="947"/>
      <c r="AT1" s="947"/>
      <c r="AU1" s="947"/>
      <c r="AV1" s="947"/>
      <c r="AW1" s="947"/>
      <c r="AX1" s="947"/>
      <c r="AY1" s="947"/>
      <c r="AZ1" s="947"/>
      <c r="BA1" s="947"/>
      <c r="BB1" s="947"/>
      <c r="BC1" s="947"/>
      <c r="BD1" s="947"/>
      <c r="BE1" s="947"/>
      <c r="BF1" s="947"/>
      <c r="BG1" s="947"/>
      <c r="BH1" s="947"/>
      <c r="BI1" s="947"/>
      <c r="BJ1" s="947"/>
      <c r="BK1" s="947"/>
      <c r="BL1" s="947"/>
      <c r="BM1" s="947"/>
      <c r="BN1" s="947"/>
      <c r="BO1" s="947"/>
      <c r="BP1" s="947"/>
      <c r="BQ1" s="947"/>
      <c r="BR1" s="947"/>
      <c r="BS1" s="947"/>
      <c r="BT1" s="947"/>
      <c r="BU1" s="947"/>
      <c r="BV1" s="947"/>
      <c r="BW1" s="947"/>
      <c r="BX1" s="947"/>
      <c r="BY1" s="947"/>
      <c r="BZ1" s="947"/>
      <c r="CA1" s="947"/>
      <c r="CB1" s="947"/>
      <c r="CC1" s="947"/>
      <c r="CD1" s="947"/>
      <c r="CE1" s="947"/>
      <c r="CF1" s="947"/>
      <c r="CG1" s="947"/>
      <c r="CH1" s="947"/>
      <c r="CI1" s="947"/>
      <c r="CJ1" s="947"/>
      <c r="CK1" s="947"/>
      <c r="CL1" s="947"/>
      <c r="CM1" s="947"/>
      <c r="CN1" s="947"/>
      <c r="CO1" s="947"/>
      <c r="CP1" s="947"/>
      <c r="CQ1" s="947"/>
      <c r="CR1" s="947"/>
      <c r="CS1" s="947"/>
      <c r="CT1" s="947"/>
      <c r="CU1" s="947"/>
      <c r="CV1" s="947"/>
      <c r="CW1" s="947"/>
      <c r="CX1" s="947"/>
      <c r="CY1" s="947"/>
      <c r="CZ1" s="947"/>
      <c r="DA1" s="947"/>
      <c r="DB1" s="947"/>
      <c r="DC1" s="947"/>
      <c r="DD1" s="947"/>
      <c r="DE1" s="947"/>
      <c r="DF1" s="947"/>
      <c r="DG1" s="947"/>
      <c r="DH1" s="947"/>
      <c r="DI1" s="947"/>
      <c r="DJ1" s="947"/>
      <c r="DK1" s="947"/>
      <c r="DL1" s="947"/>
      <c r="DM1" s="947"/>
      <c r="DN1" s="947"/>
      <c r="DO1" s="947"/>
      <c r="DP1" s="947"/>
      <c r="DQ1" s="947"/>
      <c r="DR1" s="947"/>
      <c r="DS1" s="947"/>
      <c r="DT1" s="947"/>
      <c r="DU1" s="947"/>
      <c r="DV1" s="946"/>
    </row>
    <row r="2" spans="1:126" s="303" customFormat="1" ht="47.25" customHeight="1" x14ac:dyDescent="0.25">
      <c r="A2" s="298"/>
      <c r="B2" s="344" t="s">
        <v>20</v>
      </c>
      <c r="C2" s="344" t="s">
        <v>158</v>
      </c>
      <c r="D2" s="135" t="s">
        <v>0</v>
      </c>
      <c r="E2" s="344" t="s">
        <v>114</v>
      </c>
      <c r="F2" s="344" t="s">
        <v>1</v>
      </c>
      <c r="G2" s="344" t="s">
        <v>2921</v>
      </c>
      <c r="H2" s="344"/>
      <c r="I2" s="344" t="s">
        <v>2531</v>
      </c>
      <c r="J2" s="344" t="s">
        <v>6</v>
      </c>
      <c r="K2" s="35" t="s">
        <v>157</v>
      </c>
      <c r="L2" s="31" t="s">
        <v>1466</v>
      </c>
      <c r="M2" s="31" t="s">
        <v>143</v>
      </c>
      <c r="N2" s="286" t="s">
        <v>1476</v>
      </c>
      <c r="O2" s="31" t="s">
        <v>115</v>
      </c>
      <c r="P2" s="37" t="s">
        <v>116</v>
      </c>
      <c r="Q2" s="344" t="s">
        <v>1462</v>
      </c>
      <c r="R2" s="344" t="s">
        <v>3</v>
      </c>
      <c r="S2" s="36" t="s">
        <v>1467</v>
      </c>
      <c r="T2" s="344" t="s">
        <v>130</v>
      </c>
      <c r="U2" s="36" t="s">
        <v>18</v>
      </c>
      <c r="V2" s="136" t="s">
        <v>2</v>
      </c>
      <c r="W2" s="299" t="s">
        <v>1482</v>
      </c>
      <c r="X2" s="344" t="s">
        <v>60</v>
      </c>
      <c r="Y2" s="344" t="s">
        <v>5</v>
      </c>
      <c r="Z2" s="287" t="s">
        <v>144</v>
      </c>
      <c r="AA2" s="344" t="s">
        <v>55</v>
      </c>
      <c r="AB2" s="39" t="s">
        <v>135</v>
      </c>
      <c r="AC2" s="31" t="s">
        <v>136</v>
      </c>
      <c r="AD2" s="38" t="s">
        <v>2918</v>
      </c>
      <c r="AE2" s="198" t="s">
        <v>1629</v>
      </c>
      <c r="AF2" s="38" t="s">
        <v>2758</v>
      </c>
      <c r="AG2" s="38" t="s">
        <v>2759</v>
      </c>
      <c r="AH2" s="344" t="s">
        <v>93</v>
      </c>
      <c r="AI2" s="31" t="s">
        <v>14</v>
      </c>
      <c r="AJ2" s="40" t="s">
        <v>15</v>
      </c>
      <c r="AK2" s="40" t="s">
        <v>9</v>
      </c>
      <c r="AL2" s="40" t="s">
        <v>90</v>
      </c>
      <c r="AM2" s="37" t="s">
        <v>8</v>
      </c>
      <c r="AN2" s="344" t="s">
        <v>40</v>
      </c>
      <c r="AO2" s="273" t="s">
        <v>2750</v>
      </c>
      <c r="AP2" s="344" t="s">
        <v>21</v>
      </c>
      <c r="AQ2" s="37" t="s">
        <v>25</v>
      </c>
      <c r="AR2" s="37" t="s">
        <v>1468</v>
      </c>
      <c r="AS2" s="31" t="s">
        <v>94</v>
      </c>
      <c r="AT2" s="41" t="s">
        <v>95</v>
      </c>
      <c r="AU2" s="37" t="s">
        <v>137</v>
      </c>
      <c r="AV2" s="37" t="s">
        <v>119</v>
      </c>
      <c r="AW2" s="38" t="s">
        <v>13</v>
      </c>
      <c r="AX2" s="31" t="s">
        <v>130</v>
      </c>
      <c r="AY2" s="37" t="s">
        <v>118</v>
      </c>
      <c r="AZ2" s="38" t="s">
        <v>117</v>
      </c>
      <c r="BA2" s="135" t="s">
        <v>137</v>
      </c>
      <c r="BB2" s="37" t="s">
        <v>119</v>
      </c>
      <c r="BC2" s="38" t="s">
        <v>13</v>
      </c>
      <c r="BD2" s="38" t="s">
        <v>130</v>
      </c>
      <c r="BE2" s="37" t="s">
        <v>118</v>
      </c>
      <c r="BF2" s="38" t="s">
        <v>117</v>
      </c>
      <c r="BG2" s="135" t="s">
        <v>137</v>
      </c>
      <c r="BH2" s="135" t="s">
        <v>119</v>
      </c>
      <c r="BI2" s="38" t="s">
        <v>13</v>
      </c>
      <c r="BJ2" s="38" t="s">
        <v>130</v>
      </c>
      <c r="BK2" s="37" t="s">
        <v>118</v>
      </c>
      <c r="BL2" s="38" t="s">
        <v>117</v>
      </c>
      <c r="BM2" s="38" t="s">
        <v>108</v>
      </c>
      <c r="BN2" s="38" t="s">
        <v>109</v>
      </c>
      <c r="BO2" s="38" t="s">
        <v>77</v>
      </c>
      <c r="BP2" s="37" t="s">
        <v>138</v>
      </c>
      <c r="BQ2" s="37" t="s">
        <v>78</v>
      </c>
      <c r="BR2" s="31" t="s">
        <v>130</v>
      </c>
      <c r="BS2" s="37" t="s">
        <v>118</v>
      </c>
      <c r="BT2" s="38" t="s">
        <v>117</v>
      </c>
      <c r="BU2" s="37" t="s">
        <v>138</v>
      </c>
      <c r="BV2" s="31" t="s">
        <v>78</v>
      </c>
      <c r="BW2" s="31" t="s">
        <v>130</v>
      </c>
      <c r="BX2" s="37" t="s">
        <v>118</v>
      </c>
      <c r="BY2" s="38" t="s">
        <v>117</v>
      </c>
      <c r="BZ2" s="37" t="s">
        <v>138</v>
      </c>
      <c r="CA2" s="31" t="s">
        <v>78</v>
      </c>
      <c r="CB2" s="31" t="s">
        <v>130</v>
      </c>
      <c r="CC2" s="37" t="s">
        <v>118</v>
      </c>
      <c r="CD2" s="38" t="s">
        <v>117</v>
      </c>
      <c r="CE2" s="31" t="s">
        <v>79</v>
      </c>
      <c r="CF2" s="37" t="s">
        <v>21</v>
      </c>
      <c r="CG2" s="31"/>
      <c r="CH2" s="38" t="s">
        <v>147</v>
      </c>
      <c r="CI2" s="31" t="s">
        <v>146</v>
      </c>
      <c r="CJ2" s="917" t="s">
        <v>76</v>
      </c>
      <c r="CK2" s="917"/>
      <c r="CL2" s="300" t="s">
        <v>56</v>
      </c>
      <c r="CM2" s="300"/>
      <c r="CN2" s="301" t="s">
        <v>3</v>
      </c>
      <c r="CO2" s="301"/>
      <c r="CP2" s="301" t="s">
        <v>125</v>
      </c>
      <c r="CQ2" s="301" t="s">
        <v>126</v>
      </c>
      <c r="CR2" s="301" t="s">
        <v>1469</v>
      </c>
      <c r="CS2" s="38" t="s">
        <v>1470</v>
      </c>
      <c r="CT2" s="302" t="s">
        <v>1472</v>
      </c>
      <c r="CU2" s="37">
        <v>42277</v>
      </c>
      <c r="CV2" s="38" t="s">
        <v>1471</v>
      </c>
      <c r="CW2" s="301" t="s">
        <v>1473</v>
      </c>
      <c r="DV2" s="359" t="s">
        <v>2919</v>
      </c>
    </row>
    <row r="3" spans="1:126" s="51" customFormat="1" ht="89.25" hidden="1" x14ac:dyDescent="0.25">
      <c r="A3" s="352">
        <f>(V3)</f>
        <v>1</v>
      </c>
      <c r="B3" s="43" t="s">
        <v>1477</v>
      </c>
      <c r="C3" s="277" t="s">
        <v>1478</v>
      </c>
      <c r="D3" s="201" t="s">
        <v>7</v>
      </c>
      <c r="E3" s="346">
        <v>42374</v>
      </c>
      <c r="F3" s="117" t="s">
        <v>1499</v>
      </c>
      <c r="G3" s="44" t="s">
        <v>1525</v>
      </c>
      <c r="H3" s="44"/>
      <c r="I3" s="357" t="s">
        <v>2257</v>
      </c>
      <c r="J3" s="351" t="s">
        <v>1510</v>
      </c>
      <c r="K3" s="352">
        <v>212</v>
      </c>
      <c r="L3" s="46">
        <v>801116</v>
      </c>
      <c r="M3" s="184" t="s">
        <v>1479</v>
      </c>
      <c r="N3" s="162">
        <v>44000000</v>
      </c>
      <c r="O3" s="348" t="s">
        <v>1486</v>
      </c>
      <c r="P3" s="32" t="s">
        <v>1487</v>
      </c>
      <c r="Q3" s="288" t="s">
        <v>1480</v>
      </c>
      <c r="R3" s="349" t="s">
        <v>1481</v>
      </c>
      <c r="S3" s="47"/>
      <c r="T3" s="48"/>
      <c r="U3" s="47"/>
      <c r="V3" s="190">
        <v>1</v>
      </c>
      <c r="W3" s="346">
        <v>42375</v>
      </c>
      <c r="X3" s="350" t="s">
        <v>1484</v>
      </c>
      <c r="Y3" s="365" t="s">
        <v>1485</v>
      </c>
      <c r="Z3" s="114">
        <v>39567488</v>
      </c>
      <c r="AA3" s="50"/>
      <c r="AB3" s="347">
        <v>6816</v>
      </c>
      <c r="AC3" s="346">
        <v>42522</v>
      </c>
      <c r="AD3" s="366">
        <v>4000000</v>
      </c>
      <c r="AE3" s="162">
        <v>44000000</v>
      </c>
      <c r="AF3" s="49"/>
      <c r="AG3" s="49"/>
      <c r="AH3" s="367">
        <f t="shared" ref="AH3:AH58" si="0">+AE3+AF3</f>
        <v>44000000</v>
      </c>
      <c r="AI3" s="157" t="s">
        <v>22</v>
      </c>
      <c r="AJ3" s="157" t="s">
        <v>67</v>
      </c>
      <c r="AK3" s="157" t="s">
        <v>67</v>
      </c>
      <c r="AL3" s="157" t="s">
        <v>67</v>
      </c>
      <c r="AM3" s="346" t="s">
        <v>67</v>
      </c>
      <c r="AN3" s="346">
        <v>42375</v>
      </c>
      <c r="AO3" s="346"/>
      <c r="AP3" s="346">
        <v>42709</v>
      </c>
      <c r="AQ3" s="29">
        <f>AP3-AN3</f>
        <v>334</v>
      </c>
      <c r="AR3" s="29">
        <v>0</v>
      </c>
      <c r="AS3" s="184" t="s">
        <v>41</v>
      </c>
      <c r="AT3" s="290">
        <v>24433491</v>
      </c>
      <c r="AU3" s="57"/>
      <c r="AV3" s="57"/>
      <c r="AW3" s="58"/>
      <c r="AX3" s="86"/>
      <c r="AY3" s="57"/>
      <c r="AZ3" s="58"/>
      <c r="BA3" s="59"/>
      <c r="BB3" s="60"/>
      <c r="BC3" s="61"/>
      <c r="BD3" s="61"/>
      <c r="BE3" s="62"/>
      <c r="BF3" s="61"/>
      <c r="BG3" s="63"/>
      <c r="BH3" s="63"/>
      <c r="BI3" s="64"/>
      <c r="BJ3" s="65"/>
      <c r="BK3" s="66"/>
      <c r="BL3" s="65"/>
      <c r="BM3" s="203">
        <f t="shared" ref="BM3:BM19" si="1">+AF3</f>
        <v>0</v>
      </c>
      <c r="BN3" s="204">
        <f>+AW3+BC3+BI3+BM3</f>
        <v>0</v>
      </c>
      <c r="BO3" s="205">
        <f t="shared" ref="BO3:BO19" si="2">+AH3+BN3</f>
        <v>44000000</v>
      </c>
      <c r="BP3" s="67"/>
      <c r="BQ3" s="67"/>
      <c r="BR3" s="115"/>
      <c r="BS3" s="67"/>
      <c r="BT3" s="58"/>
      <c r="BU3" s="61"/>
      <c r="BV3" s="60"/>
      <c r="BW3" s="60"/>
      <c r="BX3" s="60"/>
      <c r="BY3" s="61"/>
      <c r="BZ3" s="71"/>
      <c r="CA3" s="71"/>
      <c r="CB3" s="72"/>
      <c r="CC3" s="72"/>
      <c r="CD3" s="72"/>
      <c r="CE3" s="73"/>
      <c r="CF3" s="74">
        <f t="shared" ref="CF3:CF22" si="3">+IF(BQ3&gt;AP3,IF(BV3&gt;BQ3,IF(CA3&gt;BV3,CA3,BV3),BQ3),AP3)</f>
        <v>42709</v>
      </c>
      <c r="CG3" s="75"/>
      <c r="CH3" s="49"/>
      <c r="CI3" s="73"/>
      <c r="CJ3" s="76" t="e">
        <f>+SUMIFS(#REF!,#REF!,AB3)</f>
        <v>#REF!</v>
      </c>
      <c r="CK3" s="77" t="e">
        <f>+SUMIFS(#REF!,#REF!,AU3)+SUMIFS(#REF!,#REF!,BA3)+SUMIFS(#REF!,#REF!,BG3)</f>
        <v>#REF!</v>
      </c>
      <c r="CL3" s="78" t="e">
        <f>+(CJ3+CK3)/BO3</f>
        <v>#REF!</v>
      </c>
      <c r="CM3" s="79"/>
      <c r="CN3" s="80" t="str">
        <f t="shared" ref="CN3:CN20" si="4">+R3</f>
        <v>EJECUCIÓN</v>
      </c>
      <c r="CO3" s="81"/>
      <c r="CP3" s="82">
        <f t="shared" ref="CP3:CP22" si="5">+AN3</f>
        <v>42375</v>
      </c>
      <c r="CQ3" s="80">
        <f t="shared" ref="CQ3:CQ40" si="6">+CF3</f>
        <v>42709</v>
      </c>
      <c r="CR3" s="83">
        <f>+CQ3-CP3</f>
        <v>334</v>
      </c>
      <c r="CS3" s="83">
        <f t="shared" ref="CS3:CS40" si="7">+$CU$2-CP3</f>
        <v>-98</v>
      </c>
      <c r="CT3" s="84">
        <f>+IF(CS3&gt;=CR3,100,(CS3/CR3)*100)</f>
        <v>-29.341317365269461</v>
      </c>
      <c r="CU3" s="921" t="s">
        <v>1474</v>
      </c>
      <c r="CV3" s="83">
        <f>+CT3</f>
        <v>-29.341317365269461</v>
      </c>
      <c r="CW3" s="85" t="e">
        <f>+CL3</f>
        <v>#REF!</v>
      </c>
      <c r="DV3" s="360"/>
    </row>
    <row r="4" spans="1:126" s="51" customFormat="1" ht="127.5" hidden="1" x14ac:dyDescent="0.25">
      <c r="A4" s="352">
        <f t="shared" ref="A4:A67" si="8">(V4)</f>
        <v>2</v>
      </c>
      <c r="B4" s="43" t="s">
        <v>1477</v>
      </c>
      <c r="C4" s="277" t="s">
        <v>1545</v>
      </c>
      <c r="D4" s="201" t="s">
        <v>1488</v>
      </c>
      <c r="E4" s="346">
        <v>42375</v>
      </c>
      <c r="F4" s="117" t="s">
        <v>1499</v>
      </c>
      <c r="G4" s="117" t="s">
        <v>1546</v>
      </c>
      <c r="H4" s="117"/>
      <c r="I4" s="30" t="s">
        <v>2257</v>
      </c>
      <c r="J4" s="206" t="s">
        <v>2640</v>
      </c>
      <c r="K4" s="347">
        <v>232</v>
      </c>
      <c r="L4" s="46">
        <v>801315</v>
      </c>
      <c r="M4" s="46" t="s">
        <v>1548</v>
      </c>
      <c r="N4" s="162">
        <v>111259817</v>
      </c>
      <c r="O4" s="348" t="s">
        <v>1549</v>
      </c>
      <c r="P4" s="32" t="s">
        <v>1550</v>
      </c>
      <c r="Q4" s="288" t="s">
        <v>1480</v>
      </c>
      <c r="R4" s="349" t="s">
        <v>1481</v>
      </c>
      <c r="S4" s="47"/>
      <c r="T4" s="48"/>
      <c r="U4" s="47"/>
      <c r="V4" s="191">
        <v>2</v>
      </c>
      <c r="W4" s="346">
        <v>42377</v>
      </c>
      <c r="X4" s="350" t="s">
        <v>1547</v>
      </c>
      <c r="Y4" s="350" t="s">
        <v>1552</v>
      </c>
      <c r="Z4" s="114">
        <v>4973586</v>
      </c>
      <c r="AA4" s="50"/>
      <c r="AB4" s="347">
        <v>9416</v>
      </c>
      <c r="AC4" s="346">
        <v>42377</v>
      </c>
      <c r="AD4" s="87">
        <v>9271651</v>
      </c>
      <c r="AE4" s="162">
        <v>111259817</v>
      </c>
      <c r="AF4" s="49"/>
      <c r="AG4" s="49"/>
      <c r="AH4" s="49">
        <f t="shared" si="0"/>
        <v>111259817</v>
      </c>
      <c r="AI4" s="157" t="s">
        <v>22</v>
      </c>
      <c r="AJ4" s="157" t="s">
        <v>67</v>
      </c>
      <c r="AK4" s="157" t="s">
        <v>67</v>
      </c>
      <c r="AL4" s="157" t="s">
        <v>67</v>
      </c>
      <c r="AM4" s="346" t="s">
        <v>67</v>
      </c>
      <c r="AN4" s="346">
        <v>42377</v>
      </c>
      <c r="AO4" s="346"/>
      <c r="AP4" s="346">
        <v>42742</v>
      </c>
      <c r="AQ4" s="29">
        <f t="shared" ref="AQ4:AQ111" si="9">AP4-AN4</f>
        <v>365</v>
      </c>
      <c r="AR4" s="29"/>
      <c r="AS4" s="184" t="s">
        <v>92</v>
      </c>
      <c r="AT4" s="290">
        <v>7314404</v>
      </c>
      <c r="AU4" s="56"/>
      <c r="AV4" s="57"/>
      <c r="AW4" s="58"/>
      <c r="AX4" s="58"/>
      <c r="AY4" s="57"/>
      <c r="AZ4" s="58"/>
      <c r="BA4" s="59"/>
      <c r="BB4" s="60"/>
      <c r="BC4" s="61"/>
      <c r="BD4" s="61"/>
      <c r="BE4" s="62"/>
      <c r="BF4" s="61"/>
      <c r="BG4" s="63"/>
      <c r="BH4" s="63"/>
      <c r="BI4" s="64"/>
      <c r="BJ4" s="65"/>
      <c r="BK4" s="66"/>
      <c r="BL4" s="65"/>
      <c r="BM4" s="203">
        <f t="shared" si="1"/>
        <v>0</v>
      </c>
      <c r="BN4" s="204">
        <f t="shared" ref="BN4:BN108" si="10">+AW4+BC4+BI4+BM4</f>
        <v>0</v>
      </c>
      <c r="BO4" s="205">
        <f t="shared" si="2"/>
        <v>111259817</v>
      </c>
      <c r="BP4" s="67"/>
      <c r="BQ4" s="67"/>
      <c r="BR4" s="67"/>
      <c r="BS4" s="67"/>
      <c r="BT4" s="58"/>
      <c r="BU4" s="60"/>
      <c r="BV4" s="60"/>
      <c r="BW4" s="60"/>
      <c r="BX4" s="60"/>
      <c r="BY4" s="61"/>
      <c r="BZ4" s="71"/>
      <c r="CA4" s="71"/>
      <c r="CB4" s="72"/>
      <c r="CC4" s="72"/>
      <c r="CD4" s="72"/>
      <c r="CE4" s="73"/>
      <c r="CF4" s="74">
        <f t="shared" si="3"/>
        <v>42742</v>
      </c>
      <c r="CG4" s="75"/>
      <c r="CH4" s="49"/>
      <c r="CI4" s="73"/>
      <c r="CJ4" s="76" t="e">
        <f>+SUMIFS(#REF!,#REF!,AB4)</f>
        <v>#REF!</v>
      </c>
      <c r="CK4" s="77" t="e">
        <f>+SUMIFS(#REF!,#REF!,AU4)+SUMIFS(#REF!,#REF!,BA4)+SUMIFS(#REF!,#REF!,BG4)</f>
        <v>#REF!</v>
      </c>
      <c r="CL4" s="78" t="e">
        <f t="shared" ref="CL4:CL108" si="11">+(CJ4+CK4)/BO4</f>
        <v>#REF!</v>
      </c>
      <c r="CM4" s="79"/>
      <c r="CN4" s="80" t="str">
        <f t="shared" si="4"/>
        <v>EJECUCIÓN</v>
      </c>
      <c r="CO4" s="81"/>
      <c r="CP4" s="82">
        <f t="shared" si="5"/>
        <v>42377</v>
      </c>
      <c r="CQ4" s="80">
        <f t="shared" si="6"/>
        <v>42742</v>
      </c>
      <c r="CR4" s="83">
        <f t="shared" ref="CR4:CR40" si="12">+CQ4-CP4</f>
        <v>365</v>
      </c>
      <c r="CS4" s="83">
        <f t="shared" si="7"/>
        <v>-100</v>
      </c>
      <c r="CT4" s="84">
        <f t="shared" ref="CT4:CT108" si="13">+IF(CS4&gt;=CR4,100,(CS4/CR4)*100)</f>
        <v>-27.397260273972602</v>
      </c>
      <c r="CU4" s="921"/>
      <c r="CV4" s="83">
        <f t="shared" ref="CV4:CV108" si="14">+CT4</f>
        <v>-27.397260273972602</v>
      </c>
      <c r="CW4" s="85" t="e">
        <f t="shared" ref="CW4:CW108" si="15">+CL4</f>
        <v>#REF!</v>
      </c>
    </row>
    <row r="5" spans="1:126" s="51" customFormat="1" ht="76.5" hidden="1" x14ac:dyDescent="0.25">
      <c r="A5" s="352">
        <f t="shared" si="8"/>
        <v>6</v>
      </c>
      <c r="B5" s="43" t="s">
        <v>1477</v>
      </c>
      <c r="C5" s="42" t="s">
        <v>1509</v>
      </c>
      <c r="D5" s="201" t="s">
        <v>1491</v>
      </c>
      <c r="E5" s="346">
        <v>42377</v>
      </c>
      <c r="F5" s="117" t="s">
        <v>1499</v>
      </c>
      <c r="G5" s="44" t="s">
        <v>1525</v>
      </c>
      <c r="H5" s="44"/>
      <c r="I5" s="357" t="s">
        <v>2257</v>
      </c>
      <c r="J5" s="206" t="s">
        <v>2641</v>
      </c>
      <c r="K5" s="347">
        <v>200</v>
      </c>
      <c r="L5" s="46">
        <v>801116</v>
      </c>
      <c r="M5" s="184" t="s">
        <v>1479</v>
      </c>
      <c r="N5" s="162">
        <v>28750000</v>
      </c>
      <c r="O5" s="348" t="s">
        <v>1511</v>
      </c>
      <c r="P5" s="32" t="s">
        <v>1487</v>
      </c>
      <c r="Q5" s="288" t="s">
        <v>1480</v>
      </c>
      <c r="R5" s="349" t="s">
        <v>1481</v>
      </c>
      <c r="S5" s="47"/>
      <c r="T5" s="48"/>
      <c r="U5" s="47"/>
      <c r="V5" s="192">
        <v>6</v>
      </c>
      <c r="W5" s="346">
        <v>42383</v>
      </c>
      <c r="X5" s="350" t="s">
        <v>1484</v>
      </c>
      <c r="Y5" s="365" t="s">
        <v>1512</v>
      </c>
      <c r="Z5" s="114">
        <v>1022097423</v>
      </c>
      <c r="AA5" s="50"/>
      <c r="AB5" s="347">
        <v>17016</v>
      </c>
      <c r="AC5" s="346">
        <v>42383</v>
      </c>
      <c r="AD5" s="366">
        <v>2500000</v>
      </c>
      <c r="AE5" s="162">
        <v>28750000</v>
      </c>
      <c r="AF5" s="49"/>
      <c r="AG5" s="49"/>
      <c r="AH5" s="367">
        <f t="shared" si="0"/>
        <v>28750000</v>
      </c>
      <c r="AI5" s="157" t="s">
        <v>22</v>
      </c>
      <c r="AJ5" s="157" t="s">
        <v>67</v>
      </c>
      <c r="AK5" s="157" t="s">
        <v>67</v>
      </c>
      <c r="AL5" s="157" t="s">
        <v>67</v>
      </c>
      <c r="AM5" s="346" t="s">
        <v>67</v>
      </c>
      <c r="AN5" s="346">
        <v>42383</v>
      </c>
      <c r="AO5" s="346"/>
      <c r="AP5" s="346">
        <v>42551</v>
      </c>
      <c r="AQ5" s="29">
        <f t="shared" si="9"/>
        <v>168</v>
      </c>
      <c r="AR5" s="199" t="s">
        <v>2628</v>
      </c>
      <c r="AS5" s="184" t="s">
        <v>41</v>
      </c>
      <c r="AT5" s="290">
        <v>24433491</v>
      </c>
      <c r="AU5" s="57"/>
      <c r="AV5" s="57"/>
      <c r="AW5" s="58"/>
      <c r="AX5" s="69"/>
      <c r="AY5" s="57"/>
      <c r="AZ5" s="58"/>
      <c r="BA5" s="59"/>
      <c r="BB5" s="60"/>
      <c r="BC5" s="61"/>
      <c r="BD5" s="61"/>
      <c r="BE5" s="62"/>
      <c r="BF5" s="61"/>
      <c r="BG5" s="63"/>
      <c r="BH5" s="63"/>
      <c r="BI5" s="64"/>
      <c r="BJ5" s="65"/>
      <c r="BK5" s="66"/>
      <c r="BL5" s="65"/>
      <c r="BM5" s="203">
        <f t="shared" si="1"/>
        <v>0</v>
      </c>
      <c r="BN5" s="204">
        <f t="shared" si="10"/>
        <v>0</v>
      </c>
      <c r="BO5" s="205">
        <f t="shared" si="2"/>
        <v>28750000</v>
      </c>
      <c r="BP5" s="67"/>
      <c r="BQ5" s="67"/>
      <c r="BR5" s="115"/>
      <c r="BS5" s="67"/>
      <c r="BT5" s="58"/>
      <c r="BU5" s="60"/>
      <c r="BV5" s="60"/>
      <c r="BW5" s="70"/>
      <c r="BX5" s="60"/>
      <c r="BY5" s="61"/>
      <c r="BZ5" s="71"/>
      <c r="CA5" s="71"/>
      <c r="CB5" s="72"/>
      <c r="CC5" s="72"/>
      <c r="CD5" s="72"/>
      <c r="CE5" s="73"/>
      <c r="CF5" s="74">
        <f t="shared" si="3"/>
        <v>42551</v>
      </c>
      <c r="CG5" s="75"/>
      <c r="CH5" s="49"/>
      <c r="CI5" s="73"/>
      <c r="CJ5" s="76" t="e">
        <f>+SUMIFS(#REF!,#REF!,AB5)</f>
        <v>#REF!</v>
      </c>
      <c r="CK5" s="77" t="e">
        <f>+SUMIFS(#REF!,#REF!,AU5)+SUMIFS(#REF!,#REF!,BA5)+SUMIFS(#REF!,#REF!,BG5)</f>
        <v>#REF!</v>
      </c>
      <c r="CL5" s="78" t="e">
        <f t="shared" si="11"/>
        <v>#REF!</v>
      </c>
      <c r="CM5" s="79"/>
      <c r="CN5" s="80" t="str">
        <f t="shared" si="4"/>
        <v>EJECUCIÓN</v>
      </c>
      <c r="CO5" s="81"/>
      <c r="CP5" s="82">
        <f t="shared" si="5"/>
        <v>42383</v>
      </c>
      <c r="CQ5" s="80">
        <f t="shared" si="6"/>
        <v>42551</v>
      </c>
      <c r="CR5" s="83">
        <f t="shared" si="12"/>
        <v>168</v>
      </c>
      <c r="CS5" s="83">
        <f t="shared" si="7"/>
        <v>-106</v>
      </c>
      <c r="CT5" s="84">
        <f t="shared" si="13"/>
        <v>-63.095238095238095</v>
      </c>
      <c r="CU5" s="921"/>
      <c r="CV5" s="83">
        <f t="shared" si="14"/>
        <v>-63.095238095238095</v>
      </c>
      <c r="CW5" s="85" t="e">
        <f t="shared" si="15"/>
        <v>#REF!</v>
      </c>
      <c r="DV5" s="361" t="s">
        <v>2628</v>
      </c>
    </row>
    <row r="6" spans="1:126" s="179" customFormat="1" ht="76.5" hidden="1" x14ac:dyDescent="0.2">
      <c r="A6" s="268" t="str">
        <f t="shared" si="8"/>
        <v>DESIERTO</v>
      </c>
      <c r="B6" s="275" t="s">
        <v>1477</v>
      </c>
      <c r="C6" s="279" t="s">
        <v>1616</v>
      </c>
      <c r="D6" s="207" t="s">
        <v>1492</v>
      </c>
      <c r="E6" s="346">
        <v>42377</v>
      </c>
      <c r="F6" s="283" t="s">
        <v>1499</v>
      </c>
      <c r="G6" s="283" t="s">
        <v>1525</v>
      </c>
      <c r="H6" s="283"/>
      <c r="I6" s="208" t="s">
        <v>1972</v>
      </c>
      <c r="J6" s="140" t="s">
        <v>1613</v>
      </c>
      <c r="K6" s="137">
        <v>152</v>
      </c>
      <c r="L6" s="141">
        <v>801615</v>
      </c>
      <c r="M6" s="208" t="s">
        <v>1614</v>
      </c>
      <c r="N6" s="163">
        <v>23760000</v>
      </c>
      <c r="O6" s="142" t="s">
        <v>1615</v>
      </c>
      <c r="P6" s="143" t="s">
        <v>1487</v>
      </c>
      <c r="Q6" s="144" t="s">
        <v>1985</v>
      </c>
      <c r="R6" s="144" t="s">
        <v>1985</v>
      </c>
      <c r="S6" s="144"/>
      <c r="T6" s="144"/>
      <c r="U6" s="144"/>
      <c r="V6" s="349" t="s">
        <v>1985</v>
      </c>
      <c r="W6" s="138"/>
      <c r="X6" s="144"/>
      <c r="Y6" s="144"/>
      <c r="Z6" s="145"/>
      <c r="AA6" s="144"/>
      <c r="AB6" s="144"/>
      <c r="AC6" s="144"/>
      <c r="AD6" s="144"/>
      <c r="AE6" s="144"/>
      <c r="AF6" s="144"/>
      <c r="AG6" s="144"/>
      <c r="AH6" s="127">
        <f t="shared" si="0"/>
        <v>0</v>
      </c>
      <c r="AI6" s="158" t="s">
        <v>22</v>
      </c>
      <c r="AJ6" s="158" t="s">
        <v>67</v>
      </c>
      <c r="AK6" s="158" t="s">
        <v>67</v>
      </c>
      <c r="AL6" s="158" t="s">
        <v>67</v>
      </c>
      <c r="AM6" s="138" t="s">
        <v>67</v>
      </c>
      <c r="AN6" s="138"/>
      <c r="AO6" s="138"/>
      <c r="AP6" s="138"/>
      <c r="AQ6" s="146">
        <f t="shared" si="9"/>
        <v>0</v>
      </c>
      <c r="AR6" s="146"/>
      <c r="AS6" s="208"/>
      <c r="AT6" s="291" t="e">
        <f>LOOKUP(AS6,'SUPERVISIONES 2015'!$A$3:$B$1279,'SUPERVISIONES 2015'!$B$3:$B$1279)</f>
        <v>#N/A</v>
      </c>
      <c r="AU6" s="147"/>
      <c r="AV6" s="147"/>
      <c r="AW6" s="146"/>
      <c r="AX6" s="148"/>
      <c r="AY6" s="147"/>
      <c r="AZ6" s="146"/>
      <c r="BA6" s="141"/>
      <c r="BB6" s="144"/>
      <c r="BC6" s="146"/>
      <c r="BD6" s="146"/>
      <c r="BE6" s="147"/>
      <c r="BF6" s="146"/>
      <c r="BG6" s="149"/>
      <c r="BH6" s="149"/>
      <c r="BI6" s="127"/>
      <c r="BJ6" s="146"/>
      <c r="BK6" s="147"/>
      <c r="BL6" s="146"/>
      <c r="BM6" s="127">
        <f t="shared" si="1"/>
        <v>0</v>
      </c>
      <c r="BN6" s="127">
        <f t="shared" si="10"/>
        <v>0</v>
      </c>
      <c r="BO6" s="127">
        <f t="shared" si="2"/>
        <v>0</v>
      </c>
      <c r="BP6" s="144"/>
      <c r="BQ6" s="144"/>
      <c r="BR6" s="142"/>
      <c r="BS6" s="144"/>
      <c r="BT6" s="146"/>
      <c r="BU6" s="146"/>
      <c r="BV6" s="144"/>
      <c r="BW6" s="144"/>
      <c r="BX6" s="144"/>
      <c r="BY6" s="146"/>
      <c r="BZ6" s="130"/>
      <c r="CA6" s="130"/>
      <c r="CB6" s="144"/>
      <c r="CC6" s="144"/>
      <c r="CD6" s="144"/>
      <c r="CE6" s="154"/>
      <c r="CF6" s="126">
        <f t="shared" si="3"/>
        <v>0</v>
      </c>
      <c r="CG6" s="128"/>
      <c r="CH6" s="127"/>
      <c r="CI6" s="154"/>
      <c r="CJ6" s="154" t="e">
        <f>+SUMIFS(#REF!,#REF!,AB6)</f>
        <v>#REF!</v>
      </c>
      <c r="CK6" s="127" t="e">
        <f>+SUMIFS(#REF!,#REF!,AU6)+SUMIFS(#REF!,#REF!,BA6)+SUMIFS(#REF!,#REF!,BG6)</f>
        <v>#REF!</v>
      </c>
      <c r="CL6" s="173" t="e">
        <f t="shared" si="11"/>
        <v>#REF!</v>
      </c>
      <c r="CM6" s="173"/>
      <c r="CN6" s="174" t="str">
        <f t="shared" si="4"/>
        <v>DESIERTO</v>
      </c>
      <c r="CO6" s="174"/>
      <c r="CP6" s="175">
        <f t="shared" si="5"/>
        <v>0</v>
      </c>
      <c r="CQ6" s="174">
        <f t="shared" si="6"/>
        <v>0</v>
      </c>
      <c r="CR6" s="176">
        <f t="shared" si="12"/>
        <v>0</v>
      </c>
      <c r="CS6" s="176">
        <f t="shared" si="7"/>
        <v>42277</v>
      </c>
      <c r="CT6" s="177">
        <f t="shared" si="13"/>
        <v>100</v>
      </c>
      <c r="CU6" s="921"/>
      <c r="CV6" s="176">
        <f t="shared" si="14"/>
        <v>100</v>
      </c>
      <c r="CW6" s="178" t="e">
        <f t="shared" si="15"/>
        <v>#REF!</v>
      </c>
    </row>
    <row r="7" spans="1:126" s="51" customFormat="1" ht="76.5" hidden="1" x14ac:dyDescent="0.25">
      <c r="A7" s="352" t="str">
        <f t="shared" si="8"/>
        <v>22</v>
      </c>
      <c r="B7" s="43" t="s">
        <v>1477</v>
      </c>
      <c r="C7" s="277" t="s">
        <v>1617</v>
      </c>
      <c r="D7" s="201" t="s">
        <v>1493</v>
      </c>
      <c r="E7" s="346">
        <v>42377</v>
      </c>
      <c r="F7" s="117" t="s">
        <v>1499</v>
      </c>
      <c r="G7" s="117" t="s">
        <v>1546</v>
      </c>
      <c r="H7" s="117"/>
      <c r="I7" s="350" t="s">
        <v>2257</v>
      </c>
      <c r="J7" s="28" t="s">
        <v>1618</v>
      </c>
      <c r="K7" s="347">
        <v>61</v>
      </c>
      <c r="L7" s="46">
        <v>801315</v>
      </c>
      <c r="M7" s="46" t="s">
        <v>1548</v>
      </c>
      <c r="N7" s="162">
        <v>28402000</v>
      </c>
      <c r="O7" s="348" t="s">
        <v>1619</v>
      </c>
      <c r="P7" s="32" t="s">
        <v>1550</v>
      </c>
      <c r="Q7" s="288" t="s">
        <v>1480</v>
      </c>
      <c r="R7" s="349" t="s">
        <v>1481</v>
      </c>
      <c r="S7" s="47"/>
      <c r="T7" s="48"/>
      <c r="U7" s="47"/>
      <c r="V7" s="191" t="s">
        <v>1537</v>
      </c>
      <c r="W7" s="346">
        <v>42395</v>
      </c>
      <c r="X7" s="350" t="s">
        <v>1621</v>
      </c>
      <c r="Y7" s="350" t="s">
        <v>1622</v>
      </c>
      <c r="Z7" s="114">
        <v>32529734</v>
      </c>
      <c r="AA7" s="50"/>
      <c r="AB7" s="347">
        <v>28516</v>
      </c>
      <c r="AC7" s="346">
        <v>42395</v>
      </c>
      <c r="AD7" s="87">
        <v>2582000</v>
      </c>
      <c r="AE7" s="162">
        <v>28402000</v>
      </c>
      <c r="AF7" s="49"/>
      <c r="AG7" s="49"/>
      <c r="AH7" s="49">
        <f t="shared" si="0"/>
        <v>28402000</v>
      </c>
      <c r="AI7" s="157" t="s">
        <v>22</v>
      </c>
      <c r="AJ7" s="157" t="s">
        <v>67</v>
      </c>
      <c r="AK7" s="157" t="s">
        <v>67</v>
      </c>
      <c r="AL7" s="157" t="s">
        <v>67</v>
      </c>
      <c r="AM7" s="346" t="s">
        <v>67</v>
      </c>
      <c r="AN7" s="346">
        <v>42395</v>
      </c>
      <c r="AO7" s="346"/>
      <c r="AP7" s="346">
        <v>42729</v>
      </c>
      <c r="AQ7" s="29">
        <f t="shared" si="9"/>
        <v>334</v>
      </c>
      <c r="AR7" s="29"/>
      <c r="AS7" s="184" t="s">
        <v>17</v>
      </c>
      <c r="AT7" s="55">
        <f>LOOKUP(AS7,'SUPERVISIONES 2015'!$A$3:$B$1279,'SUPERVISIONES 2015'!$B$3:$B$1279)</f>
        <v>26271656</v>
      </c>
      <c r="AU7" s="56"/>
      <c r="AV7" s="57"/>
      <c r="AW7" s="58"/>
      <c r="AX7" s="58"/>
      <c r="AY7" s="57"/>
      <c r="AZ7" s="58"/>
      <c r="BA7" s="59"/>
      <c r="BB7" s="60"/>
      <c r="BC7" s="61"/>
      <c r="BD7" s="61"/>
      <c r="BE7" s="62"/>
      <c r="BF7" s="61"/>
      <c r="BG7" s="63"/>
      <c r="BH7" s="63"/>
      <c r="BI7" s="64"/>
      <c r="BJ7" s="65"/>
      <c r="BK7" s="66"/>
      <c r="BL7" s="65"/>
      <c r="BM7" s="203">
        <f t="shared" si="1"/>
        <v>0</v>
      </c>
      <c r="BN7" s="204">
        <f t="shared" si="10"/>
        <v>0</v>
      </c>
      <c r="BO7" s="205">
        <f t="shared" si="2"/>
        <v>28402000</v>
      </c>
      <c r="BP7" s="67"/>
      <c r="BQ7" s="67"/>
      <c r="BR7" s="67"/>
      <c r="BS7" s="67"/>
      <c r="BT7" s="58"/>
      <c r="BU7" s="60"/>
      <c r="BV7" s="60"/>
      <c r="BW7" s="60"/>
      <c r="BX7" s="60"/>
      <c r="BY7" s="61"/>
      <c r="BZ7" s="71"/>
      <c r="CA7" s="71"/>
      <c r="CB7" s="72"/>
      <c r="CC7" s="72"/>
      <c r="CD7" s="72"/>
      <c r="CE7" s="73"/>
      <c r="CF7" s="74">
        <f t="shared" si="3"/>
        <v>42729</v>
      </c>
      <c r="CG7" s="75"/>
      <c r="CH7" s="49"/>
      <c r="CI7" s="73"/>
      <c r="CJ7" s="76" t="e">
        <f>+SUMIFS(#REF!,#REF!,AB7)</f>
        <v>#REF!</v>
      </c>
      <c r="CK7" s="77" t="e">
        <f>+SUMIFS(#REF!,#REF!,AU7)+SUMIFS(#REF!,#REF!,BA7)+SUMIFS(#REF!,#REF!,BG7)</f>
        <v>#REF!</v>
      </c>
      <c r="CL7" s="78" t="e">
        <f t="shared" si="11"/>
        <v>#REF!</v>
      </c>
      <c r="CM7" s="79"/>
      <c r="CN7" s="80" t="str">
        <f t="shared" si="4"/>
        <v>EJECUCIÓN</v>
      </c>
      <c r="CO7" s="81"/>
      <c r="CP7" s="82">
        <f t="shared" si="5"/>
        <v>42395</v>
      </c>
      <c r="CQ7" s="80">
        <f t="shared" si="6"/>
        <v>42729</v>
      </c>
      <c r="CR7" s="83">
        <f t="shared" si="12"/>
        <v>334</v>
      </c>
      <c r="CS7" s="83">
        <f t="shared" si="7"/>
        <v>-118</v>
      </c>
      <c r="CT7" s="84">
        <f t="shared" si="13"/>
        <v>-35.32934131736527</v>
      </c>
      <c r="CU7" s="921"/>
      <c r="CV7" s="83">
        <f t="shared" si="14"/>
        <v>-35.32934131736527</v>
      </c>
      <c r="CW7" s="85" t="e">
        <f t="shared" si="15"/>
        <v>#REF!</v>
      </c>
    </row>
    <row r="8" spans="1:126" s="51" customFormat="1" ht="63.75" hidden="1" x14ac:dyDescent="0.25">
      <c r="A8" s="352" t="str">
        <f t="shared" si="8"/>
        <v>24</v>
      </c>
      <c r="B8" s="43" t="s">
        <v>1477</v>
      </c>
      <c r="C8" s="277" t="s">
        <v>1623</v>
      </c>
      <c r="D8" s="201" t="s">
        <v>1494</v>
      </c>
      <c r="E8" s="346">
        <v>42377</v>
      </c>
      <c r="F8" s="117" t="s">
        <v>1499</v>
      </c>
      <c r="G8" s="117" t="s">
        <v>1546</v>
      </c>
      <c r="H8" s="117"/>
      <c r="I8" s="350" t="s">
        <v>2257</v>
      </c>
      <c r="J8" s="28" t="s">
        <v>1624</v>
      </c>
      <c r="K8" s="347">
        <v>57</v>
      </c>
      <c r="L8" s="46">
        <v>801315</v>
      </c>
      <c r="M8" s="46" t="s">
        <v>1548</v>
      </c>
      <c r="N8" s="162">
        <v>2520000</v>
      </c>
      <c r="O8" s="348" t="s">
        <v>1625</v>
      </c>
      <c r="P8" s="32" t="s">
        <v>1550</v>
      </c>
      <c r="Q8" s="288" t="s">
        <v>1480</v>
      </c>
      <c r="R8" s="349" t="s">
        <v>1481</v>
      </c>
      <c r="S8" s="47"/>
      <c r="T8" s="48"/>
      <c r="U8" s="47"/>
      <c r="V8" s="191" t="s">
        <v>1539</v>
      </c>
      <c r="W8" s="346">
        <v>42397</v>
      </c>
      <c r="X8" s="350" t="s">
        <v>1627</v>
      </c>
      <c r="Y8" s="350" t="s">
        <v>1628</v>
      </c>
      <c r="Z8" s="114">
        <v>11695148</v>
      </c>
      <c r="AA8" s="50"/>
      <c r="AB8" s="347">
        <v>33816</v>
      </c>
      <c r="AC8" s="346">
        <v>42397</v>
      </c>
      <c r="AD8" s="87">
        <v>210000</v>
      </c>
      <c r="AE8" s="162">
        <v>2520000</v>
      </c>
      <c r="AF8" s="49"/>
      <c r="AG8" s="49"/>
      <c r="AH8" s="49">
        <f t="shared" si="0"/>
        <v>2520000</v>
      </c>
      <c r="AI8" s="157" t="s">
        <v>22</v>
      </c>
      <c r="AJ8" s="157" t="s">
        <v>67</v>
      </c>
      <c r="AK8" s="157" t="s">
        <v>67</v>
      </c>
      <c r="AL8" s="157" t="s">
        <v>67</v>
      </c>
      <c r="AM8" s="346" t="s">
        <v>67</v>
      </c>
      <c r="AN8" s="346">
        <v>42397</v>
      </c>
      <c r="AO8" s="346"/>
      <c r="AP8" s="346">
        <v>42762</v>
      </c>
      <c r="AQ8" s="29">
        <f t="shared" si="9"/>
        <v>365</v>
      </c>
      <c r="AR8" s="29"/>
      <c r="AS8" s="184" t="s">
        <v>57</v>
      </c>
      <c r="AT8" s="290">
        <v>1077438612</v>
      </c>
      <c r="AU8" s="57"/>
      <c r="AV8" s="57"/>
      <c r="AW8" s="58"/>
      <c r="AX8" s="69"/>
      <c r="AY8" s="57"/>
      <c r="AZ8" s="58"/>
      <c r="BA8" s="59"/>
      <c r="BB8" s="60"/>
      <c r="BC8" s="61"/>
      <c r="BD8" s="61"/>
      <c r="BE8" s="62"/>
      <c r="BF8" s="61"/>
      <c r="BG8" s="63"/>
      <c r="BH8" s="63"/>
      <c r="BI8" s="64"/>
      <c r="BJ8" s="65"/>
      <c r="BK8" s="66"/>
      <c r="BL8" s="65"/>
      <c r="BM8" s="203">
        <f t="shared" si="1"/>
        <v>0</v>
      </c>
      <c r="BN8" s="204">
        <f t="shared" si="10"/>
        <v>0</v>
      </c>
      <c r="BO8" s="205">
        <f t="shared" si="2"/>
        <v>2520000</v>
      </c>
      <c r="BP8" s="67"/>
      <c r="BQ8" s="67"/>
      <c r="BR8" s="115"/>
      <c r="BS8" s="67"/>
      <c r="BT8" s="58"/>
      <c r="BU8" s="60"/>
      <c r="BV8" s="60"/>
      <c r="BW8" s="70"/>
      <c r="BX8" s="60"/>
      <c r="BY8" s="61"/>
      <c r="BZ8" s="71"/>
      <c r="CA8" s="71"/>
      <c r="CB8" s="72"/>
      <c r="CC8" s="72"/>
      <c r="CD8" s="72"/>
      <c r="CE8" s="73"/>
      <c r="CF8" s="74">
        <f t="shared" si="3"/>
        <v>42762</v>
      </c>
      <c r="CG8" s="75"/>
      <c r="CH8" s="49"/>
      <c r="CI8" s="73"/>
      <c r="CJ8" s="76" t="e">
        <f>+SUMIFS(#REF!,#REF!,AB8)</f>
        <v>#REF!</v>
      </c>
      <c r="CK8" s="77" t="e">
        <f>+SUMIFS(#REF!,#REF!,AU8)+SUMIFS(#REF!,#REF!,BA8)+SUMIFS(#REF!,#REF!,BG8)</f>
        <v>#REF!</v>
      </c>
      <c r="CL8" s="78" t="e">
        <f t="shared" si="11"/>
        <v>#REF!</v>
      </c>
      <c r="CM8" s="79"/>
      <c r="CN8" s="80" t="str">
        <f t="shared" si="4"/>
        <v>EJECUCIÓN</v>
      </c>
      <c r="CO8" s="81"/>
      <c r="CP8" s="82">
        <f t="shared" si="5"/>
        <v>42397</v>
      </c>
      <c r="CQ8" s="80">
        <f t="shared" si="6"/>
        <v>42762</v>
      </c>
      <c r="CR8" s="83">
        <f t="shared" si="12"/>
        <v>365</v>
      </c>
      <c r="CS8" s="83">
        <f t="shared" si="7"/>
        <v>-120</v>
      </c>
      <c r="CT8" s="84">
        <f t="shared" si="13"/>
        <v>-32.87671232876712</v>
      </c>
      <c r="CU8" s="921"/>
      <c r="CV8" s="83">
        <f t="shared" si="14"/>
        <v>-32.87671232876712</v>
      </c>
      <c r="CW8" s="85" t="e">
        <f t="shared" si="15"/>
        <v>#REF!</v>
      </c>
    </row>
    <row r="9" spans="1:126" s="51" customFormat="1" ht="89.25" hidden="1" x14ac:dyDescent="0.25">
      <c r="A9" s="352">
        <f t="shared" si="8"/>
        <v>7</v>
      </c>
      <c r="B9" s="43" t="s">
        <v>1489</v>
      </c>
      <c r="C9" s="277" t="s">
        <v>1513</v>
      </c>
      <c r="D9" s="201" t="s">
        <v>1495</v>
      </c>
      <c r="E9" s="346">
        <v>42381</v>
      </c>
      <c r="F9" s="117" t="s">
        <v>1499</v>
      </c>
      <c r="G9" s="44" t="s">
        <v>1525</v>
      </c>
      <c r="H9" s="44"/>
      <c r="I9" s="45" t="s">
        <v>2302</v>
      </c>
      <c r="J9" s="351" t="s">
        <v>1514</v>
      </c>
      <c r="K9" s="352">
        <v>166</v>
      </c>
      <c r="L9" s="46">
        <v>801116</v>
      </c>
      <c r="M9" s="184" t="s">
        <v>1479</v>
      </c>
      <c r="N9" s="162">
        <v>52000000</v>
      </c>
      <c r="O9" s="348" t="s">
        <v>1515</v>
      </c>
      <c r="P9" s="32" t="s">
        <v>1487</v>
      </c>
      <c r="Q9" s="288" t="s">
        <v>1480</v>
      </c>
      <c r="R9" s="349" t="s">
        <v>1481</v>
      </c>
      <c r="S9" s="47"/>
      <c r="T9" s="48"/>
      <c r="U9" s="47"/>
      <c r="V9" s="192">
        <v>7</v>
      </c>
      <c r="W9" s="346">
        <v>42383</v>
      </c>
      <c r="X9" s="350" t="s">
        <v>1484</v>
      </c>
      <c r="Y9" s="365" t="s">
        <v>1516</v>
      </c>
      <c r="Z9" s="114">
        <v>14696934</v>
      </c>
      <c r="AA9" s="50"/>
      <c r="AB9" s="347">
        <v>16916</v>
      </c>
      <c r="AC9" s="346">
        <v>42383</v>
      </c>
      <c r="AD9" s="366">
        <v>5200000</v>
      </c>
      <c r="AE9" s="162">
        <v>52000000</v>
      </c>
      <c r="AF9" s="49"/>
      <c r="AG9" s="49"/>
      <c r="AH9" s="367">
        <f t="shared" si="0"/>
        <v>52000000</v>
      </c>
      <c r="AI9" s="157" t="s">
        <v>22</v>
      </c>
      <c r="AJ9" s="157" t="s">
        <v>67</v>
      </c>
      <c r="AK9" s="157" t="s">
        <v>67</v>
      </c>
      <c r="AL9" s="157" t="s">
        <v>67</v>
      </c>
      <c r="AM9" s="346" t="s">
        <v>67</v>
      </c>
      <c r="AN9" s="346">
        <v>42383</v>
      </c>
      <c r="AO9" s="346"/>
      <c r="AP9" s="346">
        <v>42687</v>
      </c>
      <c r="AQ9" s="29">
        <f t="shared" si="9"/>
        <v>304</v>
      </c>
      <c r="AR9" s="29"/>
      <c r="AS9" s="184" t="s">
        <v>463</v>
      </c>
      <c r="AT9" s="290">
        <v>17336974</v>
      </c>
      <c r="AU9" s="57"/>
      <c r="AV9" s="57"/>
      <c r="AW9" s="58"/>
      <c r="AX9" s="86"/>
      <c r="AY9" s="57"/>
      <c r="AZ9" s="58"/>
      <c r="BA9" s="59"/>
      <c r="BB9" s="60"/>
      <c r="BC9" s="61"/>
      <c r="BD9" s="61"/>
      <c r="BE9" s="62"/>
      <c r="BF9" s="61"/>
      <c r="BG9" s="63"/>
      <c r="BH9" s="63"/>
      <c r="BI9" s="64"/>
      <c r="BJ9" s="65"/>
      <c r="BK9" s="66"/>
      <c r="BL9" s="65"/>
      <c r="BM9" s="203">
        <f t="shared" si="1"/>
        <v>0</v>
      </c>
      <c r="BN9" s="204">
        <f t="shared" si="10"/>
        <v>0</v>
      </c>
      <c r="BO9" s="205">
        <f t="shared" si="2"/>
        <v>52000000</v>
      </c>
      <c r="BP9" s="67"/>
      <c r="BQ9" s="67"/>
      <c r="BR9" s="115"/>
      <c r="BS9" s="67"/>
      <c r="BT9" s="58"/>
      <c r="BU9" s="61"/>
      <c r="BV9" s="60"/>
      <c r="BW9" s="60"/>
      <c r="BX9" s="60"/>
      <c r="BY9" s="61"/>
      <c r="BZ9" s="71"/>
      <c r="CA9" s="71"/>
      <c r="CB9" s="72"/>
      <c r="CC9" s="72"/>
      <c r="CD9" s="72"/>
      <c r="CE9" s="73"/>
      <c r="CF9" s="74">
        <f t="shared" si="3"/>
        <v>42687</v>
      </c>
      <c r="CG9" s="75"/>
      <c r="CH9" s="49"/>
      <c r="CI9" s="73"/>
      <c r="CJ9" s="76" t="e">
        <f>+SUMIFS(#REF!,#REF!,AB9)</f>
        <v>#REF!</v>
      </c>
      <c r="CK9" s="77" t="e">
        <f>+SUMIFS(#REF!,#REF!,AU9)+SUMIFS(#REF!,#REF!,BA9)+SUMIFS(#REF!,#REF!,BG9)</f>
        <v>#REF!</v>
      </c>
      <c r="CL9" s="78" t="e">
        <f t="shared" si="11"/>
        <v>#REF!</v>
      </c>
      <c r="CM9" s="79"/>
      <c r="CN9" s="80" t="str">
        <f t="shared" si="4"/>
        <v>EJECUCIÓN</v>
      </c>
      <c r="CO9" s="81"/>
      <c r="CP9" s="82">
        <f t="shared" si="5"/>
        <v>42383</v>
      </c>
      <c r="CQ9" s="80">
        <f t="shared" si="6"/>
        <v>42687</v>
      </c>
      <c r="CR9" s="83">
        <f t="shared" si="12"/>
        <v>304</v>
      </c>
      <c r="CS9" s="83">
        <f t="shared" si="7"/>
        <v>-106</v>
      </c>
      <c r="CT9" s="84">
        <f t="shared" si="13"/>
        <v>-34.868421052631575</v>
      </c>
      <c r="CU9" s="921"/>
      <c r="CV9" s="83">
        <f t="shared" si="14"/>
        <v>-34.868421052631575</v>
      </c>
      <c r="CW9" s="85" t="e">
        <f t="shared" si="15"/>
        <v>#REF!</v>
      </c>
      <c r="DV9" s="360"/>
    </row>
    <row r="10" spans="1:126" s="51" customFormat="1" ht="35.25" hidden="1" customHeight="1" x14ac:dyDescent="0.2">
      <c r="A10" s="352">
        <f t="shared" si="8"/>
        <v>9</v>
      </c>
      <c r="B10" s="43" t="s">
        <v>1609</v>
      </c>
      <c r="C10" s="277" t="s">
        <v>1672</v>
      </c>
      <c r="D10" s="201" t="s">
        <v>1496</v>
      </c>
      <c r="E10" s="346">
        <v>42381</v>
      </c>
      <c r="F10" s="117" t="s">
        <v>1499</v>
      </c>
      <c r="G10" s="44" t="s">
        <v>1525</v>
      </c>
      <c r="H10" s="44"/>
      <c r="I10" s="357" t="s">
        <v>2257</v>
      </c>
      <c r="J10" s="351" t="s">
        <v>1673</v>
      </c>
      <c r="K10" s="347">
        <v>5</v>
      </c>
      <c r="L10" s="46">
        <v>801116</v>
      </c>
      <c r="M10" s="209" t="s">
        <v>1674</v>
      </c>
      <c r="N10" s="210">
        <v>41580000</v>
      </c>
      <c r="O10" s="348" t="s">
        <v>1675</v>
      </c>
      <c r="P10" s="32" t="s">
        <v>1487</v>
      </c>
      <c r="Q10" s="288" t="s">
        <v>1480</v>
      </c>
      <c r="R10" s="349" t="s">
        <v>1481</v>
      </c>
      <c r="S10" s="47"/>
      <c r="T10" s="48"/>
      <c r="U10" s="47"/>
      <c r="V10" s="192">
        <v>9</v>
      </c>
      <c r="W10" s="346">
        <v>42384</v>
      </c>
      <c r="X10" s="350" t="s">
        <v>1484</v>
      </c>
      <c r="Y10" s="365" t="s">
        <v>26</v>
      </c>
      <c r="Z10" s="114">
        <v>5825755</v>
      </c>
      <c r="AA10" s="50"/>
      <c r="AB10" s="347">
        <v>17816</v>
      </c>
      <c r="AC10" s="346">
        <v>42384</v>
      </c>
      <c r="AD10" s="368">
        <v>3780000</v>
      </c>
      <c r="AE10" s="162">
        <v>41580000</v>
      </c>
      <c r="AF10" s="49"/>
      <c r="AG10" s="49"/>
      <c r="AH10" s="367">
        <f t="shared" si="0"/>
        <v>41580000</v>
      </c>
      <c r="AI10" s="157" t="s">
        <v>22</v>
      </c>
      <c r="AJ10" s="157" t="s">
        <v>67</v>
      </c>
      <c r="AK10" s="157" t="s">
        <v>67</v>
      </c>
      <c r="AL10" s="157" t="s">
        <v>67</v>
      </c>
      <c r="AM10" s="346" t="s">
        <v>67</v>
      </c>
      <c r="AN10" s="346">
        <v>42384</v>
      </c>
      <c r="AO10" s="346"/>
      <c r="AP10" s="346">
        <v>42719</v>
      </c>
      <c r="AQ10" s="29">
        <f>AP10-AN10</f>
        <v>335</v>
      </c>
      <c r="AR10" s="29"/>
      <c r="AS10" s="350" t="s">
        <v>2436</v>
      </c>
      <c r="AT10" s="55">
        <v>46680592</v>
      </c>
      <c r="AU10" s="56"/>
      <c r="AV10" s="57"/>
      <c r="AW10" s="58"/>
      <c r="AX10" s="58"/>
      <c r="AY10" s="57"/>
      <c r="AZ10" s="58"/>
      <c r="BA10" s="59"/>
      <c r="BB10" s="60"/>
      <c r="BC10" s="61"/>
      <c r="BD10" s="61"/>
      <c r="BE10" s="62"/>
      <c r="BF10" s="61"/>
      <c r="BG10" s="63"/>
      <c r="BH10" s="63"/>
      <c r="BI10" s="64"/>
      <c r="BJ10" s="65"/>
      <c r="BK10" s="66"/>
      <c r="BL10" s="65"/>
      <c r="BM10" s="203">
        <f t="shared" si="1"/>
        <v>0</v>
      </c>
      <c r="BN10" s="204">
        <f t="shared" si="10"/>
        <v>0</v>
      </c>
      <c r="BO10" s="205">
        <f t="shared" si="2"/>
        <v>41580000</v>
      </c>
      <c r="BP10" s="67"/>
      <c r="BQ10" s="67"/>
      <c r="BR10" s="67"/>
      <c r="BS10" s="67"/>
      <c r="BT10" s="58"/>
      <c r="BU10" s="60"/>
      <c r="BV10" s="60"/>
      <c r="BW10" s="60"/>
      <c r="BX10" s="60"/>
      <c r="BY10" s="61"/>
      <c r="BZ10" s="71"/>
      <c r="CA10" s="71"/>
      <c r="CB10" s="72"/>
      <c r="CC10" s="72"/>
      <c r="CD10" s="72"/>
      <c r="CE10" s="73"/>
      <c r="CF10" s="74">
        <f t="shared" si="3"/>
        <v>42719</v>
      </c>
      <c r="CG10" s="75"/>
      <c r="CH10" s="49"/>
      <c r="CI10" s="73"/>
      <c r="CJ10" s="76" t="e">
        <f>+SUMIFS(#REF!,#REF!,AB10)</f>
        <v>#REF!</v>
      </c>
      <c r="CK10" s="77" t="e">
        <f>+SUMIFS(#REF!,#REF!,AU10)+SUMIFS(#REF!,#REF!,BA10)+SUMIFS(#REF!,#REF!,BG10)</f>
        <v>#REF!</v>
      </c>
      <c r="CL10" s="78" t="e">
        <f t="shared" si="11"/>
        <v>#REF!</v>
      </c>
      <c r="CM10" s="79"/>
      <c r="CN10" s="80" t="str">
        <f t="shared" si="4"/>
        <v>EJECUCIÓN</v>
      </c>
      <c r="CO10" s="81"/>
      <c r="CP10" s="82">
        <f t="shared" si="5"/>
        <v>42384</v>
      </c>
      <c r="CQ10" s="80">
        <f t="shared" si="6"/>
        <v>42719</v>
      </c>
      <c r="CR10" s="83">
        <f t="shared" si="12"/>
        <v>335</v>
      </c>
      <c r="CS10" s="83">
        <f t="shared" si="7"/>
        <v>-107</v>
      </c>
      <c r="CT10" s="84">
        <f t="shared" si="13"/>
        <v>-31.940298507462689</v>
      </c>
      <c r="CU10" s="921"/>
      <c r="CV10" s="83">
        <f t="shared" si="14"/>
        <v>-31.940298507462689</v>
      </c>
      <c r="CW10" s="85" t="e">
        <f t="shared" si="15"/>
        <v>#REF!</v>
      </c>
      <c r="DV10" s="360"/>
    </row>
    <row r="11" spans="1:126" s="51" customFormat="1" ht="89.25" hidden="1" x14ac:dyDescent="0.25">
      <c r="A11" s="352">
        <f t="shared" si="8"/>
        <v>46</v>
      </c>
      <c r="B11" s="43" t="s">
        <v>1609</v>
      </c>
      <c r="C11" s="277" t="s">
        <v>1747</v>
      </c>
      <c r="D11" s="201" t="s">
        <v>1497</v>
      </c>
      <c r="E11" s="346">
        <v>42381</v>
      </c>
      <c r="F11" s="117" t="s">
        <v>1499</v>
      </c>
      <c r="G11" s="117" t="s">
        <v>1659</v>
      </c>
      <c r="H11" s="117"/>
      <c r="I11" s="350" t="s">
        <v>2257</v>
      </c>
      <c r="J11" s="351" t="s">
        <v>1748</v>
      </c>
      <c r="K11" s="347">
        <v>52</v>
      </c>
      <c r="L11" s="202" t="s">
        <v>1749</v>
      </c>
      <c r="M11" s="354" t="s">
        <v>1750</v>
      </c>
      <c r="N11" s="210" t="s">
        <v>1751</v>
      </c>
      <c r="O11" s="348" t="s">
        <v>1752</v>
      </c>
      <c r="P11" s="32" t="s">
        <v>1753</v>
      </c>
      <c r="Q11" s="288" t="s">
        <v>1480</v>
      </c>
      <c r="R11" s="349" t="s">
        <v>1481</v>
      </c>
      <c r="S11" s="47"/>
      <c r="T11" s="48"/>
      <c r="U11" s="47"/>
      <c r="V11" s="192">
        <v>46</v>
      </c>
      <c r="W11" s="346">
        <v>42431</v>
      </c>
      <c r="X11" s="350" t="s">
        <v>1978</v>
      </c>
      <c r="Y11" s="350" t="s">
        <v>1979</v>
      </c>
      <c r="Z11" s="118">
        <v>900062917</v>
      </c>
      <c r="AA11" s="50" t="s">
        <v>1839</v>
      </c>
      <c r="AB11" s="347">
        <v>52816</v>
      </c>
      <c r="AC11" s="346">
        <v>42431</v>
      </c>
      <c r="AD11" s="29"/>
      <c r="AE11" s="162">
        <v>55000000</v>
      </c>
      <c r="AF11" s="49"/>
      <c r="AG11" s="49"/>
      <c r="AH11" s="49">
        <f t="shared" si="0"/>
        <v>55000000</v>
      </c>
      <c r="AI11" s="157" t="s">
        <v>22</v>
      </c>
      <c r="AJ11" s="157" t="s">
        <v>67</v>
      </c>
      <c r="AK11" s="157" t="s">
        <v>67</v>
      </c>
      <c r="AL11" s="157" t="s">
        <v>67</v>
      </c>
      <c r="AM11" s="346" t="s">
        <v>67</v>
      </c>
      <c r="AN11" s="346">
        <v>42431</v>
      </c>
      <c r="AO11" s="346"/>
      <c r="AP11" s="346">
        <v>42735</v>
      </c>
      <c r="AQ11" s="29">
        <f>AP11-AN11</f>
        <v>304</v>
      </c>
      <c r="AR11" s="29"/>
      <c r="AS11" s="350" t="s">
        <v>1980</v>
      </c>
      <c r="AT11" s="55">
        <v>52992368</v>
      </c>
      <c r="AU11" s="57"/>
      <c r="AV11" s="57"/>
      <c r="AW11" s="58"/>
      <c r="AX11" s="69"/>
      <c r="AY11" s="57"/>
      <c r="AZ11" s="58"/>
      <c r="BA11" s="59"/>
      <c r="BB11" s="60"/>
      <c r="BC11" s="61"/>
      <c r="BD11" s="61"/>
      <c r="BE11" s="62"/>
      <c r="BF11" s="61"/>
      <c r="BG11" s="63"/>
      <c r="BH11" s="63"/>
      <c r="BI11" s="64"/>
      <c r="BJ11" s="65"/>
      <c r="BK11" s="66"/>
      <c r="BL11" s="65"/>
      <c r="BM11" s="203">
        <f t="shared" si="1"/>
        <v>0</v>
      </c>
      <c r="BN11" s="204">
        <f t="shared" si="10"/>
        <v>0</v>
      </c>
      <c r="BO11" s="205">
        <f t="shared" si="2"/>
        <v>55000000</v>
      </c>
      <c r="BP11" s="67"/>
      <c r="BQ11" s="67"/>
      <c r="BR11" s="115"/>
      <c r="BS11" s="67"/>
      <c r="BT11" s="58"/>
      <c r="BU11" s="60"/>
      <c r="BV11" s="60"/>
      <c r="BW11" s="70"/>
      <c r="BX11" s="60"/>
      <c r="BY11" s="61"/>
      <c r="BZ11" s="71"/>
      <c r="CA11" s="71"/>
      <c r="CB11" s="72"/>
      <c r="CC11" s="72"/>
      <c r="CD11" s="72"/>
      <c r="CE11" s="73"/>
      <c r="CF11" s="74">
        <f t="shared" si="3"/>
        <v>42735</v>
      </c>
      <c r="CG11" s="75"/>
      <c r="CH11" s="49"/>
      <c r="CI11" s="73"/>
      <c r="CJ11" s="76" t="e">
        <f>+SUMIFS(#REF!,#REF!,AB11)</f>
        <v>#REF!</v>
      </c>
      <c r="CK11" s="77" t="e">
        <f>+SUMIFS(#REF!,#REF!,AU11)+SUMIFS(#REF!,#REF!,BA11)+SUMIFS(#REF!,#REF!,BG11)</f>
        <v>#REF!</v>
      </c>
      <c r="CL11" s="78" t="e">
        <f t="shared" si="11"/>
        <v>#REF!</v>
      </c>
      <c r="CM11" s="79"/>
      <c r="CN11" s="80" t="str">
        <f t="shared" si="4"/>
        <v>EJECUCIÓN</v>
      </c>
      <c r="CO11" s="81"/>
      <c r="CP11" s="82">
        <f t="shared" si="5"/>
        <v>42431</v>
      </c>
      <c r="CQ11" s="80">
        <f t="shared" si="6"/>
        <v>42735</v>
      </c>
      <c r="CR11" s="83">
        <f t="shared" si="12"/>
        <v>304</v>
      </c>
      <c r="CS11" s="83">
        <f t="shared" si="7"/>
        <v>-154</v>
      </c>
      <c r="CT11" s="84">
        <f t="shared" si="13"/>
        <v>-50.657894736842103</v>
      </c>
      <c r="CU11" s="921"/>
      <c r="CV11" s="83">
        <f t="shared" si="14"/>
        <v>-50.657894736842103</v>
      </c>
      <c r="CW11" s="85" t="e">
        <f t="shared" si="15"/>
        <v>#REF!</v>
      </c>
    </row>
    <row r="12" spans="1:126" s="51" customFormat="1" ht="78.75" hidden="1" customHeight="1" x14ac:dyDescent="0.25">
      <c r="A12" s="352">
        <f t="shared" si="8"/>
        <v>3</v>
      </c>
      <c r="B12" s="43" t="s">
        <v>1489</v>
      </c>
      <c r="C12" s="277" t="s">
        <v>1490</v>
      </c>
      <c r="D12" s="201" t="s">
        <v>1498</v>
      </c>
      <c r="E12" s="346">
        <v>42381</v>
      </c>
      <c r="F12" s="117" t="s">
        <v>1499</v>
      </c>
      <c r="G12" s="44" t="s">
        <v>1525</v>
      </c>
      <c r="H12" s="44"/>
      <c r="I12" s="45" t="s">
        <v>2303</v>
      </c>
      <c r="J12" s="351" t="s">
        <v>2642</v>
      </c>
      <c r="K12" s="352">
        <v>3</v>
      </c>
      <c r="L12" s="46">
        <v>801116</v>
      </c>
      <c r="M12" s="184" t="s">
        <v>1479</v>
      </c>
      <c r="N12" s="162">
        <v>40250000</v>
      </c>
      <c r="O12" s="348" t="s">
        <v>1506</v>
      </c>
      <c r="P12" s="32" t="s">
        <v>1487</v>
      </c>
      <c r="Q12" s="288" t="s">
        <v>1480</v>
      </c>
      <c r="R12" s="349" t="s">
        <v>1481</v>
      </c>
      <c r="S12" s="47"/>
      <c r="T12" s="48"/>
      <c r="U12" s="47"/>
      <c r="V12" s="192">
        <v>3</v>
      </c>
      <c r="W12" s="346">
        <v>42382</v>
      </c>
      <c r="X12" s="350" t="s">
        <v>1484</v>
      </c>
      <c r="Y12" s="365" t="s">
        <v>1500</v>
      </c>
      <c r="Z12" s="114">
        <v>1020751323</v>
      </c>
      <c r="AA12" s="50"/>
      <c r="AB12" s="347">
        <v>13516</v>
      </c>
      <c r="AC12" s="346">
        <v>42382</v>
      </c>
      <c r="AD12" s="366">
        <v>3500000</v>
      </c>
      <c r="AE12" s="162">
        <v>40250000</v>
      </c>
      <c r="AF12" s="49"/>
      <c r="AG12" s="49"/>
      <c r="AH12" s="367">
        <f t="shared" si="0"/>
        <v>40250000</v>
      </c>
      <c r="AI12" s="157" t="s">
        <v>22</v>
      </c>
      <c r="AJ12" s="157" t="s">
        <v>67</v>
      </c>
      <c r="AK12" s="157" t="s">
        <v>67</v>
      </c>
      <c r="AL12" s="157" t="s">
        <v>67</v>
      </c>
      <c r="AM12" s="346" t="s">
        <v>67</v>
      </c>
      <c r="AN12" s="346">
        <v>42382</v>
      </c>
      <c r="AO12" s="346"/>
      <c r="AP12" s="346">
        <v>42731</v>
      </c>
      <c r="AQ12" s="29">
        <f t="shared" si="9"/>
        <v>349</v>
      </c>
      <c r="AR12" s="29">
        <v>0</v>
      </c>
      <c r="AS12" s="184" t="s">
        <v>11</v>
      </c>
      <c r="AT12" s="290">
        <v>46357011</v>
      </c>
      <c r="AU12" s="57"/>
      <c r="AV12" s="57"/>
      <c r="AW12" s="58"/>
      <c r="AX12" s="86"/>
      <c r="AY12" s="57"/>
      <c r="AZ12" s="58"/>
      <c r="BA12" s="59"/>
      <c r="BB12" s="60"/>
      <c r="BC12" s="61"/>
      <c r="BD12" s="61"/>
      <c r="BE12" s="62"/>
      <c r="BF12" s="61"/>
      <c r="BG12" s="63"/>
      <c r="BH12" s="63"/>
      <c r="BI12" s="64"/>
      <c r="BJ12" s="65"/>
      <c r="BK12" s="66"/>
      <c r="BL12" s="65"/>
      <c r="BM12" s="203">
        <f t="shared" si="1"/>
        <v>0</v>
      </c>
      <c r="BN12" s="204">
        <f t="shared" si="10"/>
        <v>0</v>
      </c>
      <c r="BO12" s="205">
        <f t="shared" si="2"/>
        <v>40250000</v>
      </c>
      <c r="BP12" s="67"/>
      <c r="BQ12" s="67"/>
      <c r="BR12" s="115"/>
      <c r="BS12" s="67"/>
      <c r="BT12" s="58"/>
      <c r="BU12" s="61"/>
      <c r="BV12" s="60"/>
      <c r="BW12" s="60"/>
      <c r="BX12" s="60"/>
      <c r="BY12" s="61"/>
      <c r="BZ12" s="71"/>
      <c r="CA12" s="71"/>
      <c r="CB12" s="72"/>
      <c r="CC12" s="72"/>
      <c r="CD12" s="72"/>
      <c r="CE12" s="73"/>
      <c r="CF12" s="74">
        <f t="shared" si="3"/>
        <v>42731</v>
      </c>
      <c r="CG12" s="75"/>
      <c r="CH12" s="49"/>
      <c r="CI12" s="73"/>
      <c r="CJ12" s="76" t="e">
        <f>+SUMIFS(#REF!,#REF!,AB12)</f>
        <v>#REF!</v>
      </c>
      <c r="CK12" s="77" t="e">
        <f>+SUMIFS(#REF!,#REF!,AU12)+SUMIFS(#REF!,#REF!,BA12)+SUMIFS(#REF!,#REF!,BG12)</f>
        <v>#REF!</v>
      </c>
      <c r="CL12" s="78" t="e">
        <f t="shared" si="11"/>
        <v>#REF!</v>
      </c>
      <c r="CM12" s="79"/>
      <c r="CN12" s="80" t="str">
        <f t="shared" si="4"/>
        <v>EJECUCIÓN</v>
      </c>
      <c r="CO12" s="81"/>
      <c r="CP12" s="82">
        <f t="shared" si="5"/>
        <v>42382</v>
      </c>
      <c r="CQ12" s="80">
        <f t="shared" si="6"/>
        <v>42731</v>
      </c>
      <c r="CR12" s="83">
        <f t="shared" si="12"/>
        <v>349</v>
      </c>
      <c r="CS12" s="83">
        <f t="shared" si="7"/>
        <v>-105</v>
      </c>
      <c r="CT12" s="84">
        <f t="shared" si="13"/>
        <v>-30.085959885386821</v>
      </c>
      <c r="CU12" s="921"/>
      <c r="CV12" s="83">
        <f t="shared" si="14"/>
        <v>-30.085959885386821</v>
      </c>
      <c r="CW12" s="85" t="e">
        <f t="shared" si="15"/>
        <v>#REF!</v>
      </c>
      <c r="DV12" s="360"/>
    </row>
    <row r="13" spans="1:126" s="51" customFormat="1" ht="57" hidden="1" customHeight="1" x14ac:dyDescent="0.25">
      <c r="A13" s="352" t="str">
        <f t="shared" si="8"/>
        <v>12</v>
      </c>
      <c r="B13" s="43" t="s">
        <v>1888</v>
      </c>
      <c r="C13" s="277" t="s">
        <v>1630</v>
      </c>
      <c r="D13" s="201" t="s">
        <v>1501</v>
      </c>
      <c r="E13" s="346">
        <v>42381</v>
      </c>
      <c r="F13" s="117" t="s">
        <v>1499</v>
      </c>
      <c r="G13" s="44" t="s">
        <v>1525</v>
      </c>
      <c r="H13" s="44"/>
      <c r="I13" s="45" t="s">
        <v>1908</v>
      </c>
      <c r="J13" s="351" t="s">
        <v>1633</v>
      </c>
      <c r="K13" s="347">
        <v>208</v>
      </c>
      <c r="L13" s="46">
        <v>801015</v>
      </c>
      <c r="M13" s="184" t="s">
        <v>1614</v>
      </c>
      <c r="N13" s="162">
        <v>77000000</v>
      </c>
      <c r="O13" s="348" t="s">
        <v>1631</v>
      </c>
      <c r="P13" s="32" t="s">
        <v>1487</v>
      </c>
      <c r="Q13" s="288" t="s">
        <v>1480</v>
      </c>
      <c r="R13" s="349" t="s">
        <v>1481</v>
      </c>
      <c r="S13" s="47"/>
      <c r="T13" s="48"/>
      <c r="U13" s="47"/>
      <c r="V13" s="192" t="s">
        <v>1502</v>
      </c>
      <c r="W13" s="346">
        <v>42388</v>
      </c>
      <c r="X13" s="350" t="s">
        <v>1484</v>
      </c>
      <c r="Y13" s="365" t="s">
        <v>1632</v>
      </c>
      <c r="Z13" s="114">
        <v>77177212</v>
      </c>
      <c r="AA13" s="50"/>
      <c r="AB13" s="347">
        <v>21216</v>
      </c>
      <c r="AC13" s="346">
        <v>42388</v>
      </c>
      <c r="AD13" s="368">
        <v>7000000</v>
      </c>
      <c r="AE13" s="162">
        <v>77000000</v>
      </c>
      <c r="AF13" s="49"/>
      <c r="AG13" s="49"/>
      <c r="AH13" s="367">
        <f t="shared" si="0"/>
        <v>77000000</v>
      </c>
      <c r="AI13" s="157" t="s">
        <v>22</v>
      </c>
      <c r="AJ13" s="157" t="s">
        <v>67</v>
      </c>
      <c r="AK13" s="157" t="s">
        <v>67</v>
      </c>
      <c r="AL13" s="157" t="s">
        <v>67</v>
      </c>
      <c r="AM13" s="346" t="s">
        <v>67</v>
      </c>
      <c r="AN13" s="346">
        <v>42388</v>
      </c>
      <c r="AO13" s="346"/>
      <c r="AP13" s="346">
        <v>42722</v>
      </c>
      <c r="AQ13" s="29">
        <f t="shared" si="9"/>
        <v>334</v>
      </c>
      <c r="AR13" s="29"/>
      <c r="AS13" s="184" t="s">
        <v>58</v>
      </c>
      <c r="AT13" s="290">
        <v>79572017</v>
      </c>
      <c r="AU13" s="56"/>
      <c r="AV13" s="57"/>
      <c r="AW13" s="58"/>
      <c r="AX13" s="58"/>
      <c r="AY13" s="57"/>
      <c r="AZ13" s="58"/>
      <c r="BA13" s="59"/>
      <c r="BB13" s="60"/>
      <c r="BC13" s="61"/>
      <c r="BD13" s="61"/>
      <c r="BE13" s="62"/>
      <c r="BF13" s="61"/>
      <c r="BG13" s="63"/>
      <c r="BH13" s="63"/>
      <c r="BI13" s="64"/>
      <c r="BJ13" s="65"/>
      <c r="BK13" s="66"/>
      <c r="BL13" s="65"/>
      <c r="BM13" s="203">
        <f t="shared" si="1"/>
        <v>0</v>
      </c>
      <c r="BN13" s="204">
        <f t="shared" si="10"/>
        <v>0</v>
      </c>
      <c r="BO13" s="205">
        <f t="shared" si="2"/>
        <v>77000000</v>
      </c>
      <c r="BP13" s="67"/>
      <c r="BQ13" s="67"/>
      <c r="BR13" s="67"/>
      <c r="BS13" s="67"/>
      <c r="BT13" s="58"/>
      <c r="BU13" s="60"/>
      <c r="BV13" s="60"/>
      <c r="BW13" s="60"/>
      <c r="BX13" s="60"/>
      <c r="BY13" s="61"/>
      <c r="BZ13" s="71"/>
      <c r="CA13" s="71"/>
      <c r="CB13" s="72"/>
      <c r="CC13" s="72"/>
      <c r="CD13" s="72"/>
      <c r="CE13" s="73"/>
      <c r="CF13" s="74">
        <f t="shared" si="3"/>
        <v>42722</v>
      </c>
      <c r="CG13" s="75"/>
      <c r="CH13" s="49"/>
      <c r="CI13" s="73"/>
      <c r="CJ13" s="76" t="e">
        <f>+SUMIFS(#REF!,#REF!,AB13)</f>
        <v>#REF!</v>
      </c>
      <c r="CK13" s="77" t="e">
        <f>+SUMIFS(#REF!,#REF!,AU13)+SUMIFS(#REF!,#REF!,BA13)+SUMIFS(#REF!,#REF!,BG13)</f>
        <v>#REF!</v>
      </c>
      <c r="CL13" s="78" t="e">
        <f t="shared" si="11"/>
        <v>#REF!</v>
      </c>
      <c r="CM13" s="79"/>
      <c r="CN13" s="80" t="str">
        <f t="shared" si="4"/>
        <v>EJECUCIÓN</v>
      </c>
      <c r="CO13" s="81"/>
      <c r="CP13" s="82">
        <f t="shared" si="5"/>
        <v>42388</v>
      </c>
      <c r="CQ13" s="80">
        <f t="shared" si="6"/>
        <v>42722</v>
      </c>
      <c r="CR13" s="83">
        <f t="shared" si="12"/>
        <v>334</v>
      </c>
      <c r="CS13" s="83">
        <f t="shared" si="7"/>
        <v>-111</v>
      </c>
      <c r="CT13" s="84">
        <f t="shared" si="13"/>
        <v>-33.233532934131738</v>
      </c>
      <c r="CU13" s="921"/>
      <c r="CV13" s="83">
        <f t="shared" si="14"/>
        <v>-33.233532934131738</v>
      </c>
      <c r="CW13" s="85" t="e">
        <f t="shared" si="15"/>
        <v>#REF!</v>
      </c>
      <c r="DV13" s="360"/>
    </row>
    <row r="14" spans="1:126" s="51" customFormat="1" ht="74.25" hidden="1" customHeight="1" x14ac:dyDescent="0.2">
      <c r="A14" s="352">
        <f t="shared" si="8"/>
        <v>5</v>
      </c>
      <c r="B14" s="43" t="s">
        <v>1609</v>
      </c>
      <c r="C14" s="277" t="s">
        <v>1676</v>
      </c>
      <c r="D14" s="201" t="s">
        <v>1502</v>
      </c>
      <c r="E14" s="346">
        <v>42382</v>
      </c>
      <c r="F14" s="117" t="s">
        <v>1499</v>
      </c>
      <c r="G14" s="44" t="s">
        <v>1525</v>
      </c>
      <c r="H14" s="44"/>
      <c r="I14" s="357" t="s">
        <v>2257</v>
      </c>
      <c r="J14" s="351" t="s">
        <v>1677</v>
      </c>
      <c r="K14" s="347">
        <v>199</v>
      </c>
      <c r="L14" s="46">
        <v>801116</v>
      </c>
      <c r="M14" s="209" t="s">
        <v>1674</v>
      </c>
      <c r="N14" s="162">
        <v>31500000</v>
      </c>
      <c r="O14" s="348" t="s">
        <v>1678</v>
      </c>
      <c r="P14" s="32" t="s">
        <v>1487</v>
      </c>
      <c r="Q14" s="288" t="s">
        <v>1480</v>
      </c>
      <c r="R14" s="349" t="s">
        <v>1481</v>
      </c>
      <c r="S14" s="47"/>
      <c r="T14" s="48"/>
      <c r="U14" s="47"/>
      <c r="V14" s="192">
        <v>5</v>
      </c>
      <c r="W14" s="346">
        <v>42383</v>
      </c>
      <c r="X14" s="350" t="s">
        <v>1484</v>
      </c>
      <c r="Y14" s="365" t="s">
        <v>1679</v>
      </c>
      <c r="Z14" s="114">
        <v>1049617134</v>
      </c>
      <c r="AA14" s="50"/>
      <c r="AB14" s="347">
        <v>16816</v>
      </c>
      <c r="AC14" s="346">
        <v>42383</v>
      </c>
      <c r="AD14" s="368">
        <v>3500000</v>
      </c>
      <c r="AE14" s="157">
        <v>31500000</v>
      </c>
      <c r="AF14" s="49"/>
      <c r="AG14" s="49"/>
      <c r="AH14" s="367">
        <f t="shared" si="0"/>
        <v>31500000</v>
      </c>
      <c r="AI14" s="157" t="s">
        <v>22</v>
      </c>
      <c r="AJ14" s="157" t="s">
        <v>67</v>
      </c>
      <c r="AK14" s="157" t="s">
        <v>67</v>
      </c>
      <c r="AL14" s="157" t="s">
        <v>67</v>
      </c>
      <c r="AM14" s="346" t="s">
        <v>67</v>
      </c>
      <c r="AN14" s="346">
        <v>42383</v>
      </c>
      <c r="AO14" s="346"/>
      <c r="AP14" s="346">
        <v>42657</v>
      </c>
      <c r="AQ14" s="29">
        <f t="shared" si="9"/>
        <v>274</v>
      </c>
      <c r="AR14" s="29"/>
      <c r="AS14" s="184" t="s">
        <v>41</v>
      </c>
      <c r="AT14" s="290">
        <v>24433491</v>
      </c>
      <c r="AU14" s="57"/>
      <c r="AV14" s="57"/>
      <c r="AW14" s="58"/>
      <c r="AX14" s="69"/>
      <c r="AY14" s="57"/>
      <c r="AZ14" s="58"/>
      <c r="BA14" s="59"/>
      <c r="BB14" s="60"/>
      <c r="BC14" s="61"/>
      <c r="BD14" s="61"/>
      <c r="BE14" s="62"/>
      <c r="BF14" s="61"/>
      <c r="BG14" s="63"/>
      <c r="BH14" s="63"/>
      <c r="BI14" s="64"/>
      <c r="BJ14" s="65"/>
      <c r="BK14" s="66"/>
      <c r="BL14" s="65"/>
      <c r="BM14" s="203">
        <f t="shared" si="1"/>
        <v>0</v>
      </c>
      <c r="BN14" s="204">
        <f t="shared" si="10"/>
        <v>0</v>
      </c>
      <c r="BO14" s="205">
        <f t="shared" si="2"/>
        <v>31500000</v>
      </c>
      <c r="BP14" s="67"/>
      <c r="BQ14" s="67"/>
      <c r="BR14" s="115"/>
      <c r="BS14" s="67"/>
      <c r="BT14" s="58"/>
      <c r="BU14" s="60"/>
      <c r="BV14" s="60"/>
      <c r="BW14" s="70"/>
      <c r="BX14" s="60"/>
      <c r="BY14" s="61"/>
      <c r="BZ14" s="71"/>
      <c r="CA14" s="71"/>
      <c r="CB14" s="72"/>
      <c r="CC14" s="72"/>
      <c r="CD14" s="72"/>
      <c r="CE14" s="73"/>
      <c r="CF14" s="74">
        <f t="shared" si="3"/>
        <v>42657</v>
      </c>
      <c r="CG14" s="75"/>
      <c r="CH14" s="49"/>
      <c r="CI14" s="73"/>
      <c r="CJ14" s="76" t="e">
        <f>+SUMIFS(#REF!,#REF!,AB14)</f>
        <v>#REF!</v>
      </c>
      <c r="CK14" s="77" t="e">
        <f>+SUMIFS(#REF!,#REF!,AU14)+SUMIFS(#REF!,#REF!,BA14)+SUMIFS(#REF!,#REF!,BG14)</f>
        <v>#REF!</v>
      </c>
      <c r="CL14" s="78" t="e">
        <f t="shared" si="11"/>
        <v>#REF!</v>
      </c>
      <c r="CM14" s="79"/>
      <c r="CN14" s="80" t="str">
        <f t="shared" si="4"/>
        <v>EJECUCIÓN</v>
      </c>
      <c r="CO14" s="81"/>
      <c r="CP14" s="82">
        <f t="shared" si="5"/>
        <v>42383</v>
      </c>
      <c r="CQ14" s="80">
        <f t="shared" si="6"/>
        <v>42657</v>
      </c>
      <c r="CR14" s="83">
        <f t="shared" si="12"/>
        <v>274</v>
      </c>
      <c r="CS14" s="83">
        <f t="shared" si="7"/>
        <v>-106</v>
      </c>
      <c r="CT14" s="84">
        <f t="shared" si="13"/>
        <v>-38.686131386861319</v>
      </c>
      <c r="CU14" s="921"/>
      <c r="CV14" s="83">
        <f t="shared" si="14"/>
        <v>-38.686131386861319</v>
      </c>
      <c r="CW14" s="85" t="e">
        <f t="shared" si="15"/>
        <v>#REF!</v>
      </c>
      <c r="DV14" s="360"/>
    </row>
    <row r="15" spans="1:126" s="51" customFormat="1" ht="76.5" hidden="1" x14ac:dyDescent="0.25">
      <c r="A15" s="352">
        <f t="shared" si="8"/>
        <v>15</v>
      </c>
      <c r="B15" s="43" t="s">
        <v>1609</v>
      </c>
      <c r="C15" s="277" t="s">
        <v>1680</v>
      </c>
      <c r="D15" s="201" t="s">
        <v>1503</v>
      </c>
      <c r="E15" s="346">
        <v>42382</v>
      </c>
      <c r="F15" s="117" t="s">
        <v>1499</v>
      </c>
      <c r="G15" s="44" t="s">
        <v>1525</v>
      </c>
      <c r="H15" s="44"/>
      <c r="I15" s="45" t="s">
        <v>1908</v>
      </c>
      <c r="J15" s="351" t="s">
        <v>1681</v>
      </c>
      <c r="K15" s="352">
        <v>209</v>
      </c>
      <c r="L15" s="46">
        <v>801217</v>
      </c>
      <c r="M15" s="184" t="s">
        <v>1682</v>
      </c>
      <c r="N15" s="162">
        <v>38500000</v>
      </c>
      <c r="O15" s="348" t="s">
        <v>1683</v>
      </c>
      <c r="P15" s="32" t="s">
        <v>1487</v>
      </c>
      <c r="Q15" s="288" t="s">
        <v>1480</v>
      </c>
      <c r="R15" s="349" t="s">
        <v>1481</v>
      </c>
      <c r="S15" s="47"/>
      <c r="T15" s="48"/>
      <c r="U15" s="47"/>
      <c r="V15" s="192">
        <v>15</v>
      </c>
      <c r="W15" s="346">
        <v>42389</v>
      </c>
      <c r="X15" s="350" t="s">
        <v>1484</v>
      </c>
      <c r="Y15" s="365" t="s">
        <v>1684</v>
      </c>
      <c r="Z15" s="114">
        <v>79262899</v>
      </c>
      <c r="AA15" s="50"/>
      <c r="AB15" s="347">
        <v>24416</v>
      </c>
      <c r="AC15" s="346">
        <v>42389</v>
      </c>
      <c r="AD15" s="368">
        <v>3500000</v>
      </c>
      <c r="AE15" s="162">
        <v>38500000</v>
      </c>
      <c r="AF15" s="49"/>
      <c r="AG15" s="49"/>
      <c r="AH15" s="367">
        <f t="shared" si="0"/>
        <v>38500000</v>
      </c>
      <c r="AI15" s="157" t="s">
        <v>22</v>
      </c>
      <c r="AJ15" s="157" t="s">
        <v>67</v>
      </c>
      <c r="AK15" s="157" t="s">
        <v>67</v>
      </c>
      <c r="AL15" s="157" t="s">
        <v>67</v>
      </c>
      <c r="AM15" s="346" t="s">
        <v>67</v>
      </c>
      <c r="AN15" s="346">
        <v>42389</v>
      </c>
      <c r="AO15" s="346"/>
      <c r="AP15" s="346">
        <v>42724</v>
      </c>
      <c r="AQ15" s="29">
        <f t="shared" si="9"/>
        <v>335</v>
      </c>
      <c r="AR15" s="29"/>
      <c r="AS15" s="184" t="s">
        <v>58</v>
      </c>
      <c r="AT15" s="290">
        <v>79572017</v>
      </c>
      <c r="AU15" s="57"/>
      <c r="AV15" s="57"/>
      <c r="AW15" s="58"/>
      <c r="AX15" s="86"/>
      <c r="AY15" s="57"/>
      <c r="AZ15" s="58"/>
      <c r="BA15" s="59"/>
      <c r="BB15" s="60"/>
      <c r="BC15" s="61"/>
      <c r="BD15" s="61"/>
      <c r="BE15" s="62"/>
      <c r="BF15" s="61"/>
      <c r="BG15" s="63"/>
      <c r="BH15" s="63"/>
      <c r="BI15" s="64"/>
      <c r="BJ15" s="65"/>
      <c r="BK15" s="66"/>
      <c r="BL15" s="65"/>
      <c r="BM15" s="203">
        <f t="shared" si="1"/>
        <v>0</v>
      </c>
      <c r="BN15" s="204">
        <f t="shared" si="10"/>
        <v>0</v>
      </c>
      <c r="BO15" s="205">
        <f t="shared" si="2"/>
        <v>38500000</v>
      </c>
      <c r="BP15" s="67"/>
      <c r="BQ15" s="67"/>
      <c r="BR15" s="115"/>
      <c r="BS15" s="67"/>
      <c r="BT15" s="58"/>
      <c r="BU15" s="61"/>
      <c r="BV15" s="60"/>
      <c r="BW15" s="60"/>
      <c r="BX15" s="60"/>
      <c r="BY15" s="61"/>
      <c r="BZ15" s="71"/>
      <c r="CA15" s="71"/>
      <c r="CB15" s="72"/>
      <c r="CC15" s="72"/>
      <c r="CD15" s="72"/>
      <c r="CE15" s="73"/>
      <c r="CF15" s="74">
        <f t="shared" si="3"/>
        <v>42724</v>
      </c>
      <c r="CG15" s="75"/>
      <c r="CH15" s="49"/>
      <c r="CI15" s="73"/>
      <c r="CJ15" s="76" t="e">
        <f>+SUMIFS(#REF!,#REF!,AB15)</f>
        <v>#REF!</v>
      </c>
      <c r="CK15" s="77" t="e">
        <f>+SUMIFS(#REF!,#REF!,AU15)+SUMIFS(#REF!,#REF!,BA15)+SUMIFS(#REF!,#REF!,BG15)</f>
        <v>#REF!</v>
      </c>
      <c r="CL15" s="78" t="e">
        <f t="shared" si="11"/>
        <v>#REF!</v>
      </c>
      <c r="CM15" s="79"/>
      <c r="CN15" s="80" t="str">
        <f t="shared" si="4"/>
        <v>EJECUCIÓN</v>
      </c>
      <c r="CO15" s="81"/>
      <c r="CP15" s="82">
        <f t="shared" si="5"/>
        <v>42389</v>
      </c>
      <c r="CQ15" s="80">
        <f t="shared" si="6"/>
        <v>42724</v>
      </c>
      <c r="CR15" s="83">
        <f t="shared" si="12"/>
        <v>335</v>
      </c>
      <c r="CS15" s="83">
        <f t="shared" si="7"/>
        <v>-112</v>
      </c>
      <c r="CT15" s="84">
        <f t="shared" si="13"/>
        <v>-33.432835820895527</v>
      </c>
      <c r="CU15" s="921"/>
      <c r="CV15" s="83">
        <f t="shared" si="14"/>
        <v>-33.432835820895527</v>
      </c>
      <c r="CW15" s="85" t="e">
        <f t="shared" si="15"/>
        <v>#REF!</v>
      </c>
      <c r="DV15" s="360"/>
    </row>
    <row r="16" spans="1:126" s="51" customFormat="1" ht="89.25" hidden="1" x14ac:dyDescent="0.25">
      <c r="A16" s="352">
        <f t="shared" si="8"/>
        <v>10</v>
      </c>
      <c r="B16" s="43" t="s">
        <v>1609</v>
      </c>
      <c r="C16" s="277" t="s">
        <v>1685</v>
      </c>
      <c r="D16" s="201" t="s">
        <v>1504</v>
      </c>
      <c r="E16" s="346">
        <v>42382</v>
      </c>
      <c r="F16" s="117" t="s">
        <v>1499</v>
      </c>
      <c r="G16" s="117" t="s">
        <v>1546</v>
      </c>
      <c r="H16" s="117"/>
      <c r="I16" s="350" t="s">
        <v>2257</v>
      </c>
      <c r="J16" s="351" t="s">
        <v>1687</v>
      </c>
      <c r="K16" s="347">
        <v>54</v>
      </c>
      <c r="L16" s="46">
        <v>801315</v>
      </c>
      <c r="M16" s="184" t="s">
        <v>1682</v>
      </c>
      <c r="N16" s="162">
        <v>9395760</v>
      </c>
      <c r="O16" s="348" t="s">
        <v>1688</v>
      </c>
      <c r="P16" s="32" t="s">
        <v>1550</v>
      </c>
      <c r="Q16" s="288" t="s">
        <v>1480</v>
      </c>
      <c r="R16" s="349" t="s">
        <v>1481</v>
      </c>
      <c r="S16" s="47"/>
      <c r="T16" s="48"/>
      <c r="U16" s="47"/>
      <c r="V16" s="192">
        <v>10</v>
      </c>
      <c r="W16" s="346">
        <v>42384</v>
      </c>
      <c r="X16" s="350" t="s">
        <v>1689</v>
      </c>
      <c r="Y16" s="350" t="s">
        <v>1690</v>
      </c>
      <c r="Z16" s="114">
        <v>98324134</v>
      </c>
      <c r="AA16" s="50"/>
      <c r="AB16" s="347">
        <v>18516</v>
      </c>
      <c r="AC16" s="346">
        <v>42384</v>
      </c>
      <c r="AD16" s="29">
        <v>854160</v>
      </c>
      <c r="AE16" s="162">
        <v>9395760</v>
      </c>
      <c r="AF16" s="49"/>
      <c r="AG16" s="49"/>
      <c r="AH16" s="49">
        <f t="shared" si="0"/>
        <v>9395760</v>
      </c>
      <c r="AI16" s="157" t="s">
        <v>22</v>
      </c>
      <c r="AJ16" s="157" t="s">
        <v>67</v>
      </c>
      <c r="AK16" s="157" t="s">
        <v>67</v>
      </c>
      <c r="AL16" s="157" t="s">
        <v>67</v>
      </c>
      <c r="AM16" s="346" t="s">
        <v>67</v>
      </c>
      <c r="AN16" s="346">
        <v>42384</v>
      </c>
      <c r="AO16" s="346"/>
      <c r="AP16" s="346">
        <v>42719</v>
      </c>
      <c r="AQ16" s="29">
        <f t="shared" si="9"/>
        <v>335</v>
      </c>
      <c r="AR16" s="29"/>
      <c r="AS16" s="350" t="s">
        <v>1691</v>
      </c>
      <c r="AT16" s="290">
        <v>30738603</v>
      </c>
      <c r="AU16" s="56"/>
      <c r="AV16" s="57"/>
      <c r="AW16" s="58"/>
      <c r="AX16" s="58"/>
      <c r="AY16" s="57"/>
      <c r="AZ16" s="58"/>
      <c r="BA16" s="59"/>
      <c r="BB16" s="60"/>
      <c r="BC16" s="61"/>
      <c r="BD16" s="61"/>
      <c r="BE16" s="62"/>
      <c r="BF16" s="61"/>
      <c r="BG16" s="63"/>
      <c r="BH16" s="63"/>
      <c r="BI16" s="64"/>
      <c r="BJ16" s="65"/>
      <c r="BK16" s="66"/>
      <c r="BL16" s="65"/>
      <c r="BM16" s="203">
        <f t="shared" si="1"/>
        <v>0</v>
      </c>
      <c r="BN16" s="204">
        <f t="shared" si="10"/>
        <v>0</v>
      </c>
      <c r="BO16" s="205">
        <f t="shared" si="2"/>
        <v>9395760</v>
      </c>
      <c r="BP16" s="67"/>
      <c r="BQ16" s="67"/>
      <c r="BR16" s="67"/>
      <c r="BS16" s="67"/>
      <c r="BT16" s="58"/>
      <c r="BU16" s="60"/>
      <c r="BV16" s="60"/>
      <c r="BW16" s="60"/>
      <c r="BX16" s="60"/>
      <c r="BY16" s="61"/>
      <c r="BZ16" s="71"/>
      <c r="CA16" s="71"/>
      <c r="CB16" s="72"/>
      <c r="CC16" s="72"/>
      <c r="CD16" s="72"/>
      <c r="CE16" s="73"/>
      <c r="CF16" s="74">
        <f t="shared" si="3"/>
        <v>42719</v>
      </c>
      <c r="CG16" s="75"/>
      <c r="CH16" s="49"/>
      <c r="CI16" s="73"/>
      <c r="CJ16" s="76" t="e">
        <f>+SUMIFS(#REF!,#REF!,AB16)</f>
        <v>#REF!</v>
      </c>
      <c r="CK16" s="77" t="e">
        <f>+SUMIFS(#REF!,#REF!,AU16)+SUMIFS(#REF!,#REF!,BA16)+SUMIFS(#REF!,#REF!,BG16)</f>
        <v>#REF!</v>
      </c>
      <c r="CL16" s="78" t="e">
        <f t="shared" si="11"/>
        <v>#REF!</v>
      </c>
      <c r="CM16" s="79"/>
      <c r="CN16" s="80" t="str">
        <f t="shared" si="4"/>
        <v>EJECUCIÓN</v>
      </c>
      <c r="CO16" s="81"/>
      <c r="CP16" s="82">
        <f t="shared" si="5"/>
        <v>42384</v>
      </c>
      <c r="CQ16" s="80">
        <f t="shared" si="6"/>
        <v>42719</v>
      </c>
      <c r="CR16" s="83">
        <f t="shared" si="12"/>
        <v>335</v>
      </c>
      <c r="CS16" s="83">
        <f t="shared" si="7"/>
        <v>-107</v>
      </c>
      <c r="CT16" s="84">
        <f t="shared" si="13"/>
        <v>-31.940298507462689</v>
      </c>
      <c r="CU16" s="921"/>
      <c r="CV16" s="83">
        <f t="shared" si="14"/>
        <v>-31.940298507462689</v>
      </c>
      <c r="CW16" s="85" t="e">
        <f t="shared" si="15"/>
        <v>#REF!</v>
      </c>
    </row>
    <row r="17" spans="1:126" s="51" customFormat="1" ht="81" hidden="1" customHeight="1" x14ac:dyDescent="0.25">
      <c r="A17" s="352">
        <f t="shared" si="8"/>
        <v>4</v>
      </c>
      <c r="B17" s="43" t="s">
        <v>1489</v>
      </c>
      <c r="C17" s="277" t="s">
        <v>1774</v>
      </c>
      <c r="D17" s="201" t="s">
        <v>1505</v>
      </c>
      <c r="E17" s="346">
        <v>42382</v>
      </c>
      <c r="F17" s="117" t="s">
        <v>1499</v>
      </c>
      <c r="G17" s="44" t="s">
        <v>1525</v>
      </c>
      <c r="H17" s="44"/>
      <c r="I17" s="357" t="s">
        <v>2257</v>
      </c>
      <c r="J17" s="351" t="s">
        <v>1607</v>
      </c>
      <c r="K17" s="347">
        <v>198</v>
      </c>
      <c r="L17" s="46">
        <v>801116</v>
      </c>
      <c r="M17" s="184" t="s">
        <v>1479</v>
      </c>
      <c r="N17" s="162">
        <v>40250000</v>
      </c>
      <c r="O17" s="348" t="s">
        <v>1507</v>
      </c>
      <c r="P17" s="32" t="s">
        <v>1487</v>
      </c>
      <c r="Q17" s="288" t="s">
        <v>1480</v>
      </c>
      <c r="R17" s="349" t="s">
        <v>1481</v>
      </c>
      <c r="S17" s="47"/>
      <c r="T17" s="48"/>
      <c r="U17" s="47"/>
      <c r="V17" s="192">
        <v>4</v>
      </c>
      <c r="W17" s="346">
        <v>42382</v>
      </c>
      <c r="X17" s="350" t="s">
        <v>1484</v>
      </c>
      <c r="Y17" s="365" t="s">
        <v>1508</v>
      </c>
      <c r="Z17" s="114">
        <v>1015435352</v>
      </c>
      <c r="AA17" s="50"/>
      <c r="AB17" s="347">
        <v>14316</v>
      </c>
      <c r="AC17" s="346">
        <v>42382</v>
      </c>
      <c r="AD17" s="366">
        <v>3500000</v>
      </c>
      <c r="AE17" s="162">
        <v>40250000</v>
      </c>
      <c r="AF17" s="49"/>
      <c r="AG17" s="49"/>
      <c r="AH17" s="367">
        <f t="shared" si="0"/>
        <v>40250000</v>
      </c>
      <c r="AI17" s="157" t="s">
        <v>22</v>
      </c>
      <c r="AJ17" s="157" t="s">
        <v>67</v>
      </c>
      <c r="AK17" s="157" t="s">
        <v>67</v>
      </c>
      <c r="AL17" s="157" t="s">
        <v>67</v>
      </c>
      <c r="AM17" s="346" t="s">
        <v>67</v>
      </c>
      <c r="AN17" s="346">
        <v>42382</v>
      </c>
      <c r="AO17" s="346"/>
      <c r="AP17" s="346">
        <v>42731</v>
      </c>
      <c r="AQ17" s="29">
        <f t="shared" si="9"/>
        <v>349</v>
      </c>
      <c r="AR17" s="29"/>
      <c r="AS17" s="350" t="s">
        <v>678</v>
      </c>
      <c r="AT17" s="290">
        <v>51969566</v>
      </c>
      <c r="AU17" s="57"/>
      <c r="AV17" s="57"/>
      <c r="AW17" s="58"/>
      <c r="AX17" s="69"/>
      <c r="AY17" s="57"/>
      <c r="AZ17" s="58"/>
      <c r="BA17" s="59"/>
      <c r="BB17" s="60"/>
      <c r="BC17" s="61"/>
      <c r="BD17" s="61"/>
      <c r="BE17" s="62"/>
      <c r="BF17" s="61"/>
      <c r="BG17" s="63"/>
      <c r="BH17" s="63"/>
      <c r="BI17" s="64"/>
      <c r="BJ17" s="65"/>
      <c r="BK17" s="66"/>
      <c r="BL17" s="65"/>
      <c r="BM17" s="203">
        <f t="shared" si="1"/>
        <v>0</v>
      </c>
      <c r="BN17" s="204">
        <f t="shared" si="10"/>
        <v>0</v>
      </c>
      <c r="BO17" s="205">
        <f t="shared" si="2"/>
        <v>40250000</v>
      </c>
      <c r="BP17" s="67"/>
      <c r="BQ17" s="67"/>
      <c r="BR17" s="115"/>
      <c r="BS17" s="67"/>
      <c r="BT17" s="58"/>
      <c r="BU17" s="60"/>
      <c r="BV17" s="60"/>
      <c r="BW17" s="70"/>
      <c r="BX17" s="60"/>
      <c r="BY17" s="61"/>
      <c r="BZ17" s="71"/>
      <c r="CA17" s="71"/>
      <c r="CB17" s="72"/>
      <c r="CC17" s="72"/>
      <c r="CD17" s="72"/>
      <c r="CE17" s="73"/>
      <c r="CF17" s="74">
        <f t="shared" si="3"/>
        <v>42731</v>
      </c>
      <c r="CG17" s="75"/>
      <c r="CH17" s="49"/>
      <c r="CI17" s="73"/>
      <c r="CJ17" s="76" t="e">
        <f>+SUMIFS(#REF!,#REF!,AB17)</f>
        <v>#REF!</v>
      </c>
      <c r="CK17" s="77" t="e">
        <f>+SUMIFS(#REF!,#REF!,AU17)+SUMIFS(#REF!,#REF!,BA17)+SUMIFS(#REF!,#REF!,BG17)</f>
        <v>#REF!</v>
      </c>
      <c r="CL17" s="78" t="e">
        <f t="shared" si="11"/>
        <v>#REF!</v>
      </c>
      <c r="CM17" s="79"/>
      <c r="CN17" s="80" t="str">
        <f t="shared" si="4"/>
        <v>EJECUCIÓN</v>
      </c>
      <c r="CO17" s="81"/>
      <c r="CP17" s="82">
        <f t="shared" si="5"/>
        <v>42382</v>
      </c>
      <c r="CQ17" s="80">
        <f t="shared" si="6"/>
        <v>42731</v>
      </c>
      <c r="CR17" s="83">
        <f t="shared" si="12"/>
        <v>349</v>
      </c>
      <c r="CS17" s="83">
        <f t="shared" si="7"/>
        <v>-105</v>
      </c>
      <c r="CT17" s="84">
        <f t="shared" si="13"/>
        <v>-30.085959885386821</v>
      </c>
      <c r="CU17" s="921"/>
      <c r="CV17" s="83">
        <f t="shared" si="14"/>
        <v>-30.085959885386821</v>
      </c>
      <c r="CW17" s="85" t="e">
        <f t="shared" si="15"/>
        <v>#REF!</v>
      </c>
      <c r="DV17" s="360"/>
    </row>
    <row r="18" spans="1:126" s="51" customFormat="1" ht="76.5" hidden="1" x14ac:dyDescent="0.25">
      <c r="A18" s="352">
        <f t="shared" si="8"/>
        <v>28</v>
      </c>
      <c r="B18" s="43" t="s">
        <v>1609</v>
      </c>
      <c r="C18" s="277" t="s">
        <v>1692</v>
      </c>
      <c r="D18" s="201" t="s">
        <v>1517</v>
      </c>
      <c r="E18" s="346">
        <v>42382</v>
      </c>
      <c r="F18" s="117" t="s">
        <v>1499</v>
      </c>
      <c r="G18" s="117" t="s">
        <v>1546</v>
      </c>
      <c r="H18" s="117"/>
      <c r="I18" s="30" t="s">
        <v>2257</v>
      </c>
      <c r="J18" s="351" t="s">
        <v>1693</v>
      </c>
      <c r="K18" s="352">
        <v>153</v>
      </c>
      <c r="L18" s="46">
        <v>801315</v>
      </c>
      <c r="M18" s="354" t="s">
        <v>1694</v>
      </c>
      <c r="N18" s="162">
        <v>66000000</v>
      </c>
      <c r="O18" s="348" t="s">
        <v>1695</v>
      </c>
      <c r="P18" s="32" t="s">
        <v>1550</v>
      </c>
      <c r="Q18" s="288" t="s">
        <v>1480</v>
      </c>
      <c r="R18" s="349" t="s">
        <v>1481</v>
      </c>
      <c r="S18" s="47"/>
      <c r="T18" s="48"/>
      <c r="U18" s="47"/>
      <c r="V18" s="192">
        <v>28</v>
      </c>
      <c r="W18" s="346">
        <v>42401</v>
      </c>
      <c r="X18" s="350" t="s">
        <v>1696</v>
      </c>
      <c r="Y18" s="350" t="s">
        <v>1697</v>
      </c>
      <c r="Z18" s="114">
        <v>825001598</v>
      </c>
      <c r="AA18" s="50" t="s">
        <v>1578</v>
      </c>
      <c r="AB18" s="347">
        <v>34516</v>
      </c>
      <c r="AC18" s="346">
        <v>42401</v>
      </c>
      <c r="AD18" s="29">
        <v>600000</v>
      </c>
      <c r="AE18" s="162">
        <v>6600000</v>
      </c>
      <c r="AF18" s="49"/>
      <c r="AG18" s="49"/>
      <c r="AH18" s="49">
        <f t="shared" si="0"/>
        <v>6600000</v>
      </c>
      <c r="AI18" s="157" t="s">
        <v>22</v>
      </c>
      <c r="AJ18" s="157" t="s">
        <v>67</v>
      </c>
      <c r="AK18" s="157" t="s">
        <v>67</v>
      </c>
      <c r="AL18" s="157" t="s">
        <v>67</v>
      </c>
      <c r="AM18" s="346" t="s">
        <v>67</v>
      </c>
      <c r="AN18" s="346">
        <v>42401</v>
      </c>
      <c r="AO18" s="346"/>
      <c r="AP18" s="346">
        <v>42767</v>
      </c>
      <c r="AQ18" s="29">
        <f t="shared" si="9"/>
        <v>366</v>
      </c>
      <c r="AR18" s="29"/>
      <c r="AS18" s="184" t="s">
        <v>2662</v>
      </c>
      <c r="AT18" s="290">
        <v>12722425</v>
      </c>
      <c r="AU18" s="57"/>
      <c r="AV18" s="57"/>
      <c r="AW18" s="58"/>
      <c r="AX18" s="86"/>
      <c r="AY18" s="57"/>
      <c r="AZ18" s="58"/>
      <c r="BA18" s="59"/>
      <c r="BB18" s="60"/>
      <c r="BC18" s="61"/>
      <c r="BD18" s="61"/>
      <c r="BE18" s="62"/>
      <c r="BF18" s="61"/>
      <c r="BG18" s="63"/>
      <c r="BH18" s="63"/>
      <c r="BI18" s="64"/>
      <c r="BJ18" s="65"/>
      <c r="BK18" s="66"/>
      <c r="BL18" s="65"/>
      <c r="BM18" s="203">
        <f t="shared" si="1"/>
        <v>0</v>
      </c>
      <c r="BN18" s="204">
        <f t="shared" si="10"/>
        <v>0</v>
      </c>
      <c r="BO18" s="205">
        <f t="shared" si="2"/>
        <v>6600000</v>
      </c>
      <c r="BP18" s="67"/>
      <c r="BQ18" s="67"/>
      <c r="BR18" s="115"/>
      <c r="BS18" s="67"/>
      <c r="BT18" s="58"/>
      <c r="BU18" s="61"/>
      <c r="BV18" s="60"/>
      <c r="BW18" s="60"/>
      <c r="BX18" s="60"/>
      <c r="BY18" s="61"/>
      <c r="BZ18" s="71"/>
      <c r="CA18" s="71"/>
      <c r="CB18" s="72"/>
      <c r="CC18" s="72"/>
      <c r="CD18" s="72"/>
      <c r="CE18" s="74"/>
      <c r="CF18" s="74">
        <f t="shared" si="3"/>
        <v>42767</v>
      </c>
      <c r="CG18" s="75"/>
      <c r="CH18" s="49"/>
      <c r="CI18" s="73"/>
      <c r="CJ18" s="76" t="e">
        <f>+SUMIFS(#REF!,#REF!,AB18)</f>
        <v>#REF!</v>
      </c>
      <c r="CK18" s="77" t="e">
        <f>+SUMIFS(#REF!,#REF!,AU18)+SUMIFS(#REF!,#REF!,BA18)+SUMIFS(#REF!,#REF!,BG18)</f>
        <v>#REF!</v>
      </c>
      <c r="CL18" s="78" t="e">
        <f t="shared" si="11"/>
        <v>#REF!</v>
      </c>
      <c r="CM18" s="79"/>
      <c r="CN18" s="80" t="str">
        <f t="shared" si="4"/>
        <v>EJECUCIÓN</v>
      </c>
      <c r="CO18" s="81"/>
      <c r="CP18" s="82">
        <f t="shared" si="5"/>
        <v>42401</v>
      </c>
      <c r="CQ18" s="80">
        <f t="shared" si="6"/>
        <v>42767</v>
      </c>
      <c r="CR18" s="83">
        <f t="shared" si="12"/>
        <v>366</v>
      </c>
      <c r="CS18" s="83">
        <f t="shared" si="7"/>
        <v>-124</v>
      </c>
      <c r="CT18" s="84">
        <f t="shared" si="13"/>
        <v>-33.879781420765028</v>
      </c>
      <c r="CU18" s="921"/>
      <c r="CV18" s="83">
        <f t="shared" si="14"/>
        <v>-33.879781420765028</v>
      </c>
      <c r="CW18" s="85" t="e">
        <f t="shared" si="15"/>
        <v>#REF!</v>
      </c>
    </row>
    <row r="19" spans="1:126" s="51" customFormat="1" ht="76.5" hidden="1" x14ac:dyDescent="0.25">
      <c r="A19" s="352">
        <f t="shared" si="8"/>
        <v>8</v>
      </c>
      <c r="B19" s="43" t="s">
        <v>1489</v>
      </c>
      <c r="C19" s="277" t="s">
        <v>1521</v>
      </c>
      <c r="D19" s="211">
        <v>17</v>
      </c>
      <c r="E19" s="346">
        <v>42382</v>
      </c>
      <c r="F19" s="117" t="s">
        <v>1499</v>
      </c>
      <c r="G19" s="44" t="s">
        <v>1525</v>
      </c>
      <c r="H19" s="44"/>
      <c r="I19" s="45" t="s">
        <v>1908</v>
      </c>
      <c r="J19" s="351" t="s">
        <v>1518</v>
      </c>
      <c r="K19" s="347">
        <v>211</v>
      </c>
      <c r="L19" s="46">
        <v>801116</v>
      </c>
      <c r="M19" s="184" t="s">
        <v>1479</v>
      </c>
      <c r="N19" s="162">
        <v>38500000</v>
      </c>
      <c r="O19" s="348" t="s">
        <v>1519</v>
      </c>
      <c r="P19" s="32" t="s">
        <v>1487</v>
      </c>
      <c r="Q19" s="288" t="s">
        <v>1480</v>
      </c>
      <c r="R19" s="349" t="s">
        <v>1481</v>
      </c>
      <c r="S19" s="47"/>
      <c r="T19" s="48"/>
      <c r="U19" s="47"/>
      <c r="V19" s="192">
        <v>8</v>
      </c>
      <c r="W19" s="346">
        <v>42383</v>
      </c>
      <c r="X19" s="350" t="s">
        <v>1484</v>
      </c>
      <c r="Y19" s="365" t="s">
        <v>1520</v>
      </c>
      <c r="Z19" s="114">
        <v>93366585</v>
      </c>
      <c r="AA19" s="50"/>
      <c r="AB19" s="347">
        <v>17116</v>
      </c>
      <c r="AC19" s="346">
        <v>42383</v>
      </c>
      <c r="AD19" s="366">
        <v>3500000</v>
      </c>
      <c r="AE19" s="162">
        <v>38500000</v>
      </c>
      <c r="AF19" s="49"/>
      <c r="AG19" s="49"/>
      <c r="AH19" s="367">
        <f t="shared" si="0"/>
        <v>38500000</v>
      </c>
      <c r="AI19" s="157" t="s">
        <v>22</v>
      </c>
      <c r="AJ19" s="157" t="s">
        <v>67</v>
      </c>
      <c r="AK19" s="157" t="s">
        <v>67</v>
      </c>
      <c r="AL19" s="157" t="s">
        <v>67</v>
      </c>
      <c r="AM19" s="346" t="s">
        <v>67</v>
      </c>
      <c r="AN19" s="346">
        <v>42383</v>
      </c>
      <c r="AO19" s="346"/>
      <c r="AP19" s="346">
        <v>42717</v>
      </c>
      <c r="AQ19" s="29">
        <f t="shared" si="9"/>
        <v>334</v>
      </c>
      <c r="AR19" s="29"/>
      <c r="AS19" s="350" t="s">
        <v>150</v>
      </c>
      <c r="AT19" s="290">
        <v>80010313</v>
      </c>
      <c r="AU19" s="56"/>
      <c r="AV19" s="57"/>
      <c r="AW19" s="58"/>
      <c r="AX19" s="58"/>
      <c r="AY19" s="57"/>
      <c r="AZ19" s="58"/>
      <c r="BA19" s="59"/>
      <c r="BB19" s="60"/>
      <c r="BC19" s="61"/>
      <c r="BD19" s="61"/>
      <c r="BE19" s="62"/>
      <c r="BF19" s="61"/>
      <c r="BG19" s="63"/>
      <c r="BH19" s="63"/>
      <c r="BI19" s="64"/>
      <c r="BJ19" s="65"/>
      <c r="BK19" s="66"/>
      <c r="BL19" s="65"/>
      <c r="BM19" s="203">
        <f t="shared" si="1"/>
        <v>0</v>
      </c>
      <c r="BN19" s="204">
        <f t="shared" si="10"/>
        <v>0</v>
      </c>
      <c r="BO19" s="205">
        <f t="shared" si="2"/>
        <v>38500000</v>
      </c>
      <c r="BP19" s="67"/>
      <c r="BQ19" s="67"/>
      <c r="BR19" s="67"/>
      <c r="BS19" s="67"/>
      <c r="BT19" s="58"/>
      <c r="BU19" s="60"/>
      <c r="BV19" s="60"/>
      <c r="BW19" s="60"/>
      <c r="BX19" s="60"/>
      <c r="BY19" s="61"/>
      <c r="BZ19" s="71"/>
      <c r="CA19" s="71"/>
      <c r="CB19" s="72"/>
      <c r="CC19" s="72"/>
      <c r="CD19" s="72"/>
      <c r="CE19" s="73"/>
      <c r="CF19" s="74">
        <f t="shared" si="3"/>
        <v>42717</v>
      </c>
      <c r="CG19" s="75"/>
      <c r="CH19" s="49"/>
      <c r="CI19" s="73"/>
      <c r="CJ19" s="76" t="e">
        <f>+SUMIFS(#REF!,#REF!,AB19)</f>
        <v>#REF!</v>
      </c>
      <c r="CK19" s="77" t="e">
        <f>+SUMIFS(#REF!,#REF!,AU19)+SUMIFS(#REF!,#REF!,BA19)+SUMIFS(#REF!,#REF!,BG19)</f>
        <v>#REF!</v>
      </c>
      <c r="CL19" s="78" t="e">
        <f t="shared" si="11"/>
        <v>#REF!</v>
      </c>
      <c r="CM19" s="79"/>
      <c r="CN19" s="80" t="str">
        <f t="shared" si="4"/>
        <v>EJECUCIÓN</v>
      </c>
      <c r="CO19" s="81"/>
      <c r="CP19" s="82">
        <f t="shared" si="5"/>
        <v>42383</v>
      </c>
      <c r="CQ19" s="80">
        <f t="shared" si="6"/>
        <v>42717</v>
      </c>
      <c r="CR19" s="83">
        <f t="shared" si="12"/>
        <v>334</v>
      </c>
      <c r="CS19" s="83">
        <f t="shared" si="7"/>
        <v>-106</v>
      </c>
      <c r="CT19" s="84">
        <f t="shared" si="13"/>
        <v>-31.736526946107784</v>
      </c>
      <c r="CU19" s="921"/>
      <c r="CV19" s="83">
        <f t="shared" si="14"/>
        <v>-31.736526946107784</v>
      </c>
      <c r="CW19" s="85" t="e">
        <f t="shared" si="15"/>
        <v>#REF!</v>
      </c>
      <c r="DV19" s="360"/>
    </row>
    <row r="20" spans="1:126" s="51" customFormat="1" ht="62.25" hidden="1" customHeight="1" x14ac:dyDescent="0.25">
      <c r="A20" s="352">
        <f t="shared" si="8"/>
        <v>11</v>
      </c>
      <c r="B20" s="43" t="s">
        <v>1609</v>
      </c>
      <c r="C20" s="277" t="s">
        <v>1698</v>
      </c>
      <c r="D20" s="201" t="s">
        <v>1533</v>
      </c>
      <c r="E20" s="346">
        <v>42382</v>
      </c>
      <c r="F20" s="117" t="s">
        <v>1499</v>
      </c>
      <c r="G20" s="44" t="s">
        <v>1525</v>
      </c>
      <c r="H20" s="44"/>
      <c r="I20" s="45" t="s">
        <v>1908</v>
      </c>
      <c r="J20" s="351" t="s">
        <v>1699</v>
      </c>
      <c r="K20" s="347">
        <v>213</v>
      </c>
      <c r="L20" s="46">
        <v>801116</v>
      </c>
      <c r="M20" s="184" t="s">
        <v>1479</v>
      </c>
      <c r="N20" s="162">
        <v>30800000</v>
      </c>
      <c r="O20" s="348" t="s">
        <v>1700</v>
      </c>
      <c r="P20" s="32" t="s">
        <v>1487</v>
      </c>
      <c r="Q20" s="288" t="s">
        <v>1480</v>
      </c>
      <c r="R20" s="349" t="s">
        <v>1481</v>
      </c>
      <c r="S20" s="47"/>
      <c r="T20" s="48"/>
      <c r="U20" s="47"/>
      <c r="V20" s="192">
        <v>11</v>
      </c>
      <c r="W20" s="346">
        <v>42387</v>
      </c>
      <c r="X20" s="350" t="s">
        <v>1484</v>
      </c>
      <c r="Y20" s="365" t="s">
        <v>1701</v>
      </c>
      <c r="Z20" s="212">
        <v>1018450312</v>
      </c>
      <c r="AA20" s="50"/>
      <c r="AB20" s="180">
        <v>20016</v>
      </c>
      <c r="AC20" s="346">
        <v>42387</v>
      </c>
      <c r="AD20" s="366">
        <v>30800000</v>
      </c>
      <c r="AE20" s="162">
        <v>2800000</v>
      </c>
      <c r="AF20" s="49"/>
      <c r="AG20" s="49"/>
      <c r="AH20" s="367">
        <f t="shared" si="0"/>
        <v>2800000</v>
      </c>
      <c r="AI20" s="157" t="s">
        <v>22</v>
      </c>
      <c r="AJ20" s="157" t="s">
        <v>67</v>
      </c>
      <c r="AK20" s="157" t="s">
        <v>67</v>
      </c>
      <c r="AL20" s="157" t="s">
        <v>67</v>
      </c>
      <c r="AM20" s="346" t="s">
        <v>67</v>
      </c>
      <c r="AN20" s="346">
        <v>42387</v>
      </c>
      <c r="AO20" s="346"/>
      <c r="AP20" s="346">
        <v>42722</v>
      </c>
      <c r="AQ20" s="29">
        <f t="shared" si="9"/>
        <v>335</v>
      </c>
      <c r="AR20" s="29"/>
      <c r="AS20" s="184" t="s">
        <v>58</v>
      </c>
      <c r="AT20" s="290">
        <v>79572017</v>
      </c>
      <c r="AU20" s="56"/>
      <c r="AV20" s="57"/>
      <c r="AW20" s="58"/>
      <c r="AX20" s="58"/>
      <c r="AY20" s="57"/>
      <c r="AZ20" s="58"/>
      <c r="BA20" s="59"/>
      <c r="BB20" s="60"/>
      <c r="BC20" s="61"/>
      <c r="BD20" s="61"/>
      <c r="BE20" s="62"/>
      <c r="BF20" s="61"/>
      <c r="BG20" s="63"/>
      <c r="BH20" s="63"/>
      <c r="BI20" s="64"/>
      <c r="BJ20" s="65"/>
      <c r="BK20" s="66"/>
      <c r="BL20" s="65"/>
      <c r="BM20" s="203"/>
      <c r="BN20" s="204"/>
      <c r="BO20" s="205"/>
      <c r="BP20" s="67"/>
      <c r="BQ20" s="67"/>
      <c r="BR20" s="67"/>
      <c r="BS20" s="67"/>
      <c r="BT20" s="58"/>
      <c r="BU20" s="60"/>
      <c r="BV20" s="60"/>
      <c r="BW20" s="60"/>
      <c r="BX20" s="60"/>
      <c r="BY20" s="61"/>
      <c r="BZ20" s="71"/>
      <c r="CA20" s="71"/>
      <c r="CB20" s="72"/>
      <c r="CC20" s="72"/>
      <c r="CD20" s="72"/>
      <c r="CE20" s="73"/>
      <c r="CF20" s="74">
        <f t="shared" si="3"/>
        <v>42722</v>
      </c>
      <c r="CG20" s="75"/>
      <c r="CH20" s="49"/>
      <c r="CI20" s="73"/>
      <c r="CJ20" s="76"/>
      <c r="CK20" s="77"/>
      <c r="CL20" s="78"/>
      <c r="CM20" s="79"/>
      <c r="CN20" s="80" t="str">
        <f t="shared" si="4"/>
        <v>EJECUCIÓN</v>
      </c>
      <c r="CO20" s="81"/>
      <c r="CP20" s="82">
        <f t="shared" si="5"/>
        <v>42387</v>
      </c>
      <c r="CQ20" s="80">
        <f t="shared" si="6"/>
        <v>42722</v>
      </c>
      <c r="CR20" s="83">
        <f t="shared" si="12"/>
        <v>335</v>
      </c>
      <c r="CS20" s="83">
        <f t="shared" si="7"/>
        <v>-110</v>
      </c>
      <c r="CT20" s="84">
        <f t="shared" si="13"/>
        <v>-32.835820895522389</v>
      </c>
      <c r="CU20" s="921"/>
      <c r="CV20" s="83">
        <f t="shared" si="14"/>
        <v>-32.835820895522389</v>
      </c>
      <c r="CW20" s="85"/>
      <c r="DV20" s="360"/>
    </row>
    <row r="21" spans="1:126" s="51" customFormat="1" ht="76.5" hidden="1" customHeight="1" x14ac:dyDescent="0.25">
      <c r="A21" s="352">
        <f t="shared" si="8"/>
        <v>14</v>
      </c>
      <c r="B21" s="43" t="s">
        <v>1609</v>
      </c>
      <c r="C21" s="277" t="s">
        <v>1702</v>
      </c>
      <c r="D21" s="201" t="s">
        <v>1534</v>
      </c>
      <c r="E21" s="346">
        <v>42382</v>
      </c>
      <c r="F21" s="117" t="s">
        <v>1499</v>
      </c>
      <c r="G21" s="44" t="s">
        <v>1525</v>
      </c>
      <c r="H21" s="44"/>
      <c r="I21" s="357" t="s">
        <v>2303</v>
      </c>
      <c r="J21" s="351" t="s">
        <v>1703</v>
      </c>
      <c r="K21" s="347">
        <v>4</v>
      </c>
      <c r="L21" s="46">
        <v>801116</v>
      </c>
      <c r="M21" s="184" t="s">
        <v>1479</v>
      </c>
      <c r="N21" s="162">
        <v>66000000</v>
      </c>
      <c r="O21" s="348" t="s">
        <v>1704</v>
      </c>
      <c r="P21" s="32" t="s">
        <v>1487</v>
      </c>
      <c r="Q21" s="288" t="s">
        <v>1480</v>
      </c>
      <c r="R21" s="349" t="s">
        <v>1481</v>
      </c>
      <c r="S21" s="47"/>
      <c r="T21" s="48"/>
      <c r="U21" s="47"/>
      <c r="V21" s="192">
        <v>14</v>
      </c>
      <c r="W21" s="346">
        <v>42389</v>
      </c>
      <c r="X21" s="350" t="s">
        <v>1484</v>
      </c>
      <c r="Y21" s="365" t="s">
        <v>1705</v>
      </c>
      <c r="Z21" s="212">
        <v>72220515</v>
      </c>
      <c r="AA21" s="50"/>
      <c r="AB21" s="180">
        <v>21816</v>
      </c>
      <c r="AC21" s="346">
        <v>42389</v>
      </c>
      <c r="AD21" s="366">
        <v>6000000</v>
      </c>
      <c r="AE21" s="162">
        <v>66000000</v>
      </c>
      <c r="AF21" s="49"/>
      <c r="AG21" s="49"/>
      <c r="AH21" s="367">
        <f t="shared" si="0"/>
        <v>66000000</v>
      </c>
      <c r="AI21" s="157" t="s">
        <v>22</v>
      </c>
      <c r="AJ21" s="157" t="s">
        <v>67</v>
      </c>
      <c r="AK21" s="157" t="s">
        <v>67</v>
      </c>
      <c r="AL21" s="157" t="s">
        <v>67</v>
      </c>
      <c r="AM21" s="346" t="s">
        <v>67</v>
      </c>
      <c r="AN21" s="346">
        <v>42389</v>
      </c>
      <c r="AO21" s="346"/>
      <c r="AP21" s="346">
        <v>42724</v>
      </c>
      <c r="AQ21" s="29">
        <f t="shared" si="9"/>
        <v>335</v>
      </c>
      <c r="AR21" s="29"/>
      <c r="AS21" s="184" t="s">
        <v>58</v>
      </c>
      <c r="AT21" s="290">
        <v>79572017</v>
      </c>
      <c r="AU21" s="56"/>
      <c r="AV21" s="57"/>
      <c r="AW21" s="58"/>
      <c r="AX21" s="58"/>
      <c r="AY21" s="57"/>
      <c r="AZ21" s="58"/>
      <c r="BA21" s="59"/>
      <c r="BB21" s="60"/>
      <c r="BC21" s="61"/>
      <c r="BD21" s="61"/>
      <c r="BE21" s="62"/>
      <c r="BF21" s="61"/>
      <c r="BG21" s="63"/>
      <c r="BH21" s="63"/>
      <c r="BI21" s="64"/>
      <c r="BJ21" s="65"/>
      <c r="BK21" s="66"/>
      <c r="BL21" s="65"/>
      <c r="BM21" s="203"/>
      <c r="BN21" s="204"/>
      <c r="BO21" s="205"/>
      <c r="BP21" s="67"/>
      <c r="BQ21" s="67"/>
      <c r="BR21" s="67"/>
      <c r="BS21" s="67"/>
      <c r="BT21" s="58"/>
      <c r="BU21" s="60"/>
      <c r="BV21" s="60"/>
      <c r="BW21" s="60"/>
      <c r="BX21" s="60"/>
      <c r="BY21" s="61"/>
      <c r="BZ21" s="71"/>
      <c r="CA21" s="71"/>
      <c r="CB21" s="72"/>
      <c r="CC21" s="72"/>
      <c r="CD21" s="72"/>
      <c r="CE21" s="73"/>
      <c r="CF21" s="74">
        <f t="shared" si="3"/>
        <v>42724</v>
      </c>
      <c r="CG21" s="75"/>
      <c r="CH21" s="49"/>
      <c r="CI21" s="73"/>
      <c r="CJ21" s="76"/>
      <c r="CK21" s="77"/>
      <c r="CL21" s="78"/>
      <c r="CM21" s="79"/>
      <c r="CN21" s="80"/>
      <c r="CO21" s="81"/>
      <c r="CP21" s="82">
        <f t="shared" si="5"/>
        <v>42389</v>
      </c>
      <c r="CQ21" s="80">
        <f t="shared" si="6"/>
        <v>42724</v>
      </c>
      <c r="CR21" s="83">
        <f t="shared" si="12"/>
        <v>335</v>
      </c>
      <c r="CS21" s="83">
        <f t="shared" si="7"/>
        <v>-112</v>
      </c>
      <c r="CT21" s="84">
        <f t="shared" si="13"/>
        <v>-33.432835820895527</v>
      </c>
      <c r="CU21" s="921"/>
      <c r="CV21" s="83">
        <f t="shared" si="14"/>
        <v>-33.432835820895527</v>
      </c>
      <c r="CW21" s="85"/>
      <c r="DV21" s="360"/>
    </row>
    <row r="22" spans="1:126" s="51" customFormat="1" ht="63.75" hidden="1" x14ac:dyDescent="0.25">
      <c r="A22" s="352">
        <f t="shared" si="8"/>
        <v>13</v>
      </c>
      <c r="B22" s="43" t="s">
        <v>1609</v>
      </c>
      <c r="C22" s="277" t="s">
        <v>1706</v>
      </c>
      <c r="D22" s="201" t="s">
        <v>1535</v>
      </c>
      <c r="E22" s="346">
        <v>42382</v>
      </c>
      <c r="F22" s="117" t="s">
        <v>1499</v>
      </c>
      <c r="G22" s="44" t="s">
        <v>1525</v>
      </c>
      <c r="H22" s="44"/>
      <c r="I22" s="45" t="s">
        <v>1908</v>
      </c>
      <c r="J22" s="351" t="s">
        <v>1707</v>
      </c>
      <c r="K22" s="347">
        <v>214</v>
      </c>
      <c r="L22" s="46">
        <v>801217</v>
      </c>
      <c r="M22" s="184" t="s">
        <v>1674</v>
      </c>
      <c r="N22" s="162">
        <v>55000000</v>
      </c>
      <c r="O22" s="348" t="s">
        <v>1708</v>
      </c>
      <c r="P22" s="32" t="s">
        <v>1487</v>
      </c>
      <c r="Q22" s="288" t="s">
        <v>1480</v>
      </c>
      <c r="R22" s="349" t="s">
        <v>1481</v>
      </c>
      <c r="S22" s="47"/>
      <c r="T22" s="48"/>
      <c r="U22" s="47"/>
      <c r="V22" s="192">
        <v>13</v>
      </c>
      <c r="W22" s="346">
        <v>42388</v>
      </c>
      <c r="X22" s="350" t="s">
        <v>1484</v>
      </c>
      <c r="Y22" s="365" t="s">
        <v>696</v>
      </c>
      <c r="Z22" s="212">
        <v>52258308</v>
      </c>
      <c r="AA22" s="50"/>
      <c r="AB22" s="347">
        <v>21316</v>
      </c>
      <c r="AC22" s="346">
        <v>42388</v>
      </c>
      <c r="AD22" s="366">
        <v>5000000</v>
      </c>
      <c r="AE22" s="162">
        <v>55000000</v>
      </c>
      <c r="AF22" s="49"/>
      <c r="AG22" s="49"/>
      <c r="AH22" s="367">
        <f t="shared" si="0"/>
        <v>55000000</v>
      </c>
      <c r="AI22" s="157" t="s">
        <v>22</v>
      </c>
      <c r="AJ22" s="157" t="s">
        <v>67</v>
      </c>
      <c r="AK22" s="157" t="s">
        <v>67</v>
      </c>
      <c r="AL22" s="157" t="s">
        <v>67</v>
      </c>
      <c r="AM22" s="346" t="s">
        <v>67</v>
      </c>
      <c r="AN22" s="346">
        <v>42388</v>
      </c>
      <c r="AO22" s="346"/>
      <c r="AP22" s="346">
        <v>42723</v>
      </c>
      <c r="AQ22" s="29">
        <f t="shared" si="9"/>
        <v>335</v>
      </c>
      <c r="AR22" s="29"/>
      <c r="AS22" s="184" t="s">
        <v>58</v>
      </c>
      <c r="AT22" s="290">
        <v>79572017</v>
      </c>
      <c r="AU22" s="56"/>
      <c r="AV22" s="57"/>
      <c r="AW22" s="58"/>
      <c r="AX22" s="58"/>
      <c r="AY22" s="57"/>
      <c r="AZ22" s="58"/>
      <c r="BA22" s="59"/>
      <c r="BB22" s="60"/>
      <c r="BC22" s="61"/>
      <c r="BD22" s="61"/>
      <c r="BE22" s="62"/>
      <c r="BF22" s="61"/>
      <c r="BG22" s="63"/>
      <c r="BH22" s="63"/>
      <c r="BI22" s="64"/>
      <c r="BJ22" s="65"/>
      <c r="BK22" s="66"/>
      <c r="BL22" s="65"/>
      <c r="BM22" s="203"/>
      <c r="BN22" s="204"/>
      <c r="BO22" s="205"/>
      <c r="BP22" s="67"/>
      <c r="BQ22" s="67"/>
      <c r="BR22" s="67"/>
      <c r="BS22" s="67"/>
      <c r="BT22" s="58"/>
      <c r="BU22" s="60"/>
      <c r="BV22" s="60"/>
      <c r="BW22" s="60"/>
      <c r="BX22" s="60"/>
      <c r="BY22" s="61"/>
      <c r="BZ22" s="71"/>
      <c r="CA22" s="71"/>
      <c r="CB22" s="72"/>
      <c r="CC22" s="72"/>
      <c r="CD22" s="72"/>
      <c r="CE22" s="73"/>
      <c r="CF22" s="74">
        <f t="shared" si="3"/>
        <v>42723</v>
      </c>
      <c r="CG22" s="75"/>
      <c r="CH22" s="49"/>
      <c r="CI22" s="73"/>
      <c r="CJ22" s="76"/>
      <c r="CK22" s="77"/>
      <c r="CL22" s="78"/>
      <c r="CM22" s="79"/>
      <c r="CN22" s="80"/>
      <c r="CO22" s="81"/>
      <c r="CP22" s="82">
        <f t="shared" si="5"/>
        <v>42388</v>
      </c>
      <c r="CQ22" s="80">
        <f t="shared" si="6"/>
        <v>42723</v>
      </c>
      <c r="CR22" s="83">
        <f t="shared" si="12"/>
        <v>335</v>
      </c>
      <c r="CS22" s="83">
        <f t="shared" si="7"/>
        <v>-111</v>
      </c>
      <c r="CT22" s="84">
        <f t="shared" si="13"/>
        <v>-33.134328358208954</v>
      </c>
      <c r="CU22" s="921"/>
      <c r="CV22" s="83">
        <f t="shared" si="14"/>
        <v>-33.134328358208954</v>
      </c>
      <c r="CW22" s="85"/>
      <c r="DV22" s="360"/>
    </row>
    <row r="23" spans="1:126" s="51" customFormat="1" ht="81.75" hidden="1" customHeight="1" x14ac:dyDescent="0.25">
      <c r="A23" s="352">
        <f t="shared" si="8"/>
        <v>18</v>
      </c>
      <c r="B23" s="43" t="s">
        <v>1489</v>
      </c>
      <c r="C23" s="277" t="s">
        <v>1566</v>
      </c>
      <c r="D23" s="201" t="s">
        <v>1536</v>
      </c>
      <c r="E23" s="346">
        <v>42383</v>
      </c>
      <c r="F23" s="117" t="s">
        <v>1499</v>
      </c>
      <c r="G23" s="44" t="s">
        <v>1525</v>
      </c>
      <c r="H23" s="44"/>
      <c r="I23" s="45" t="s">
        <v>1908</v>
      </c>
      <c r="J23" s="351" t="s">
        <v>1567</v>
      </c>
      <c r="K23" s="347">
        <v>201</v>
      </c>
      <c r="L23" s="46">
        <v>801116</v>
      </c>
      <c r="M23" s="184" t="s">
        <v>1479</v>
      </c>
      <c r="N23" s="162">
        <v>60000000</v>
      </c>
      <c r="O23" s="348" t="s">
        <v>1568</v>
      </c>
      <c r="P23" s="32" t="s">
        <v>1487</v>
      </c>
      <c r="Q23" s="288" t="s">
        <v>1480</v>
      </c>
      <c r="R23" s="349" t="s">
        <v>1481</v>
      </c>
      <c r="S23" s="47"/>
      <c r="T23" s="48"/>
      <c r="U23" s="47"/>
      <c r="V23" s="192">
        <v>18</v>
      </c>
      <c r="W23" s="346">
        <v>42390</v>
      </c>
      <c r="X23" s="350" t="s">
        <v>1484</v>
      </c>
      <c r="Y23" s="365" t="s">
        <v>1569</v>
      </c>
      <c r="Z23" s="114">
        <v>900265378</v>
      </c>
      <c r="AA23" s="50" t="s">
        <v>1570</v>
      </c>
      <c r="AB23" s="347">
        <v>25216</v>
      </c>
      <c r="AC23" s="346">
        <v>42390</v>
      </c>
      <c r="AD23" s="366">
        <v>6000000</v>
      </c>
      <c r="AE23" s="162">
        <v>60000000</v>
      </c>
      <c r="AF23" s="49"/>
      <c r="AG23" s="49"/>
      <c r="AH23" s="367">
        <f t="shared" si="0"/>
        <v>60000000</v>
      </c>
      <c r="AI23" s="157" t="s">
        <v>22</v>
      </c>
      <c r="AJ23" s="157" t="s">
        <v>67</v>
      </c>
      <c r="AK23" s="157" t="s">
        <v>67</v>
      </c>
      <c r="AL23" s="157" t="s">
        <v>67</v>
      </c>
      <c r="AM23" s="346" t="s">
        <v>67</v>
      </c>
      <c r="AN23" s="346">
        <v>42390</v>
      </c>
      <c r="AO23" s="346"/>
      <c r="AP23" s="346">
        <v>42694</v>
      </c>
      <c r="AQ23" s="29">
        <f t="shared" si="9"/>
        <v>304</v>
      </c>
      <c r="AR23" s="29"/>
      <c r="AS23" s="184" t="s">
        <v>58</v>
      </c>
      <c r="AT23" s="290">
        <v>79572017</v>
      </c>
      <c r="AU23" s="56"/>
      <c r="AV23" s="57"/>
      <c r="AW23" s="58"/>
      <c r="AX23" s="58"/>
      <c r="AY23" s="57"/>
      <c r="AZ23" s="58"/>
      <c r="BA23" s="59"/>
      <c r="BB23" s="60"/>
      <c r="BC23" s="61"/>
      <c r="BD23" s="61"/>
      <c r="BE23" s="62"/>
      <c r="BF23" s="61"/>
      <c r="BG23" s="63"/>
      <c r="BH23" s="63"/>
      <c r="BI23" s="64"/>
      <c r="BJ23" s="65"/>
      <c r="BK23" s="66"/>
      <c r="BL23" s="65"/>
      <c r="BM23" s="203"/>
      <c r="BN23" s="204"/>
      <c r="BO23" s="205"/>
      <c r="BP23" s="67"/>
      <c r="BQ23" s="67"/>
      <c r="BR23" s="67"/>
      <c r="BS23" s="67"/>
      <c r="BT23" s="58"/>
      <c r="BU23" s="60"/>
      <c r="BV23" s="60"/>
      <c r="BW23" s="60"/>
      <c r="BX23" s="60"/>
      <c r="BY23" s="61"/>
      <c r="BZ23" s="71"/>
      <c r="CA23" s="71"/>
      <c r="CB23" s="72"/>
      <c r="CC23" s="72"/>
      <c r="CD23" s="72"/>
      <c r="CE23" s="73"/>
      <c r="CF23" s="74"/>
      <c r="CG23" s="75"/>
      <c r="CH23" s="49"/>
      <c r="CI23" s="73"/>
      <c r="CJ23" s="76"/>
      <c r="CK23" s="77"/>
      <c r="CL23" s="78"/>
      <c r="CM23" s="79"/>
      <c r="CN23" s="80"/>
      <c r="CO23" s="81"/>
      <c r="CP23" s="82"/>
      <c r="CQ23" s="80"/>
      <c r="CR23" s="83"/>
      <c r="CS23" s="83"/>
      <c r="CT23" s="84"/>
      <c r="CU23" s="921"/>
      <c r="CV23" s="83"/>
      <c r="CW23" s="85"/>
      <c r="DV23" s="360"/>
    </row>
    <row r="24" spans="1:126" s="51" customFormat="1" ht="63.75" hidden="1" x14ac:dyDescent="0.25">
      <c r="A24" s="352">
        <f t="shared" si="8"/>
        <v>23</v>
      </c>
      <c r="B24" s="43" t="s">
        <v>1609</v>
      </c>
      <c r="C24" s="277" t="s">
        <v>1709</v>
      </c>
      <c r="D24" s="201" t="s">
        <v>1537</v>
      </c>
      <c r="E24" s="346">
        <v>42383</v>
      </c>
      <c r="F24" s="117" t="s">
        <v>1499</v>
      </c>
      <c r="G24" s="117" t="s">
        <v>1525</v>
      </c>
      <c r="H24" s="117"/>
      <c r="I24" s="350" t="s">
        <v>2257</v>
      </c>
      <c r="J24" s="351" t="s">
        <v>1711</v>
      </c>
      <c r="K24" s="347">
        <v>96</v>
      </c>
      <c r="L24" s="46">
        <v>721015</v>
      </c>
      <c r="M24" s="184" t="s">
        <v>1712</v>
      </c>
      <c r="N24" s="162">
        <v>25077855</v>
      </c>
      <c r="O24" s="348" t="s">
        <v>1713</v>
      </c>
      <c r="P24" s="32" t="s">
        <v>1714</v>
      </c>
      <c r="Q24" s="288" t="s">
        <v>1480</v>
      </c>
      <c r="R24" s="349" t="s">
        <v>1481</v>
      </c>
      <c r="S24" s="47"/>
      <c r="T24" s="48"/>
      <c r="U24" s="47"/>
      <c r="V24" s="192">
        <v>23</v>
      </c>
      <c r="W24" s="346">
        <v>42396</v>
      </c>
      <c r="X24" s="350" t="s">
        <v>1484</v>
      </c>
      <c r="Y24" s="45" t="s">
        <v>1715</v>
      </c>
      <c r="Z24" s="114">
        <v>900132012</v>
      </c>
      <c r="AA24" s="50" t="s">
        <v>1578</v>
      </c>
      <c r="AB24" s="347">
        <v>33716</v>
      </c>
      <c r="AC24" s="346">
        <v>42396</v>
      </c>
      <c r="AD24" s="87"/>
      <c r="AE24" s="162">
        <v>25077855</v>
      </c>
      <c r="AF24" s="49"/>
      <c r="AG24" s="49"/>
      <c r="AH24" s="49">
        <f t="shared" si="0"/>
        <v>25077855</v>
      </c>
      <c r="AI24" s="157" t="s">
        <v>1716</v>
      </c>
      <c r="AJ24" s="88" t="s">
        <v>1717</v>
      </c>
      <c r="AK24" s="88" t="s">
        <v>2442</v>
      </c>
      <c r="AL24" s="88" t="s">
        <v>2441</v>
      </c>
      <c r="AM24" s="346">
        <v>42416</v>
      </c>
      <c r="AN24" s="346">
        <v>42397</v>
      </c>
      <c r="AO24" s="346"/>
      <c r="AP24" s="346">
        <v>42735</v>
      </c>
      <c r="AQ24" s="29">
        <f t="shared" si="9"/>
        <v>338</v>
      </c>
      <c r="AR24" s="29"/>
      <c r="AS24" s="350" t="s">
        <v>2661</v>
      </c>
      <c r="AT24" s="290">
        <v>79448817</v>
      </c>
      <c r="AU24" s="56"/>
      <c r="AV24" s="57"/>
      <c r="AW24" s="58"/>
      <c r="AX24" s="58"/>
      <c r="AY24" s="57"/>
      <c r="AZ24" s="58"/>
      <c r="BA24" s="59"/>
      <c r="BB24" s="60"/>
      <c r="BC24" s="61"/>
      <c r="BD24" s="61"/>
      <c r="BE24" s="62"/>
      <c r="BF24" s="61"/>
      <c r="BG24" s="63"/>
      <c r="BH24" s="63"/>
      <c r="BI24" s="64"/>
      <c r="BJ24" s="65"/>
      <c r="BK24" s="66"/>
      <c r="BL24" s="65"/>
      <c r="BM24" s="203"/>
      <c r="BN24" s="204"/>
      <c r="BO24" s="205"/>
      <c r="BP24" s="67"/>
      <c r="BQ24" s="67"/>
      <c r="BR24" s="67"/>
      <c r="BS24" s="67"/>
      <c r="BT24" s="58"/>
      <c r="BU24" s="60"/>
      <c r="BV24" s="60"/>
      <c r="BW24" s="60"/>
      <c r="BX24" s="60"/>
      <c r="BY24" s="61"/>
      <c r="BZ24" s="71"/>
      <c r="CA24" s="71"/>
      <c r="CB24" s="72"/>
      <c r="CC24" s="72"/>
      <c r="CD24" s="72"/>
      <c r="CE24" s="73"/>
      <c r="CF24" s="74"/>
      <c r="CG24" s="75"/>
      <c r="CH24" s="49"/>
      <c r="CI24" s="73"/>
      <c r="CJ24" s="76"/>
      <c r="CK24" s="77"/>
      <c r="CL24" s="78"/>
      <c r="CM24" s="79"/>
      <c r="CN24" s="80"/>
      <c r="CO24" s="81"/>
      <c r="CP24" s="82"/>
      <c r="CQ24" s="80"/>
      <c r="CR24" s="83"/>
      <c r="CS24" s="83"/>
      <c r="CT24" s="84"/>
      <c r="CU24" s="921"/>
      <c r="CV24" s="83"/>
      <c r="CW24" s="85"/>
      <c r="DV24" s="49"/>
    </row>
    <row r="25" spans="1:126" s="51" customFormat="1" ht="89.25" hidden="1" x14ac:dyDescent="0.25">
      <c r="A25" s="352">
        <f t="shared" si="8"/>
        <v>16</v>
      </c>
      <c r="B25" s="43" t="s">
        <v>1888</v>
      </c>
      <c r="C25" s="277" t="s">
        <v>1634</v>
      </c>
      <c r="D25" s="201" t="s">
        <v>1538</v>
      </c>
      <c r="E25" s="346">
        <v>42383</v>
      </c>
      <c r="F25" s="117" t="s">
        <v>1499</v>
      </c>
      <c r="G25" s="44" t="s">
        <v>1525</v>
      </c>
      <c r="H25" s="44"/>
      <c r="I25" s="357" t="s">
        <v>2257</v>
      </c>
      <c r="J25" s="351" t="s">
        <v>1635</v>
      </c>
      <c r="K25" s="347">
        <v>229</v>
      </c>
      <c r="L25" s="46">
        <v>801116</v>
      </c>
      <c r="M25" s="184" t="s">
        <v>1614</v>
      </c>
      <c r="N25" s="162">
        <v>50000000</v>
      </c>
      <c r="O25" s="348" t="s">
        <v>1636</v>
      </c>
      <c r="P25" s="32" t="s">
        <v>1637</v>
      </c>
      <c r="Q25" s="288" t="s">
        <v>1480</v>
      </c>
      <c r="R25" s="349" t="s">
        <v>1481</v>
      </c>
      <c r="S25" s="47"/>
      <c r="T25" s="48"/>
      <c r="U25" s="47"/>
      <c r="V25" s="192">
        <v>16</v>
      </c>
      <c r="W25" s="346">
        <v>42390</v>
      </c>
      <c r="X25" s="350" t="s">
        <v>1484</v>
      </c>
      <c r="Y25" s="365" t="s">
        <v>1638</v>
      </c>
      <c r="Z25" s="114">
        <v>80201161</v>
      </c>
      <c r="AA25" s="50"/>
      <c r="AB25" s="347">
        <v>25416</v>
      </c>
      <c r="AC25" s="346">
        <v>42390</v>
      </c>
      <c r="AD25" s="366">
        <v>5000000</v>
      </c>
      <c r="AE25" s="162">
        <v>50000000</v>
      </c>
      <c r="AF25" s="49"/>
      <c r="AG25" s="49"/>
      <c r="AH25" s="367">
        <f t="shared" si="0"/>
        <v>50000000</v>
      </c>
      <c r="AI25" s="157" t="s">
        <v>22</v>
      </c>
      <c r="AJ25" s="157" t="s">
        <v>67</v>
      </c>
      <c r="AK25" s="157" t="s">
        <v>67</v>
      </c>
      <c r="AL25" s="157" t="s">
        <v>67</v>
      </c>
      <c r="AM25" s="346" t="s">
        <v>67</v>
      </c>
      <c r="AN25" s="346">
        <v>42390</v>
      </c>
      <c r="AO25" s="346"/>
      <c r="AP25" s="346">
        <v>42694</v>
      </c>
      <c r="AQ25" s="29">
        <f t="shared" si="9"/>
        <v>304</v>
      </c>
      <c r="AR25" s="29"/>
      <c r="AS25" s="184" t="s">
        <v>1460</v>
      </c>
      <c r="AT25" s="290">
        <v>79335420</v>
      </c>
      <c r="AU25" s="56"/>
      <c r="AV25" s="57"/>
      <c r="AW25" s="58"/>
      <c r="AX25" s="58"/>
      <c r="AY25" s="57"/>
      <c r="AZ25" s="58"/>
      <c r="BA25" s="59"/>
      <c r="BB25" s="60"/>
      <c r="BC25" s="61"/>
      <c r="BD25" s="61"/>
      <c r="BE25" s="62"/>
      <c r="BF25" s="61"/>
      <c r="BG25" s="63"/>
      <c r="BH25" s="63"/>
      <c r="BI25" s="64"/>
      <c r="BJ25" s="65"/>
      <c r="BK25" s="66"/>
      <c r="BL25" s="65"/>
      <c r="BM25" s="203"/>
      <c r="BN25" s="204"/>
      <c r="BO25" s="205">
        <v>50000000</v>
      </c>
      <c r="BP25" s="67"/>
      <c r="BQ25" s="67"/>
      <c r="BR25" s="67"/>
      <c r="BS25" s="67"/>
      <c r="BT25" s="58"/>
      <c r="BU25" s="60"/>
      <c r="BV25" s="60"/>
      <c r="BW25" s="60"/>
      <c r="BX25" s="60"/>
      <c r="BY25" s="61"/>
      <c r="BZ25" s="71"/>
      <c r="CA25" s="71"/>
      <c r="CB25" s="72"/>
      <c r="CC25" s="72"/>
      <c r="CD25" s="72"/>
      <c r="CE25" s="73"/>
      <c r="CF25" s="74">
        <v>42694</v>
      </c>
      <c r="CG25" s="75"/>
      <c r="CH25" s="49"/>
      <c r="CI25" s="73"/>
      <c r="CJ25" s="76" t="e">
        <f>+SUMIFS(#REF!,#REF!,AB25)</f>
        <v>#REF!</v>
      </c>
      <c r="CK25" s="77" t="e">
        <f>+SUMIFS(#REF!,#REF!,AU25)+SUMIFS(#REF!,#REF!,BA25)+SUMIFS(#REF!,#REF!,BG25)</f>
        <v>#REF!</v>
      </c>
      <c r="CL25" s="78" t="e">
        <f t="shared" ref="CL25" si="16">+(CJ25+CK25)/BO25</f>
        <v>#REF!</v>
      </c>
      <c r="CM25" s="79"/>
      <c r="CN25" s="80" t="str">
        <f>+R25</f>
        <v>EJECUCIÓN</v>
      </c>
      <c r="CO25" s="81"/>
      <c r="CP25" s="82">
        <f>+AN25</f>
        <v>42390</v>
      </c>
      <c r="CQ25" s="80">
        <f t="shared" ref="CQ25" si="17">+CF25</f>
        <v>42694</v>
      </c>
      <c r="CR25" s="83">
        <f t="shared" ref="CR25" si="18">+CQ25-CP25</f>
        <v>304</v>
      </c>
      <c r="CS25" s="83">
        <f t="shared" ref="CS25" si="19">+$CU$2-CP25</f>
        <v>-113</v>
      </c>
      <c r="CT25" s="84">
        <f t="shared" ref="CT25" si="20">+IF(CS25&gt;=CR25,100,(CS25/CR25)*100)</f>
        <v>-37.171052631578952</v>
      </c>
      <c r="CU25" s="921"/>
      <c r="CV25" s="83">
        <f t="shared" ref="CV25" si="21">+CT25</f>
        <v>-37.171052631578952</v>
      </c>
      <c r="CW25" s="85" t="e">
        <f t="shared" ref="CW25" si="22">+CL25</f>
        <v>#REF!</v>
      </c>
      <c r="DV25" s="360"/>
    </row>
    <row r="26" spans="1:126" s="51" customFormat="1" ht="38.25" hidden="1" x14ac:dyDescent="0.25">
      <c r="A26" s="352">
        <f t="shared" si="8"/>
        <v>17</v>
      </c>
      <c r="B26" s="43" t="s">
        <v>1489</v>
      </c>
      <c r="C26" s="277" t="s">
        <v>1571</v>
      </c>
      <c r="D26" s="201" t="s">
        <v>1539</v>
      </c>
      <c r="E26" s="346">
        <v>42387</v>
      </c>
      <c r="F26" s="117" t="s">
        <v>1499</v>
      </c>
      <c r="G26" s="44" t="s">
        <v>1525</v>
      </c>
      <c r="H26" s="44"/>
      <c r="I26" s="357" t="s">
        <v>2257</v>
      </c>
      <c r="J26" s="351" t="s">
        <v>1572</v>
      </c>
      <c r="K26" s="347">
        <v>202</v>
      </c>
      <c r="L26" s="46">
        <v>801116</v>
      </c>
      <c r="M26" s="184" t="s">
        <v>1479</v>
      </c>
      <c r="N26" s="162">
        <v>24000000</v>
      </c>
      <c r="O26" s="348" t="s">
        <v>1573</v>
      </c>
      <c r="P26" s="32" t="s">
        <v>1487</v>
      </c>
      <c r="Q26" s="288" t="s">
        <v>1480</v>
      </c>
      <c r="R26" s="349" t="s">
        <v>1481</v>
      </c>
      <c r="S26" s="47"/>
      <c r="T26" s="48"/>
      <c r="U26" s="47"/>
      <c r="V26" s="192">
        <v>17</v>
      </c>
      <c r="W26" s="346">
        <v>42390</v>
      </c>
      <c r="X26" s="350" t="s">
        <v>1484</v>
      </c>
      <c r="Y26" s="365" t="s">
        <v>1574</v>
      </c>
      <c r="Z26" s="114">
        <v>51696865</v>
      </c>
      <c r="AA26" s="50"/>
      <c r="AB26" s="347"/>
      <c r="AC26" s="346">
        <v>25316</v>
      </c>
      <c r="AD26" s="366">
        <v>3500000</v>
      </c>
      <c r="AE26" s="162">
        <v>24000000</v>
      </c>
      <c r="AF26" s="49"/>
      <c r="AG26" s="49"/>
      <c r="AH26" s="367">
        <f t="shared" si="0"/>
        <v>24000000</v>
      </c>
      <c r="AI26" s="157" t="s">
        <v>22</v>
      </c>
      <c r="AJ26" s="157" t="s">
        <v>67</v>
      </c>
      <c r="AK26" s="157" t="s">
        <v>67</v>
      </c>
      <c r="AL26" s="157" t="s">
        <v>67</v>
      </c>
      <c r="AM26" s="346" t="s">
        <v>67</v>
      </c>
      <c r="AN26" s="346">
        <v>42390</v>
      </c>
      <c r="AO26" s="346"/>
      <c r="AP26" s="346">
        <v>42607</v>
      </c>
      <c r="AQ26" s="29">
        <f t="shared" si="9"/>
        <v>217</v>
      </c>
      <c r="AR26" s="29"/>
      <c r="AS26" s="350" t="s">
        <v>1460</v>
      </c>
      <c r="AT26" s="290">
        <v>79335420</v>
      </c>
      <c r="AU26" s="56"/>
      <c r="AV26" s="57"/>
      <c r="AW26" s="58"/>
      <c r="AX26" s="58"/>
      <c r="AY26" s="57"/>
      <c r="AZ26" s="58"/>
      <c r="BA26" s="59"/>
      <c r="BB26" s="60"/>
      <c r="BC26" s="61"/>
      <c r="BD26" s="61"/>
      <c r="BE26" s="62"/>
      <c r="BF26" s="61"/>
      <c r="BG26" s="63"/>
      <c r="BH26" s="63"/>
      <c r="BI26" s="64"/>
      <c r="BJ26" s="65"/>
      <c r="BK26" s="66"/>
      <c r="BL26" s="65"/>
      <c r="BM26" s="203"/>
      <c r="BN26" s="204"/>
      <c r="BO26" s="205"/>
      <c r="BP26" s="67"/>
      <c r="BQ26" s="67"/>
      <c r="BR26" s="67"/>
      <c r="BS26" s="67"/>
      <c r="BT26" s="58"/>
      <c r="BU26" s="60"/>
      <c r="BV26" s="60"/>
      <c r="BW26" s="60"/>
      <c r="BX26" s="60"/>
      <c r="BY26" s="61"/>
      <c r="BZ26" s="71"/>
      <c r="CA26" s="71"/>
      <c r="CB26" s="72"/>
      <c r="CC26" s="72"/>
      <c r="CD26" s="72"/>
      <c r="CE26" s="73"/>
      <c r="CF26" s="74"/>
      <c r="CG26" s="75"/>
      <c r="CH26" s="49"/>
      <c r="CI26" s="73"/>
      <c r="CJ26" s="76"/>
      <c r="CK26" s="77"/>
      <c r="CL26" s="78"/>
      <c r="CM26" s="79"/>
      <c r="CN26" s="80"/>
      <c r="CO26" s="81"/>
      <c r="CP26" s="82"/>
      <c r="CQ26" s="80"/>
      <c r="CR26" s="83"/>
      <c r="CS26" s="83"/>
      <c r="CT26" s="84"/>
      <c r="CU26" s="921"/>
      <c r="CV26" s="83"/>
      <c r="CW26" s="85"/>
      <c r="DV26" s="360" t="s">
        <v>2916</v>
      </c>
    </row>
    <row r="27" spans="1:126" s="51" customFormat="1" ht="153" hidden="1" x14ac:dyDescent="0.25">
      <c r="A27" s="352">
        <f t="shared" si="8"/>
        <v>21</v>
      </c>
      <c r="B27" s="43" t="s">
        <v>1609</v>
      </c>
      <c r="C27" s="277" t="s">
        <v>1718</v>
      </c>
      <c r="D27" s="201" t="s">
        <v>1540</v>
      </c>
      <c r="E27" s="346">
        <v>42387</v>
      </c>
      <c r="F27" s="117" t="s">
        <v>1499</v>
      </c>
      <c r="G27" s="117" t="s">
        <v>1546</v>
      </c>
      <c r="H27" s="117"/>
      <c r="I27" s="350" t="s">
        <v>2257</v>
      </c>
      <c r="J27" s="351" t="s">
        <v>1719</v>
      </c>
      <c r="K27" s="347">
        <v>56</v>
      </c>
      <c r="L27" s="46">
        <v>801315</v>
      </c>
      <c r="M27" s="184" t="s">
        <v>1720</v>
      </c>
      <c r="N27" s="162">
        <v>203457562</v>
      </c>
      <c r="O27" s="348" t="s">
        <v>1721</v>
      </c>
      <c r="P27" s="32" t="s">
        <v>1550</v>
      </c>
      <c r="Q27" s="288" t="s">
        <v>1480</v>
      </c>
      <c r="R27" s="349" t="s">
        <v>1481</v>
      </c>
      <c r="S27" s="47"/>
      <c r="T27" s="48"/>
      <c r="U27" s="47"/>
      <c r="V27" s="192">
        <v>21</v>
      </c>
      <c r="W27" s="346">
        <v>42394</v>
      </c>
      <c r="X27" s="350" t="s">
        <v>1484</v>
      </c>
      <c r="Y27" s="45" t="s">
        <v>1722</v>
      </c>
      <c r="Z27" s="114">
        <v>900089308</v>
      </c>
      <c r="AA27" s="50" t="s">
        <v>1570</v>
      </c>
      <c r="AB27" s="180">
        <v>28016</v>
      </c>
      <c r="AC27" s="346">
        <v>42394</v>
      </c>
      <c r="AD27" s="87">
        <v>18496142</v>
      </c>
      <c r="AE27" s="162">
        <v>203457562</v>
      </c>
      <c r="AF27" s="49"/>
      <c r="AG27" s="49"/>
      <c r="AH27" s="49">
        <f t="shared" si="0"/>
        <v>203457562</v>
      </c>
      <c r="AI27" s="157" t="s">
        <v>22</v>
      </c>
      <c r="AJ27" s="157" t="s">
        <v>67</v>
      </c>
      <c r="AK27" s="157" t="s">
        <v>67</v>
      </c>
      <c r="AL27" s="157" t="s">
        <v>67</v>
      </c>
      <c r="AM27" s="346" t="s">
        <v>67</v>
      </c>
      <c r="AN27" s="346">
        <v>42394</v>
      </c>
      <c r="AO27" s="346"/>
      <c r="AP27" s="346">
        <v>42728</v>
      </c>
      <c r="AQ27" s="29">
        <f t="shared" si="9"/>
        <v>334</v>
      </c>
      <c r="AR27" s="29"/>
      <c r="AS27" s="350" t="s">
        <v>142</v>
      </c>
      <c r="AT27" s="55">
        <v>79537863</v>
      </c>
      <c r="AU27" s="56"/>
      <c r="AV27" s="57"/>
      <c r="AW27" s="58"/>
      <c r="AX27" s="58"/>
      <c r="AY27" s="57"/>
      <c r="AZ27" s="58"/>
      <c r="BA27" s="59"/>
      <c r="BB27" s="60"/>
      <c r="BC27" s="61"/>
      <c r="BD27" s="61"/>
      <c r="BE27" s="62"/>
      <c r="BF27" s="61"/>
      <c r="BG27" s="63"/>
      <c r="BH27" s="63"/>
      <c r="BI27" s="64"/>
      <c r="BJ27" s="65"/>
      <c r="BK27" s="66"/>
      <c r="BL27" s="65"/>
      <c r="BM27" s="203"/>
      <c r="BN27" s="204"/>
      <c r="BO27" s="205"/>
      <c r="BP27" s="67"/>
      <c r="BQ27" s="67"/>
      <c r="BR27" s="67"/>
      <c r="BS27" s="67"/>
      <c r="BT27" s="58"/>
      <c r="BU27" s="60"/>
      <c r="BV27" s="60"/>
      <c r="BW27" s="60"/>
      <c r="BX27" s="60"/>
      <c r="BY27" s="61"/>
      <c r="BZ27" s="71"/>
      <c r="CA27" s="71"/>
      <c r="CB27" s="72"/>
      <c r="CC27" s="72"/>
      <c r="CD27" s="72"/>
      <c r="CE27" s="73"/>
      <c r="CF27" s="74"/>
      <c r="CG27" s="75"/>
      <c r="CH27" s="49"/>
      <c r="CI27" s="73"/>
      <c r="CJ27" s="76"/>
      <c r="CK27" s="77"/>
      <c r="CL27" s="78"/>
      <c r="CM27" s="79"/>
      <c r="CN27" s="80"/>
      <c r="CO27" s="81"/>
      <c r="CP27" s="82"/>
      <c r="CQ27" s="80"/>
      <c r="CR27" s="83"/>
      <c r="CS27" s="83"/>
      <c r="CT27" s="84"/>
      <c r="CU27" s="921"/>
      <c r="CV27" s="83"/>
      <c r="CW27" s="85"/>
    </row>
    <row r="28" spans="1:126" s="51" customFormat="1" ht="89.25" hidden="1" x14ac:dyDescent="0.25">
      <c r="A28" s="352">
        <f t="shared" si="8"/>
        <v>27</v>
      </c>
      <c r="B28" s="43" t="s">
        <v>1609</v>
      </c>
      <c r="C28" s="277" t="s">
        <v>1723</v>
      </c>
      <c r="D28" s="201" t="s">
        <v>1541</v>
      </c>
      <c r="E28" s="346">
        <v>42387</v>
      </c>
      <c r="F28" s="117" t="s">
        <v>1499</v>
      </c>
      <c r="G28" s="117" t="s">
        <v>1546</v>
      </c>
      <c r="H28" s="117"/>
      <c r="I28" s="350" t="s">
        <v>2257</v>
      </c>
      <c r="J28" s="351" t="s">
        <v>1724</v>
      </c>
      <c r="K28" s="347">
        <v>58</v>
      </c>
      <c r="L28" s="46">
        <v>801315</v>
      </c>
      <c r="M28" s="184" t="s">
        <v>1720</v>
      </c>
      <c r="N28" s="162">
        <v>93610598</v>
      </c>
      <c r="O28" s="348" t="s">
        <v>1725</v>
      </c>
      <c r="P28" s="32" t="s">
        <v>1550</v>
      </c>
      <c r="Q28" s="288" t="s">
        <v>1480</v>
      </c>
      <c r="R28" s="349" t="s">
        <v>1481</v>
      </c>
      <c r="S28" s="47"/>
      <c r="T28" s="48"/>
      <c r="U28" s="47"/>
      <c r="V28" s="192">
        <v>27</v>
      </c>
      <c r="W28" s="346">
        <v>42401</v>
      </c>
      <c r="X28" s="350" t="s">
        <v>1727</v>
      </c>
      <c r="Y28" s="45" t="s">
        <v>1728</v>
      </c>
      <c r="Z28" s="114" t="s">
        <v>1730</v>
      </c>
      <c r="AA28" s="50" t="s">
        <v>1729</v>
      </c>
      <c r="AB28" s="347">
        <v>34316</v>
      </c>
      <c r="AC28" s="346">
        <v>42401</v>
      </c>
      <c r="AD28" s="87">
        <v>8915295</v>
      </c>
      <c r="AE28" s="162">
        <v>93610598</v>
      </c>
      <c r="AF28" s="87"/>
      <c r="AG28" s="87"/>
      <c r="AH28" s="49">
        <f t="shared" si="0"/>
        <v>93610598</v>
      </c>
      <c r="AI28" s="157" t="s">
        <v>22</v>
      </c>
      <c r="AJ28" s="157" t="s">
        <v>67</v>
      </c>
      <c r="AK28" s="157" t="s">
        <v>67</v>
      </c>
      <c r="AL28" s="157" t="s">
        <v>67</v>
      </c>
      <c r="AM28" s="346" t="s">
        <v>67</v>
      </c>
      <c r="AN28" s="346">
        <v>42401</v>
      </c>
      <c r="AO28" s="346"/>
      <c r="AP28" s="346">
        <v>42719</v>
      </c>
      <c r="AQ28" s="29">
        <f t="shared" si="9"/>
        <v>318</v>
      </c>
      <c r="AR28" s="29"/>
      <c r="AS28" s="350" t="s">
        <v>97</v>
      </c>
      <c r="AT28" s="55">
        <v>15173061</v>
      </c>
      <c r="AU28" s="56"/>
      <c r="AV28" s="57"/>
      <c r="AW28" s="58"/>
      <c r="AX28" s="58"/>
      <c r="AY28" s="57"/>
      <c r="AZ28" s="58"/>
      <c r="BA28" s="59"/>
      <c r="BB28" s="60"/>
      <c r="BC28" s="61"/>
      <c r="BD28" s="61"/>
      <c r="BE28" s="62"/>
      <c r="BF28" s="61"/>
      <c r="BG28" s="63"/>
      <c r="BH28" s="63"/>
      <c r="BI28" s="64"/>
      <c r="BJ28" s="65"/>
      <c r="BK28" s="66"/>
      <c r="BL28" s="65"/>
      <c r="BM28" s="203"/>
      <c r="BN28" s="204"/>
      <c r="BO28" s="205"/>
      <c r="BP28" s="67"/>
      <c r="BQ28" s="67"/>
      <c r="BR28" s="67"/>
      <c r="BS28" s="67"/>
      <c r="BT28" s="58"/>
      <c r="BU28" s="60"/>
      <c r="BV28" s="60"/>
      <c r="BW28" s="60"/>
      <c r="BX28" s="60"/>
      <c r="BY28" s="61"/>
      <c r="BZ28" s="71"/>
      <c r="CA28" s="71"/>
      <c r="CB28" s="72"/>
      <c r="CC28" s="72"/>
      <c r="CD28" s="72"/>
      <c r="CE28" s="73"/>
      <c r="CF28" s="74"/>
      <c r="CG28" s="75"/>
      <c r="CH28" s="49"/>
      <c r="CI28" s="73"/>
      <c r="CJ28" s="76"/>
      <c r="CK28" s="77"/>
      <c r="CL28" s="78"/>
      <c r="CM28" s="79"/>
      <c r="CN28" s="80"/>
      <c r="CO28" s="81"/>
      <c r="CP28" s="82"/>
      <c r="CQ28" s="80"/>
      <c r="CR28" s="83"/>
      <c r="CS28" s="83"/>
      <c r="CT28" s="84"/>
      <c r="CU28" s="921"/>
      <c r="CV28" s="83"/>
      <c r="CW28" s="85"/>
    </row>
    <row r="29" spans="1:126" s="51" customFormat="1" ht="51" hidden="1" x14ac:dyDescent="0.25">
      <c r="A29" s="352">
        <f t="shared" si="8"/>
        <v>29</v>
      </c>
      <c r="B29" s="43" t="s">
        <v>1609</v>
      </c>
      <c r="C29" s="277" t="s">
        <v>1731</v>
      </c>
      <c r="D29" s="201" t="s">
        <v>1542</v>
      </c>
      <c r="E29" s="346">
        <v>42387</v>
      </c>
      <c r="F29" s="117" t="s">
        <v>1499</v>
      </c>
      <c r="G29" s="117" t="s">
        <v>1526</v>
      </c>
      <c r="H29" s="117"/>
      <c r="I29" s="350" t="s">
        <v>2257</v>
      </c>
      <c r="J29" s="351" t="s">
        <v>1732</v>
      </c>
      <c r="K29" s="347">
        <v>101</v>
      </c>
      <c r="L29" s="185">
        <v>821215</v>
      </c>
      <c r="M29" s="351" t="s">
        <v>1653</v>
      </c>
      <c r="N29" s="162">
        <v>8000000</v>
      </c>
      <c r="O29" s="348" t="s">
        <v>1733</v>
      </c>
      <c r="P29" s="182" t="s">
        <v>2618</v>
      </c>
      <c r="Q29" s="288" t="s">
        <v>1480</v>
      </c>
      <c r="R29" s="349" t="s">
        <v>1481</v>
      </c>
      <c r="S29" s="47"/>
      <c r="T29" s="48"/>
      <c r="U29" s="47"/>
      <c r="V29" s="192">
        <v>29</v>
      </c>
      <c r="W29" s="346">
        <v>42401</v>
      </c>
      <c r="X29" s="350" t="s">
        <v>1484</v>
      </c>
      <c r="Y29" s="45" t="s">
        <v>1734</v>
      </c>
      <c r="Z29" s="114">
        <v>830001113</v>
      </c>
      <c r="AA29" s="50" t="s">
        <v>1578</v>
      </c>
      <c r="AB29" s="347">
        <v>34416</v>
      </c>
      <c r="AC29" s="346">
        <v>42401</v>
      </c>
      <c r="AD29" s="87"/>
      <c r="AE29" s="162">
        <v>8000000</v>
      </c>
      <c r="AF29" s="49"/>
      <c r="AG29" s="49"/>
      <c r="AH29" s="49">
        <f t="shared" si="0"/>
        <v>8000000</v>
      </c>
      <c r="AI29" s="157" t="s">
        <v>22</v>
      </c>
      <c r="AJ29" s="157" t="s">
        <v>67</v>
      </c>
      <c r="AK29" s="157" t="s">
        <v>67</v>
      </c>
      <c r="AL29" s="157" t="s">
        <v>67</v>
      </c>
      <c r="AM29" s="346" t="s">
        <v>67</v>
      </c>
      <c r="AN29" s="346">
        <v>42401</v>
      </c>
      <c r="AO29" s="346"/>
      <c r="AP29" s="346">
        <v>42735</v>
      </c>
      <c r="AQ29" s="29">
        <f t="shared" si="9"/>
        <v>334</v>
      </c>
      <c r="AR29" s="29"/>
      <c r="AS29" s="350" t="s">
        <v>746</v>
      </c>
      <c r="AT29" s="290">
        <v>52780783</v>
      </c>
      <c r="AU29" s="56"/>
      <c r="AV29" s="57"/>
      <c r="AW29" s="58"/>
      <c r="AX29" s="58"/>
      <c r="AY29" s="57"/>
      <c r="AZ29" s="58"/>
      <c r="BA29" s="59"/>
      <c r="BB29" s="60"/>
      <c r="BC29" s="61"/>
      <c r="BD29" s="61"/>
      <c r="BE29" s="62"/>
      <c r="BF29" s="61"/>
      <c r="BG29" s="63"/>
      <c r="BH29" s="63"/>
      <c r="BI29" s="64"/>
      <c r="BJ29" s="65"/>
      <c r="BK29" s="66"/>
      <c r="BL29" s="65"/>
      <c r="BM29" s="203"/>
      <c r="BN29" s="204"/>
      <c r="BO29" s="205"/>
      <c r="BP29" s="67"/>
      <c r="BQ29" s="67"/>
      <c r="BR29" s="67"/>
      <c r="BS29" s="67"/>
      <c r="BT29" s="58"/>
      <c r="BU29" s="60"/>
      <c r="BV29" s="60"/>
      <c r="BW29" s="60"/>
      <c r="BX29" s="60"/>
      <c r="BY29" s="61"/>
      <c r="BZ29" s="71"/>
      <c r="CA29" s="71"/>
      <c r="CB29" s="72"/>
      <c r="CC29" s="72"/>
      <c r="CD29" s="72"/>
      <c r="CE29" s="73"/>
      <c r="CF29" s="74"/>
      <c r="CG29" s="75"/>
      <c r="CH29" s="49"/>
      <c r="CI29" s="73"/>
      <c r="CJ29" s="76"/>
      <c r="CK29" s="77"/>
      <c r="CL29" s="78"/>
      <c r="CM29" s="79"/>
      <c r="CN29" s="80"/>
      <c r="CO29" s="81"/>
      <c r="CP29" s="82"/>
      <c r="CQ29" s="80"/>
      <c r="CR29" s="83"/>
      <c r="CS29" s="83"/>
      <c r="CT29" s="84"/>
      <c r="CU29" s="921"/>
      <c r="CV29" s="83"/>
      <c r="CW29" s="85"/>
    </row>
    <row r="30" spans="1:126" s="51" customFormat="1" ht="57" hidden="1" customHeight="1" x14ac:dyDescent="0.25">
      <c r="A30" s="352">
        <f t="shared" si="8"/>
        <v>19</v>
      </c>
      <c r="B30" s="43" t="s">
        <v>1609</v>
      </c>
      <c r="C30" s="277" t="s">
        <v>1735</v>
      </c>
      <c r="D30" s="201" t="s">
        <v>1543</v>
      </c>
      <c r="E30" s="346">
        <v>42387</v>
      </c>
      <c r="F30" s="117" t="s">
        <v>1499</v>
      </c>
      <c r="G30" s="44" t="s">
        <v>1525</v>
      </c>
      <c r="H30" s="44"/>
      <c r="I30" s="357" t="s">
        <v>2257</v>
      </c>
      <c r="J30" s="351" t="s">
        <v>2923</v>
      </c>
      <c r="K30" s="347">
        <v>7</v>
      </c>
      <c r="L30" s="46">
        <v>801116</v>
      </c>
      <c r="M30" s="184" t="s">
        <v>1479</v>
      </c>
      <c r="N30" s="162">
        <v>35000000</v>
      </c>
      <c r="O30" s="348" t="s">
        <v>1736</v>
      </c>
      <c r="P30" s="32" t="s">
        <v>1487</v>
      </c>
      <c r="Q30" s="288" t="s">
        <v>1480</v>
      </c>
      <c r="R30" s="349" t="s">
        <v>1481</v>
      </c>
      <c r="S30" s="47"/>
      <c r="T30" s="48"/>
      <c r="U30" s="47"/>
      <c r="V30" s="192">
        <v>19</v>
      </c>
      <c r="W30" s="346">
        <v>42390</v>
      </c>
      <c r="X30" s="350" t="s">
        <v>1484</v>
      </c>
      <c r="Y30" s="365" t="s">
        <v>1737</v>
      </c>
      <c r="Z30" s="114">
        <v>3001080</v>
      </c>
      <c r="AA30" s="50"/>
      <c r="AB30" s="347">
        <v>25516</v>
      </c>
      <c r="AC30" s="346">
        <v>42390</v>
      </c>
      <c r="AD30" s="366">
        <v>3500000</v>
      </c>
      <c r="AE30" s="162">
        <v>35000000</v>
      </c>
      <c r="AF30" s="49"/>
      <c r="AG30" s="49"/>
      <c r="AH30" s="367">
        <f t="shared" si="0"/>
        <v>35000000</v>
      </c>
      <c r="AI30" s="157" t="s">
        <v>22</v>
      </c>
      <c r="AJ30" s="157" t="s">
        <v>67</v>
      </c>
      <c r="AK30" s="157" t="s">
        <v>67</v>
      </c>
      <c r="AL30" s="157" t="s">
        <v>67</v>
      </c>
      <c r="AM30" s="346" t="s">
        <v>67</v>
      </c>
      <c r="AN30" s="346">
        <v>42390</v>
      </c>
      <c r="AO30" s="346"/>
      <c r="AP30" s="346">
        <v>42695</v>
      </c>
      <c r="AQ30" s="29">
        <f t="shared" si="9"/>
        <v>305</v>
      </c>
      <c r="AR30" s="29"/>
      <c r="AS30" s="350" t="s">
        <v>2663</v>
      </c>
      <c r="AT30" s="55">
        <v>52363647</v>
      </c>
      <c r="AU30" s="56"/>
      <c r="AV30" s="57"/>
      <c r="AW30" s="58"/>
      <c r="AX30" s="58"/>
      <c r="AY30" s="57"/>
      <c r="AZ30" s="58"/>
      <c r="BA30" s="59"/>
      <c r="BB30" s="60"/>
      <c r="BC30" s="61"/>
      <c r="BD30" s="61"/>
      <c r="BE30" s="62"/>
      <c r="BF30" s="61"/>
      <c r="BG30" s="63"/>
      <c r="BH30" s="63"/>
      <c r="BI30" s="64"/>
      <c r="BJ30" s="65"/>
      <c r="BK30" s="66"/>
      <c r="BL30" s="65"/>
      <c r="BM30" s="203"/>
      <c r="BN30" s="204"/>
      <c r="BO30" s="205"/>
      <c r="BP30" s="67"/>
      <c r="BQ30" s="67"/>
      <c r="BR30" s="67"/>
      <c r="BS30" s="67"/>
      <c r="BT30" s="58"/>
      <c r="BU30" s="60"/>
      <c r="BV30" s="60"/>
      <c r="BW30" s="60"/>
      <c r="BX30" s="60"/>
      <c r="BY30" s="61"/>
      <c r="BZ30" s="71"/>
      <c r="CA30" s="71"/>
      <c r="CB30" s="72"/>
      <c r="CC30" s="72"/>
      <c r="CD30" s="72"/>
      <c r="CE30" s="73"/>
      <c r="CF30" s="74"/>
      <c r="CG30" s="75"/>
      <c r="CH30" s="49"/>
      <c r="CI30" s="73"/>
      <c r="CJ30" s="76"/>
      <c r="CK30" s="77"/>
      <c r="CL30" s="78"/>
      <c r="CM30" s="79"/>
      <c r="CN30" s="80"/>
      <c r="CO30" s="81"/>
      <c r="CP30" s="82"/>
      <c r="CQ30" s="80"/>
      <c r="CR30" s="83"/>
      <c r="CS30" s="83"/>
      <c r="CT30" s="84"/>
      <c r="CU30" s="921"/>
      <c r="CV30" s="83"/>
      <c r="CW30" s="85"/>
      <c r="DV30" s="360"/>
    </row>
    <row r="31" spans="1:126" s="51" customFormat="1" ht="87" hidden="1" customHeight="1" x14ac:dyDescent="0.25">
      <c r="A31" s="352">
        <f t="shared" si="8"/>
        <v>20</v>
      </c>
      <c r="B31" s="43" t="s">
        <v>1888</v>
      </c>
      <c r="C31" s="277" t="s">
        <v>1639</v>
      </c>
      <c r="D31" s="211">
        <v>29</v>
      </c>
      <c r="E31" s="346">
        <v>42388</v>
      </c>
      <c r="F31" s="117" t="s">
        <v>1499</v>
      </c>
      <c r="G31" s="44" t="s">
        <v>1525</v>
      </c>
      <c r="H31" s="44"/>
      <c r="I31" s="357" t="s">
        <v>2257</v>
      </c>
      <c r="J31" s="351" t="s">
        <v>1640</v>
      </c>
      <c r="K31" s="347">
        <v>230</v>
      </c>
      <c r="L31" s="46">
        <v>801116</v>
      </c>
      <c r="M31" s="184" t="s">
        <v>1479</v>
      </c>
      <c r="N31" s="162">
        <v>50000000</v>
      </c>
      <c r="O31" s="348" t="s">
        <v>1641</v>
      </c>
      <c r="P31" s="32" t="s">
        <v>1637</v>
      </c>
      <c r="Q31" s="288" t="s">
        <v>1480</v>
      </c>
      <c r="R31" s="349" t="s">
        <v>1481</v>
      </c>
      <c r="S31" s="47"/>
      <c r="T31" s="48"/>
      <c r="U31" s="47"/>
      <c r="V31" s="192">
        <v>20</v>
      </c>
      <c r="W31" s="346">
        <v>42390</v>
      </c>
      <c r="X31" s="350" t="s">
        <v>1484</v>
      </c>
      <c r="Y31" s="365" t="s">
        <v>1642</v>
      </c>
      <c r="Z31" s="114">
        <v>51833082</v>
      </c>
      <c r="AA31" s="50"/>
      <c r="AB31" s="347">
        <v>25616</v>
      </c>
      <c r="AC31" s="346">
        <v>42390</v>
      </c>
      <c r="AD31" s="366">
        <v>5000000</v>
      </c>
      <c r="AE31" s="162">
        <v>50000000</v>
      </c>
      <c r="AF31" s="49"/>
      <c r="AG31" s="49"/>
      <c r="AH31" s="367">
        <f t="shared" si="0"/>
        <v>50000000</v>
      </c>
      <c r="AI31" s="157" t="s">
        <v>22</v>
      </c>
      <c r="AJ31" s="157" t="s">
        <v>67</v>
      </c>
      <c r="AK31" s="157" t="s">
        <v>67</v>
      </c>
      <c r="AL31" s="157" t="s">
        <v>67</v>
      </c>
      <c r="AM31" s="346" t="s">
        <v>67</v>
      </c>
      <c r="AN31" s="346">
        <v>42390</v>
      </c>
      <c r="AO31" s="346"/>
      <c r="AP31" s="346">
        <v>42694</v>
      </c>
      <c r="AQ31" s="29">
        <f t="shared" si="9"/>
        <v>304</v>
      </c>
      <c r="AR31" s="29"/>
      <c r="AS31" s="184" t="s">
        <v>1460</v>
      </c>
      <c r="AT31" s="290">
        <v>79335420</v>
      </c>
      <c r="AU31" s="56"/>
      <c r="AV31" s="57"/>
      <c r="AW31" s="58"/>
      <c r="AX31" s="58"/>
      <c r="AY31" s="57"/>
      <c r="AZ31" s="58"/>
      <c r="BA31" s="59"/>
      <c r="BB31" s="60"/>
      <c r="BC31" s="61"/>
      <c r="BD31" s="61"/>
      <c r="BE31" s="62"/>
      <c r="BF31" s="61"/>
      <c r="BG31" s="63"/>
      <c r="BH31" s="63"/>
      <c r="BI31" s="64"/>
      <c r="BJ31" s="65"/>
      <c r="BK31" s="66"/>
      <c r="BL31" s="65"/>
      <c r="BM31" s="203">
        <f>+AF31</f>
        <v>0</v>
      </c>
      <c r="BN31" s="204">
        <f t="shared" ref="BN31" si="23">+AW31+BC31+BI31+BM31</f>
        <v>0</v>
      </c>
      <c r="BO31" s="205">
        <f>+AH31+BN31</f>
        <v>50000000</v>
      </c>
      <c r="BP31" s="67"/>
      <c r="BQ31" s="67"/>
      <c r="BR31" s="67"/>
      <c r="BS31" s="67"/>
      <c r="BT31" s="58"/>
      <c r="BU31" s="60"/>
      <c r="BV31" s="60"/>
      <c r="BW31" s="60"/>
      <c r="BX31" s="60"/>
      <c r="BY31" s="61"/>
      <c r="BZ31" s="71"/>
      <c r="CA31" s="71"/>
      <c r="CB31" s="72"/>
      <c r="CC31" s="72"/>
      <c r="CD31" s="72"/>
      <c r="CE31" s="73"/>
      <c r="CF31" s="74">
        <f>+IF(BQ31&gt;AP31,IF(BV31&gt;BQ31,IF(CA31&gt;BV31,CA31,BV31),BQ31),AP31)</f>
        <v>42694</v>
      </c>
      <c r="CG31" s="75"/>
      <c r="CH31" s="49"/>
      <c r="CI31" s="73"/>
      <c r="CJ31" s="76" t="e">
        <f>+SUMIFS(#REF!,#REF!,AB31)</f>
        <v>#REF!</v>
      </c>
      <c r="CK31" s="77" t="e">
        <f>+SUMIFS(#REF!,#REF!,AU31)+SUMIFS(#REF!,#REF!,BA31)+SUMIFS(#REF!,#REF!,BG31)</f>
        <v>#REF!</v>
      </c>
      <c r="CL31" s="78" t="e">
        <f t="shared" ref="CL31" si="24">+(CJ31+CK31)/BO31</f>
        <v>#REF!</v>
      </c>
      <c r="CM31" s="79"/>
      <c r="CN31" s="80" t="str">
        <f>+R31</f>
        <v>EJECUCIÓN</v>
      </c>
      <c r="CO31" s="81"/>
      <c r="CP31" s="82">
        <f>+AN31</f>
        <v>42390</v>
      </c>
      <c r="CQ31" s="80">
        <f t="shared" ref="CQ31" si="25">+CF31</f>
        <v>42694</v>
      </c>
      <c r="CR31" s="83">
        <f t="shared" ref="CR31" si="26">+CQ31-CP31</f>
        <v>304</v>
      </c>
      <c r="CS31" s="83">
        <f t="shared" ref="CS31" si="27">+$CU$2-CP31</f>
        <v>-113</v>
      </c>
      <c r="CT31" s="84">
        <f t="shared" ref="CT31" si="28">+IF(CS31&gt;=CR31,100,(CS31/CR31)*100)</f>
        <v>-37.171052631578952</v>
      </c>
      <c r="CU31" s="921"/>
      <c r="CV31" s="83">
        <f t="shared" ref="CV31" si="29">+CT31</f>
        <v>-37.171052631578952</v>
      </c>
      <c r="CW31" s="85" t="e">
        <f t="shared" ref="CW31" si="30">+CL31</f>
        <v>#REF!</v>
      </c>
      <c r="DV31" s="360"/>
    </row>
    <row r="32" spans="1:126" s="51" customFormat="1" ht="51" hidden="1" customHeight="1" x14ac:dyDescent="0.25">
      <c r="A32" s="352">
        <f t="shared" si="8"/>
        <v>57</v>
      </c>
      <c r="B32" s="43" t="s">
        <v>1477</v>
      </c>
      <c r="C32" s="277" t="s">
        <v>1644</v>
      </c>
      <c r="D32" s="201" t="s">
        <v>1544</v>
      </c>
      <c r="E32" s="346">
        <v>42389</v>
      </c>
      <c r="F32" s="117" t="s">
        <v>1499</v>
      </c>
      <c r="G32" s="117" t="s">
        <v>1526</v>
      </c>
      <c r="H32" s="117"/>
      <c r="I32" s="350" t="s">
        <v>2302</v>
      </c>
      <c r="J32" s="351" t="s">
        <v>1643</v>
      </c>
      <c r="K32" s="347">
        <v>178</v>
      </c>
      <c r="L32" s="46">
        <v>731521</v>
      </c>
      <c r="M32" s="184" t="s">
        <v>1645</v>
      </c>
      <c r="N32" s="162">
        <v>18560000</v>
      </c>
      <c r="O32" s="348" t="s">
        <v>1646</v>
      </c>
      <c r="P32" s="32" t="s">
        <v>1647</v>
      </c>
      <c r="Q32" s="288" t="s">
        <v>1480</v>
      </c>
      <c r="R32" s="349" t="s">
        <v>1481</v>
      </c>
      <c r="S32" s="47"/>
      <c r="T32" s="48"/>
      <c r="U32" s="47"/>
      <c r="V32" s="192">
        <v>57</v>
      </c>
      <c r="W32" s="346">
        <v>42459</v>
      </c>
      <c r="X32" s="350" t="s">
        <v>1484</v>
      </c>
      <c r="Y32" s="45" t="s">
        <v>2089</v>
      </c>
      <c r="Z32" s="213">
        <v>900426006</v>
      </c>
      <c r="AA32" s="50" t="s">
        <v>1883</v>
      </c>
      <c r="AB32" s="347">
        <v>75516</v>
      </c>
      <c r="AC32" s="346">
        <v>42459</v>
      </c>
      <c r="AD32" s="87"/>
      <c r="AE32" s="162">
        <v>18560000</v>
      </c>
      <c r="AF32" s="49"/>
      <c r="AG32" s="49"/>
      <c r="AH32" s="116">
        <f>AE32+AF32</f>
        <v>18560000</v>
      </c>
      <c r="AI32" s="157" t="s">
        <v>22</v>
      </c>
      <c r="AJ32" s="157" t="s">
        <v>67</v>
      </c>
      <c r="AK32" s="157" t="s">
        <v>67</v>
      </c>
      <c r="AL32" s="157" t="s">
        <v>67</v>
      </c>
      <c r="AM32" s="346" t="s">
        <v>67</v>
      </c>
      <c r="AN32" s="346">
        <v>42461</v>
      </c>
      <c r="AO32" s="346"/>
      <c r="AP32" s="346">
        <v>42735</v>
      </c>
      <c r="AQ32" s="29">
        <f t="shared" si="9"/>
        <v>274</v>
      </c>
      <c r="AR32" s="29"/>
      <c r="AS32" s="350" t="s">
        <v>937</v>
      </c>
      <c r="AT32" s="290">
        <v>79050892</v>
      </c>
      <c r="AU32" s="56"/>
      <c r="AV32" s="57"/>
      <c r="AW32" s="58"/>
      <c r="AX32" s="58"/>
      <c r="AY32" s="57"/>
      <c r="AZ32" s="58"/>
      <c r="BA32" s="59"/>
      <c r="BB32" s="60"/>
      <c r="BC32" s="61"/>
      <c r="BD32" s="61"/>
      <c r="BE32" s="62"/>
      <c r="BF32" s="61"/>
      <c r="BG32" s="63"/>
      <c r="BH32" s="63"/>
      <c r="BI32" s="64"/>
      <c r="BJ32" s="65"/>
      <c r="BK32" s="66"/>
      <c r="BL32" s="65"/>
      <c r="BM32" s="203"/>
      <c r="BN32" s="204"/>
      <c r="BO32" s="205"/>
      <c r="BP32" s="67"/>
      <c r="BQ32" s="67"/>
      <c r="BR32" s="67"/>
      <c r="BS32" s="67"/>
      <c r="BT32" s="58"/>
      <c r="BU32" s="60"/>
      <c r="BV32" s="60"/>
      <c r="BW32" s="60"/>
      <c r="BX32" s="60"/>
      <c r="BY32" s="61"/>
      <c r="BZ32" s="71"/>
      <c r="CA32" s="71"/>
      <c r="CB32" s="72"/>
      <c r="CC32" s="72"/>
      <c r="CD32" s="72"/>
      <c r="CE32" s="73"/>
      <c r="CF32" s="74"/>
      <c r="CG32" s="75"/>
      <c r="CH32" s="49"/>
      <c r="CI32" s="73"/>
      <c r="CJ32" s="76"/>
      <c r="CK32" s="77"/>
      <c r="CL32" s="78"/>
      <c r="CM32" s="79"/>
      <c r="CN32" s="80"/>
      <c r="CO32" s="81"/>
      <c r="CP32" s="82"/>
      <c r="CQ32" s="80"/>
      <c r="CR32" s="83"/>
      <c r="CS32" s="83"/>
      <c r="CT32" s="84"/>
      <c r="CU32" s="921"/>
      <c r="CV32" s="83"/>
      <c r="CW32" s="85"/>
    </row>
    <row r="33" spans="1:126" s="51" customFormat="1" ht="56.25" hidden="1" customHeight="1" x14ac:dyDescent="0.25">
      <c r="A33" s="352" t="str">
        <f t="shared" si="8"/>
        <v>32</v>
      </c>
      <c r="B33" s="43" t="s">
        <v>1608</v>
      </c>
      <c r="C33" s="277" t="s">
        <v>1522</v>
      </c>
      <c r="D33" s="201" t="s">
        <v>1523</v>
      </c>
      <c r="E33" s="346">
        <v>42390</v>
      </c>
      <c r="F33" s="117" t="s">
        <v>1499</v>
      </c>
      <c r="G33" s="117" t="s">
        <v>1526</v>
      </c>
      <c r="H33" s="117"/>
      <c r="I33" s="120" t="s">
        <v>2250</v>
      </c>
      <c r="J33" s="351" t="s">
        <v>1527</v>
      </c>
      <c r="K33" s="347">
        <v>8</v>
      </c>
      <c r="L33" s="46" t="s">
        <v>1528</v>
      </c>
      <c r="M33" s="351" t="s">
        <v>1529</v>
      </c>
      <c r="N33" s="162">
        <v>89007201</v>
      </c>
      <c r="O33" s="348" t="s">
        <v>1530</v>
      </c>
      <c r="P33" s="53" t="s">
        <v>1531</v>
      </c>
      <c r="Q33" s="288" t="s">
        <v>1480</v>
      </c>
      <c r="R33" s="349" t="s">
        <v>1481</v>
      </c>
      <c r="S33" s="47"/>
      <c r="T33" s="48"/>
      <c r="U33" s="47"/>
      <c r="V33" s="192" t="s">
        <v>1553</v>
      </c>
      <c r="W33" s="346">
        <v>42408</v>
      </c>
      <c r="X33" s="350" t="s">
        <v>1484</v>
      </c>
      <c r="Y33" s="45" t="s">
        <v>2154</v>
      </c>
      <c r="Z33" s="114">
        <v>830035246</v>
      </c>
      <c r="AA33" s="50" t="s">
        <v>1565</v>
      </c>
      <c r="AB33" s="347">
        <v>36916</v>
      </c>
      <c r="AC33" s="346">
        <v>42408</v>
      </c>
      <c r="AD33" s="29"/>
      <c r="AE33" s="87">
        <v>89007201</v>
      </c>
      <c r="AF33" s="49"/>
      <c r="AG33" s="49"/>
      <c r="AH33" s="49">
        <f t="shared" si="0"/>
        <v>89007201</v>
      </c>
      <c r="AI33" s="157" t="s">
        <v>2438</v>
      </c>
      <c r="AJ33" s="88">
        <v>0.1</v>
      </c>
      <c r="AK33" s="88" t="s">
        <v>2439</v>
      </c>
      <c r="AL33" s="88" t="s">
        <v>2440</v>
      </c>
      <c r="AM33" s="346">
        <v>42411</v>
      </c>
      <c r="AN33" s="346">
        <v>42408</v>
      </c>
      <c r="AO33" s="346"/>
      <c r="AP33" s="346">
        <v>42436</v>
      </c>
      <c r="AQ33" s="29">
        <f t="shared" si="9"/>
        <v>28</v>
      </c>
      <c r="AR33" s="29"/>
      <c r="AS33" s="350"/>
      <c r="AT33" s="55" t="e">
        <f>LOOKUP(AS33,'SUPERVISIONES 2015'!$A$3:$B$1279,'SUPERVISIONES 2015'!$B$3:$B$1279)</f>
        <v>#N/A</v>
      </c>
      <c r="AU33" s="57"/>
      <c r="AV33" s="57"/>
      <c r="AW33" s="58"/>
      <c r="AX33" s="69"/>
      <c r="AY33" s="57"/>
      <c r="AZ33" s="58"/>
      <c r="BA33" s="59"/>
      <c r="BB33" s="60"/>
      <c r="BC33" s="61"/>
      <c r="BD33" s="61"/>
      <c r="BE33" s="62"/>
      <c r="BF33" s="61"/>
      <c r="BG33" s="63"/>
      <c r="BH33" s="63"/>
      <c r="BI33" s="64"/>
      <c r="BJ33" s="65"/>
      <c r="BK33" s="66"/>
      <c r="BL33" s="65"/>
      <c r="BM33" s="203">
        <f t="shared" ref="BM33:BM40" si="31">+AF33</f>
        <v>0</v>
      </c>
      <c r="BN33" s="204">
        <f t="shared" si="10"/>
        <v>0</v>
      </c>
      <c r="BO33" s="205">
        <f t="shared" ref="BO33:BO40" si="32">+AH33+BN33</f>
        <v>89007201</v>
      </c>
      <c r="BP33" s="67"/>
      <c r="BQ33" s="67"/>
      <c r="BR33" s="115"/>
      <c r="BS33" s="67"/>
      <c r="BT33" s="58"/>
      <c r="BU33" s="60"/>
      <c r="BV33" s="60"/>
      <c r="BW33" s="70"/>
      <c r="BX33" s="60"/>
      <c r="BY33" s="61"/>
      <c r="BZ33" s="71"/>
      <c r="CA33" s="71"/>
      <c r="CB33" s="72"/>
      <c r="CC33" s="72"/>
      <c r="CD33" s="72"/>
      <c r="CE33" s="73"/>
      <c r="CF33" s="74">
        <f t="shared" ref="CF33:CF40" si="33">+IF(BQ33&gt;AP33,IF(BV33&gt;BQ33,IF(CA33&gt;BV33,CA33,BV33),BQ33),AP33)</f>
        <v>42436</v>
      </c>
      <c r="CG33" s="75"/>
      <c r="CH33" s="49"/>
      <c r="CI33" s="73"/>
      <c r="CJ33" s="76" t="e">
        <f>+SUMIFS(#REF!,#REF!,AB33)</f>
        <v>#REF!</v>
      </c>
      <c r="CK33" s="77" t="e">
        <f>+SUMIFS(#REF!,#REF!,AU33)+SUMIFS(#REF!,#REF!,BA33)+SUMIFS(#REF!,#REF!,BG33)</f>
        <v>#REF!</v>
      </c>
      <c r="CL33" s="78" t="e">
        <f t="shared" si="11"/>
        <v>#REF!</v>
      </c>
      <c r="CM33" s="79"/>
      <c r="CN33" s="80" t="str">
        <f t="shared" ref="CN33:CN40" si="34">+R33</f>
        <v>EJECUCIÓN</v>
      </c>
      <c r="CO33" s="81"/>
      <c r="CP33" s="82">
        <f t="shared" ref="CP33:CP40" si="35">+AN33</f>
        <v>42408</v>
      </c>
      <c r="CQ33" s="80">
        <f t="shared" si="6"/>
        <v>42436</v>
      </c>
      <c r="CR33" s="83">
        <f t="shared" si="12"/>
        <v>28</v>
      </c>
      <c r="CS33" s="83">
        <f t="shared" si="7"/>
        <v>-131</v>
      </c>
      <c r="CT33" s="84">
        <f t="shared" si="13"/>
        <v>-467.85714285714289</v>
      </c>
      <c r="CU33" s="921"/>
      <c r="CV33" s="83">
        <f t="shared" si="14"/>
        <v>-467.85714285714289</v>
      </c>
      <c r="CW33" s="85" t="e">
        <f t="shared" si="15"/>
        <v>#REF!</v>
      </c>
    </row>
    <row r="34" spans="1:126" s="179" customFormat="1" ht="38.25" hidden="1" x14ac:dyDescent="0.25">
      <c r="A34" s="137" t="str">
        <f t="shared" si="8"/>
        <v>DESIERTO</v>
      </c>
      <c r="B34" s="275" t="s">
        <v>1609</v>
      </c>
      <c r="C34" s="279" t="s">
        <v>1738</v>
      </c>
      <c r="D34" s="207" t="s">
        <v>1553</v>
      </c>
      <c r="E34" s="346">
        <v>42391</v>
      </c>
      <c r="F34" s="283" t="s">
        <v>1499</v>
      </c>
      <c r="G34" s="283" t="s">
        <v>1546</v>
      </c>
      <c r="H34" s="283"/>
      <c r="I34" s="208" t="s">
        <v>2257</v>
      </c>
      <c r="J34" s="139" t="s">
        <v>1739</v>
      </c>
      <c r="K34" s="137">
        <v>65</v>
      </c>
      <c r="L34" s="141">
        <v>801315</v>
      </c>
      <c r="M34" s="208" t="s">
        <v>1740</v>
      </c>
      <c r="N34" s="163">
        <v>3000000</v>
      </c>
      <c r="O34" s="142" t="s">
        <v>1741</v>
      </c>
      <c r="P34" s="143" t="s">
        <v>1550</v>
      </c>
      <c r="Q34" s="289" t="s">
        <v>1985</v>
      </c>
      <c r="R34" s="144" t="s">
        <v>1985</v>
      </c>
      <c r="S34" s="147"/>
      <c r="T34" s="150"/>
      <c r="U34" s="147"/>
      <c r="V34" s="192" t="s">
        <v>1985</v>
      </c>
      <c r="W34" s="138"/>
      <c r="X34" s="208"/>
      <c r="Y34" s="45"/>
      <c r="Z34" s="151"/>
      <c r="AA34" s="131"/>
      <c r="AB34" s="152"/>
      <c r="AC34" s="138"/>
      <c r="AD34" s="146"/>
      <c r="AE34" s="153"/>
      <c r="AF34" s="127"/>
      <c r="AG34" s="127"/>
      <c r="AH34" s="127">
        <f t="shared" si="0"/>
        <v>0</v>
      </c>
      <c r="AI34" s="158" t="s">
        <v>22</v>
      </c>
      <c r="AJ34" s="158" t="s">
        <v>67</v>
      </c>
      <c r="AK34" s="158" t="s">
        <v>67</v>
      </c>
      <c r="AL34" s="158" t="s">
        <v>67</v>
      </c>
      <c r="AM34" s="158" t="s">
        <v>67</v>
      </c>
      <c r="AN34" s="138"/>
      <c r="AO34" s="138"/>
      <c r="AP34" s="138"/>
      <c r="AQ34" s="146">
        <f t="shared" si="9"/>
        <v>0</v>
      </c>
      <c r="AR34" s="146"/>
      <c r="AS34" s="208"/>
      <c r="AT34" s="291" t="e">
        <f>LOOKUP(AS34,'SUPERVISIONES 2015'!$A$3:$B$1279,'SUPERVISIONES 2015'!$B$3:$B$1279)</f>
        <v>#N/A</v>
      </c>
      <c r="AU34" s="147"/>
      <c r="AV34" s="147"/>
      <c r="AW34" s="146"/>
      <c r="AX34" s="148"/>
      <c r="AY34" s="147"/>
      <c r="AZ34" s="146"/>
      <c r="BA34" s="141"/>
      <c r="BB34" s="144"/>
      <c r="BC34" s="146"/>
      <c r="BD34" s="146"/>
      <c r="BE34" s="147"/>
      <c r="BF34" s="146"/>
      <c r="BG34" s="149"/>
      <c r="BH34" s="149"/>
      <c r="BI34" s="127"/>
      <c r="BJ34" s="146"/>
      <c r="BK34" s="147"/>
      <c r="BL34" s="146"/>
      <c r="BM34" s="127">
        <f t="shared" si="31"/>
        <v>0</v>
      </c>
      <c r="BN34" s="127">
        <f t="shared" si="10"/>
        <v>0</v>
      </c>
      <c r="BO34" s="127">
        <f t="shared" si="32"/>
        <v>0</v>
      </c>
      <c r="BP34" s="144"/>
      <c r="BQ34" s="144"/>
      <c r="BR34" s="142"/>
      <c r="BS34" s="144"/>
      <c r="BT34" s="146"/>
      <c r="BU34" s="146"/>
      <c r="BV34" s="144"/>
      <c r="BW34" s="144"/>
      <c r="BX34" s="144"/>
      <c r="BY34" s="146"/>
      <c r="BZ34" s="130"/>
      <c r="CA34" s="130"/>
      <c r="CB34" s="144"/>
      <c r="CC34" s="144"/>
      <c r="CD34" s="144"/>
      <c r="CE34" s="154"/>
      <c r="CF34" s="126">
        <f t="shared" si="33"/>
        <v>0</v>
      </c>
      <c r="CG34" s="128"/>
      <c r="CH34" s="127"/>
      <c r="CI34" s="154"/>
      <c r="CJ34" s="154" t="e">
        <f>+SUMIFS(#REF!,#REF!,AB34)</f>
        <v>#REF!</v>
      </c>
      <c r="CK34" s="127" t="e">
        <f>+SUMIFS(#REF!,#REF!,AU34)+SUMIFS(#REF!,#REF!,BA34)+SUMIFS(#REF!,#REF!,BG34)</f>
        <v>#REF!</v>
      </c>
      <c r="CL34" s="173" t="e">
        <f t="shared" si="11"/>
        <v>#REF!</v>
      </c>
      <c r="CM34" s="173"/>
      <c r="CN34" s="174" t="str">
        <f t="shared" si="34"/>
        <v>DESIERTO</v>
      </c>
      <c r="CO34" s="174"/>
      <c r="CP34" s="175">
        <f t="shared" si="35"/>
        <v>0</v>
      </c>
      <c r="CQ34" s="174">
        <f t="shared" si="6"/>
        <v>0</v>
      </c>
      <c r="CR34" s="176">
        <f t="shared" si="12"/>
        <v>0</v>
      </c>
      <c r="CS34" s="176">
        <f t="shared" si="7"/>
        <v>42277</v>
      </c>
      <c r="CT34" s="177">
        <f t="shared" si="13"/>
        <v>100</v>
      </c>
      <c r="CU34" s="921"/>
      <c r="CV34" s="176">
        <f t="shared" si="14"/>
        <v>100</v>
      </c>
      <c r="CW34" s="178" t="e">
        <f t="shared" si="15"/>
        <v>#REF!</v>
      </c>
    </row>
    <row r="35" spans="1:126" s="51" customFormat="1" ht="44.25" hidden="1" customHeight="1" x14ac:dyDescent="0.25">
      <c r="A35" s="352">
        <f t="shared" si="8"/>
        <v>30</v>
      </c>
      <c r="B35" s="43" t="s">
        <v>1609</v>
      </c>
      <c r="C35" s="277" t="s">
        <v>1742</v>
      </c>
      <c r="D35" s="201" t="s">
        <v>1554</v>
      </c>
      <c r="E35" s="346">
        <v>42391</v>
      </c>
      <c r="F35" s="117" t="s">
        <v>1499</v>
      </c>
      <c r="G35" s="44" t="s">
        <v>1525</v>
      </c>
      <c r="H35" s="44"/>
      <c r="I35" s="45" t="s">
        <v>1972</v>
      </c>
      <c r="J35" s="351" t="s">
        <v>1744</v>
      </c>
      <c r="K35" s="347">
        <v>205</v>
      </c>
      <c r="L35" s="46">
        <v>801615</v>
      </c>
      <c r="M35" s="184" t="s">
        <v>1740</v>
      </c>
      <c r="N35" s="162">
        <v>23616000</v>
      </c>
      <c r="O35" s="348" t="s">
        <v>1745</v>
      </c>
      <c r="P35" s="32" t="s">
        <v>1487</v>
      </c>
      <c r="Q35" s="288" t="s">
        <v>1480</v>
      </c>
      <c r="R35" s="349" t="s">
        <v>1481</v>
      </c>
      <c r="S35" s="47"/>
      <c r="T35" s="48"/>
      <c r="U35" s="47"/>
      <c r="V35" s="192">
        <v>30</v>
      </c>
      <c r="W35" s="346">
        <v>42403</v>
      </c>
      <c r="X35" s="350" t="s">
        <v>1484</v>
      </c>
      <c r="Y35" s="365" t="s">
        <v>1746</v>
      </c>
      <c r="Z35" s="212">
        <v>53081868</v>
      </c>
      <c r="AA35" s="50"/>
      <c r="AB35" s="347">
        <v>35416</v>
      </c>
      <c r="AC35" s="346">
        <v>42403</v>
      </c>
      <c r="AD35" s="368">
        <v>2160000</v>
      </c>
      <c r="AE35" s="162">
        <v>23616000</v>
      </c>
      <c r="AF35" s="49"/>
      <c r="AG35" s="49"/>
      <c r="AH35" s="367">
        <f t="shared" si="0"/>
        <v>23616000</v>
      </c>
      <c r="AI35" s="157" t="s">
        <v>22</v>
      </c>
      <c r="AJ35" s="157" t="s">
        <v>67</v>
      </c>
      <c r="AK35" s="157" t="s">
        <v>67</v>
      </c>
      <c r="AL35" s="157" t="s">
        <v>67</v>
      </c>
      <c r="AM35" s="346" t="s">
        <v>67</v>
      </c>
      <c r="AN35" s="346">
        <v>42403</v>
      </c>
      <c r="AO35" s="346"/>
      <c r="AP35" s="346">
        <v>42735</v>
      </c>
      <c r="AQ35" s="29">
        <f t="shared" si="9"/>
        <v>332</v>
      </c>
      <c r="AR35" s="29"/>
      <c r="AS35" s="350" t="s">
        <v>733</v>
      </c>
      <c r="AT35" s="290">
        <v>52544180</v>
      </c>
      <c r="AU35" s="56"/>
      <c r="AV35" s="57"/>
      <c r="AW35" s="58"/>
      <c r="AX35" s="58"/>
      <c r="AY35" s="57"/>
      <c r="AZ35" s="58"/>
      <c r="BA35" s="59"/>
      <c r="BB35" s="60"/>
      <c r="BC35" s="61"/>
      <c r="BD35" s="61"/>
      <c r="BE35" s="62"/>
      <c r="BF35" s="61"/>
      <c r="BG35" s="63"/>
      <c r="BH35" s="63"/>
      <c r="BI35" s="64"/>
      <c r="BJ35" s="65"/>
      <c r="BK35" s="66"/>
      <c r="BL35" s="65"/>
      <c r="BM35" s="203">
        <f t="shared" si="31"/>
        <v>0</v>
      </c>
      <c r="BN35" s="204">
        <f t="shared" si="10"/>
        <v>0</v>
      </c>
      <c r="BO35" s="205">
        <f t="shared" si="32"/>
        <v>23616000</v>
      </c>
      <c r="BP35" s="67"/>
      <c r="BQ35" s="67"/>
      <c r="BR35" s="67"/>
      <c r="BS35" s="67"/>
      <c r="BT35" s="58"/>
      <c r="BU35" s="60"/>
      <c r="BV35" s="60"/>
      <c r="BW35" s="60"/>
      <c r="BX35" s="60"/>
      <c r="BY35" s="61"/>
      <c r="BZ35" s="71"/>
      <c r="CA35" s="71"/>
      <c r="CB35" s="72"/>
      <c r="CC35" s="72"/>
      <c r="CD35" s="72"/>
      <c r="CE35" s="73"/>
      <c r="CF35" s="74">
        <f t="shared" si="33"/>
        <v>42735</v>
      </c>
      <c r="CG35" s="75"/>
      <c r="CH35" s="49"/>
      <c r="CI35" s="73"/>
      <c r="CJ35" s="76" t="e">
        <f>+SUMIFS(#REF!,#REF!,AB35)</f>
        <v>#REF!</v>
      </c>
      <c r="CK35" s="77" t="e">
        <f>+SUMIFS(#REF!,#REF!,AU35)+SUMIFS(#REF!,#REF!,BA35)+SUMIFS(#REF!,#REF!,BG35)</f>
        <v>#REF!</v>
      </c>
      <c r="CL35" s="78" t="e">
        <f t="shared" si="11"/>
        <v>#REF!</v>
      </c>
      <c r="CM35" s="79"/>
      <c r="CN35" s="80" t="str">
        <f t="shared" si="34"/>
        <v>EJECUCIÓN</v>
      </c>
      <c r="CO35" s="81"/>
      <c r="CP35" s="82">
        <f t="shared" si="35"/>
        <v>42403</v>
      </c>
      <c r="CQ35" s="80">
        <f t="shared" si="6"/>
        <v>42735</v>
      </c>
      <c r="CR35" s="83">
        <f t="shared" si="12"/>
        <v>332</v>
      </c>
      <c r="CS35" s="83">
        <f t="shared" si="7"/>
        <v>-126</v>
      </c>
      <c r="CT35" s="84">
        <f t="shared" si="13"/>
        <v>-37.951807228915662</v>
      </c>
      <c r="CU35" s="921"/>
      <c r="CV35" s="83">
        <f t="shared" si="14"/>
        <v>-37.951807228915662</v>
      </c>
      <c r="CW35" s="85" t="e">
        <f t="shared" si="15"/>
        <v>#REF!</v>
      </c>
      <c r="DV35" s="360"/>
    </row>
    <row r="36" spans="1:126" s="51" customFormat="1" ht="96.75" hidden="1" customHeight="1" x14ac:dyDescent="0.25">
      <c r="A36" s="352" t="str">
        <f t="shared" si="8"/>
        <v>25</v>
      </c>
      <c r="B36" s="43" t="s">
        <v>1477</v>
      </c>
      <c r="C36" s="277" t="s">
        <v>1648</v>
      </c>
      <c r="D36" s="201">
        <v>34</v>
      </c>
      <c r="E36" s="346">
        <v>42396</v>
      </c>
      <c r="F36" s="117" t="s">
        <v>1499</v>
      </c>
      <c r="G36" s="117" t="s">
        <v>1546</v>
      </c>
      <c r="H36" s="117"/>
      <c r="I36" s="350" t="s">
        <v>2257</v>
      </c>
      <c r="J36" s="351" t="s">
        <v>1649</v>
      </c>
      <c r="K36" s="347">
        <v>66</v>
      </c>
      <c r="L36" s="46">
        <v>801315</v>
      </c>
      <c r="M36" s="46" t="s">
        <v>1548</v>
      </c>
      <c r="N36" s="162">
        <v>5760000</v>
      </c>
      <c r="O36" s="348" t="s">
        <v>1650</v>
      </c>
      <c r="P36" s="32" t="s">
        <v>1550</v>
      </c>
      <c r="Q36" s="288" t="s">
        <v>1480</v>
      </c>
      <c r="R36" s="349" t="s">
        <v>1481</v>
      </c>
      <c r="S36" s="47"/>
      <c r="T36" s="48"/>
      <c r="U36" s="47"/>
      <c r="V36" s="192" t="s">
        <v>1540</v>
      </c>
      <c r="W36" s="346">
        <v>42398</v>
      </c>
      <c r="X36" s="350" t="s">
        <v>1651</v>
      </c>
      <c r="Y36" s="45" t="s">
        <v>1652</v>
      </c>
      <c r="Z36" s="114">
        <v>1116775031</v>
      </c>
      <c r="AA36" s="50"/>
      <c r="AB36" s="347">
        <v>34016</v>
      </c>
      <c r="AC36" s="346">
        <v>42398</v>
      </c>
      <c r="AD36" s="87">
        <v>480000</v>
      </c>
      <c r="AE36" s="162">
        <v>5760000</v>
      </c>
      <c r="AF36" s="49"/>
      <c r="AG36" s="49"/>
      <c r="AH36" s="49">
        <f t="shared" si="0"/>
        <v>5760000</v>
      </c>
      <c r="AI36" s="157" t="s">
        <v>22</v>
      </c>
      <c r="AJ36" s="157" t="s">
        <v>67</v>
      </c>
      <c r="AK36" s="157" t="s">
        <v>67</v>
      </c>
      <c r="AL36" s="157" t="s">
        <v>67</v>
      </c>
      <c r="AM36" s="346" t="s">
        <v>67</v>
      </c>
      <c r="AN36" s="346">
        <v>42398</v>
      </c>
      <c r="AO36" s="346"/>
      <c r="AP36" s="346">
        <v>42763</v>
      </c>
      <c r="AQ36" s="29">
        <f t="shared" si="9"/>
        <v>365</v>
      </c>
      <c r="AR36" s="29"/>
      <c r="AS36" s="184" t="s">
        <v>153</v>
      </c>
      <c r="AT36" s="290">
        <v>17586972</v>
      </c>
      <c r="AU36" s="56"/>
      <c r="AV36" s="57"/>
      <c r="AW36" s="58"/>
      <c r="AX36" s="58"/>
      <c r="AY36" s="57"/>
      <c r="AZ36" s="58"/>
      <c r="BA36" s="59"/>
      <c r="BB36" s="60"/>
      <c r="BC36" s="61"/>
      <c r="BD36" s="61"/>
      <c r="BE36" s="62"/>
      <c r="BF36" s="61"/>
      <c r="BG36" s="63"/>
      <c r="BH36" s="63"/>
      <c r="BI36" s="64"/>
      <c r="BJ36" s="65"/>
      <c r="BK36" s="66"/>
      <c r="BL36" s="65"/>
      <c r="BM36" s="203">
        <f t="shared" si="31"/>
        <v>0</v>
      </c>
      <c r="BN36" s="204">
        <f t="shared" si="10"/>
        <v>0</v>
      </c>
      <c r="BO36" s="205">
        <f t="shared" si="32"/>
        <v>5760000</v>
      </c>
      <c r="BP36" s="67"/>
      <c r="BQ36" s="67"/>
      <c r="BR36" s="67"/>
      <c r="BS36" s="67"/>
      <c r="BT36" s="58"/>
      <c r="BU36" s="60"/>
      <c r="BV36" s="60"/>
      <c r="BW36" s="60"/>
      <c r="BX36" s="60"/>
      <c r="BY36" s="61"/>
      <c r="BZ36" s="71"/>
      <c r="CA36" s="71"/>
      <c r="CB36" s="72"/>
      <c r="CC36" s="72"/>
      <c r="CD36" s="72"/>
      <c r="CE36" s="73"/>
      <c r="CF36" s="74">
        <f t="shared" si="33"/>
        <v>42763</v>
      </c>
      <c r="CG36" s="75"/>
      <c r="CH36" s="49"/>
      <c r="CI36" s="73"/>
      <c r="CJ36" s="76" t="e">
        <f>+SUMIFS(#REF!,#REF!,AB36)</f>
        <v>#REF!</v>
      </c>
      <c r="CK36" s="77" t="e">
        <f>+SUMIFS(#REF!,#REF!,AU36)+SUMIFS(#REF!,#REF!,BA36)+SUMIFS(#REF!,#REF!,BG36)</f>
        <v>#REF!</v>
      </c>
      <c r="CL36" s="78" t="e">
        <f t="shared" si="11"/>
        <v>#REF!</v>
      </c>
      <c r="CM36" s="79"/>
      <c r="CN36" s="80" t="str">
        <f t="shared" si="34"/>
        <v>EJECUCIÓN</v>
      </c>
      <c r="CO36" s="81"/>
      <c r="CP36" s="82">
        <f t="shared" si="35"/>
        <v>42398</v>
      </c>
      <c r="CQ36" s="80">
        <f t="shared" si="6"/>
        <v>42763</v>
      </c>
      <c r="CR36" s="83">
        <f t="shared" si="12"/>
        <v>365</v>
      </c>
      <c r="CS36" s="83">
        <f t="shared" si="7"/>
        <v>-121</v>
      </c>
      <c r="CT36" s="84">
        <f t="shared" si="13"/>
        <v>-33.150684931506852</v>
      </c>
      <c r="CU36" s="921"/>
      <c r="CV36" s="83">
        <f t="shared" si="14"/>
        <v>-33.150684931506852</v>
      </c>
      <c r="CW36" s="85" t="e">
        <f t="shared" si="15"/>
        <v>#REF!</v>
      </c>
    </row>
    <row r="37" spans="1:126" s="51" customFormat="1" ht="76.5" hidden="1" x14ac:dyDescent="0.25">
      <c r="A37" s="352" t="str">
        <f t="shared" si="8"/>
        <v>42</v>
      </c>
      <c r="B37" s="43" t="s">
        <v>1477</v>
      </c>
      <c r="C37" s="277" t="s">
        <v>1655</v>
      </c>
      <c r="D37" s="201" t="s">
        <v>1555</v>
      </c>
      <c r="E37" s="346">
        <v>42396</v>
      </c>
      <c r="F37" s="117" t="s">
        <v>1499</v>
      </c>
      <c r="G37" s="117" t="s">
        <v>1659</v>
      </c>
      <c r="H37" s="117"/>
      <c r="I37" s="350" t="s">
        <v>212</v>
      </c>
      <c r="J37" s="351" t="s">
        <v>1654</v>
      </c>
      <c r="K37" s="347">
        <v>92</v>
      </c>
      <c r="L37" s="46">
        <v>821215</v>
      </c>
      <c r="M37" s="46" t="s">
        <v>1653</v>
      </c>
      <c r="N37" s="162">
        <v>55000000</v>
      </c>
      <c r="O37" s="348" t="s">
        <v>1656</v>
      </c>
      <c r="P37" s="32" t="s">
        <v>1657</v>
      </c>
      <c r="Q37" s="288" t="s">
        <v>1480</v>
      </c>
      <c r="R37" s="349" t="s">
        <v>1481</v>
      </c>
      <c r="S37" s="47"/>
      <c r="T37" s="48"/>
      <c r="U37" s="47"/>
      <c r="V37" s="192" t="s">
        <v>2090</v>
      </c>
      <c r="W37" s="346">
        <v>42424</v>
      </c>
      <c r="X37" s="350" t="s">
        <v>1484</v>
      </c>
      <c r="Y37" s="45" t="s">
        <v>1889</v>
      </c>
      <c r="Z37" s="114">
        <v>9448694</v>
      </c>
      <c r="AA37" s="50" t="s">
        <v>1578</v>
      </c>
      <c r="AB37" s="347">
        <v>46919</v>
      </c>
      <c r="AC37" s="346">
        <v>42424</v>
      </c>
      <c r="AD37" s="87"/>
      <c r="AE37" s="162">
        <v>55000000</v>
      </c>
      <c r="AF37" s="49"/>
      <c r="AG37" s="49"/>
      <c r="AH37" s="49">
        <f t="shared" si="0"/>
        <v>55000000</v>
      </c>
      <c r="AI37" s="157" t="s">
        <v>22</v>
      </c>
      <c r="AJ37" s="157" t="s">
        <v>67</v>
      </c>
      <c r="AK37" s="157" t="s">
        <v>67</v>
      </c>
      <c r="AL37" s="157" t="s">
        <v>67</v>
      </c>
      <c r="AM37" s="346" t="s">
        <v>67</v>
      </c>
      <c r="AN37" s="346">
        <v>42461</v>
      </c>
      <c r="AO37" s="346"/>
      <c r="AP37" s="346">
        <v>42735</v>
      </c>
      <c r="AQ37" s="29">
        <f t="shared" si="9"/>
        <v>274</v>
      </c>
      <c r="AR37" s="29"/>
      <c r="AS37" s="184" t="s">
        <v>96</v>
      </c>
      <c r="AT37" s="290">
        <v>94486941</v>
      </c>
      <c r="AU37" s="56"/>
      <c r="AV37" s="57"/>
      <c r="AW37" s="58"/>
      <c r="AX37" s="58"/>
      <c r="AY37" s="57"/>
      <c r="AZ37" s="58"/>
      <c r="BA37" s="59"/>
      <c r="BB37" s="60"/>
      <c r="BC37" s="61"/>
      <c r="BD37" s="61"/>
      <c r="BE37" s="62"/>
      <c r="BF37" s="61"/>
      <c r="BG37" s="63"/>
      <c r="BH37" s="63"/>
      <c r="BI37" s="64"/>
      <c r="BJ37" s="65"/>
      <c r="BK37" s="66"/>
      <c r="BL37" s="65"/>
      <c r="BM37" s="203">
        <f t="shared" si="31"/>
        <v>0</v>
      </c>
      <c r="BN37" s="204">
        <f t="shared" si="10"/>
        <v>0</v>
      </c>
      <c r="BO37" s="205">
        <f t="shared" si="32"/>
        <v>55000000</v>
      </c>
      <c r="BP37" s="67"/>
      <c r="BQ37" s="67"/>
      <c r="BR37" s="67"/>
      <c r="BS37" s="67"/>
      <c r="BT37" s="58"/>
      <c r="BU37" s="60"/>
      <c r="BV37" s="60"/>
      <c r="BW37" s="60"/>
      <c r="BX37" s="60"/>
      <c r="BY37" s="61"/>
      <c r="BZ37" s="71"/>
      <c r="CA37" s="71"/>
      <c r="CB37" s="72"/>
      <c r="CC37" s="72"/>
      <c r="CD37" s="72"/>
      <c r="CE37" s="73"/>
      <c r="CF37" s="74">
        <f t="shared" si="33"/>
        <v>42735</v>
      </c>
      <c r="CG37" s="75"/>
      <c r="CH37" s="49"/>
      <c r="CI37" s="73"/>
      <c r="CJ37" s="76" t="e">
        <f>+SUMIFS(#REF!,#REF!,AB37)</f>
        <v>#REF!</v>
      </c>
      <c r="CK37" s="77" t="e">
        <f>+SUMIFS(#REF!,#REF!,AU37)+SUMIFS(#REF!,#REF!,BA37)+SUMIFS(#REF!,#REF!,BG37)</f>
        <v>#REF!</v>
      </c>
      <c r="CL37" s="78" t="e">
        <f t="shared" si="11"/>
        <v>#REF!</v>
      </c>
      <c r="CM37" s="79"/>
      <c r="CN37" s="80" t="str">
        <f t="shared" si="34"/>
        <v>EJECUCIÓN</v>
      </c>
      <c r="CO37" s="81"/>
      <c r="CP37" s="82">
        <f t="shared" si="35"/>
        <v>42461</v>
      </c>
      <c r="CQ37" s="80">
        <f t="shared" si="6"/>
        <v>42735</v>
      </c>
      <c r="CR37" s="83">
        <f t="shared" si="12"/>
        <v>274</v>
      </c>
      <c r="CS37" s="83">
        <f t="shared" si="7"/>
        <v>-184</v>
      </c>
      <c r="CT37" s="84">
        <f t="shared" si="13"/>
        <v>-67.153284671532845</v>
      </c>
      <c r="CU37" s="921"/>
      <c r="CV37" s="83">
        <f t="shared" si="14"/>
        <v>-67.153284671532845</v>
      </c>
      <c r="CW37" s="85" t="e">
        <f t="shared" si="15"/>
        <v>#REF!</v>
      </c>
    </row>
    <row r="38" spans="1:126" s="51" customFormat="1" ht="63.75" hidden="1" x14ac:dyDescent="0.25">
      <c r="A38" s="352" t="str">
        <f t="shared" si="8"/>
        <v>31</v>
      </c>
      <c r="B38" s="43" t="s">
        <v>1477</v>
      </c>
      <c r="C38" s="277" t="s">
        <v>1658</v>
      </c>
      <c r="D38" s="201" t="s">
        <v>1556</v>
      </c>
      <c r="E38" s="346">
        <v>42397</v>
      </c>
      <c r="F38" s="117" t="s">
        <v>1499</v>
      </c>
      <c r="G38" s="44" t="s">
        <v>1525</v>
      </c>
      <c r="H38" s="44"/>
      <c r="I38" s="45" t="s">
        <v>212</v>
      </c>
      <c r="J38" s="351" t="s">
        <v>1660</v>
      </c>
      <c r="K38" s="347">
        <v>207</v>
      </c>
      <c r="L38" s="46">
        <v>801615</v>
      </c>
      <c r="M38" s="46" t="s">
        <v>1653</v>
      </c>
      <c r="N38" s="162">
        <v>53460000</v>
      </c>
      <c r="O38" s="348" t="s">
        <v>1661</v>
      </c>
      <c r="P38" s="32" t="s">
        <v>1487</v>
      </c>
      <c r="Q38" s="288" t="s">
        <v>1480</v>
      </c>
      <c r="R38" s="349" t="s">
        <v>1481</v>
      </c>
      <c r="S38" s="47"/>
      <c r="T38" s="48"/>
      <c r="U38" s="47"/>
      <c r="V38" s="192" t="s">
        <v>1523</v>
      </c>
      <c r="W38" s="346">
        <v>42405</v>
      </c>
      <c r="X38" s="350" t="s">
        <v>1484</v>
      </c>
      <c r="Y38" s="365" t="s">
        <v>1890</v>
      </c>
      <c r="Z38" s="114">
        <v>24348352</v>
      </c>
      <c r="AA38" s="50"/>
      <c r="AB38" s="347">
        <v>36216</v>
      </c>
      <c r="AC38" s="346">
        <v>42405</v>
      </c>
      <c r="AD38" s="366">
        <v>4860000</v>
      </c>
      <c r="AE38" s="162">
        <v>53460000</v>
      </c>
      <c r="AF38" s="49"/>
      <c r="AG38" s="49"/>
      <c r="AH38" s="367">
        <f t="shared" si="0"/>
        <v>53460000</v>
      </c>
      <c r="AI38" s="157" t="s">
        <v>22</v>
      </c>
      <c r="AJ38" s="157" t="s">
        <v>67</v>
      </c>
      <c r="AK38" s="157" t="s">
        <v>67</v>
      </c>
      <c r="AL38" s="157" t="s">
        <v>67</v>
      </c>
      <c r="AM38" s="346" t="s">
        <v>67</v>
      </c>
      <c r="AN38" s="346">
        <v>42409</v>
      </c>
      <c r="AO38" s="346"/>
      <c r="AP38" s="346">
        <v>42735</v>
      </c>
      <c r="AQ38" s="29">
        <f t="shared" si="9"/>
        <v>326</v>
      </c>
      <c r="AR38" s="29"/>
      <c r="AS38" s="184" t="s">
        <v>96</v>
      </c>
      <c r="AT38" s="290">
        <v>94486941</v>
      </c>
      <c r="AU38" s="56"/>
      <c r="AV38" s="57"/>
      <c r="AW38" s="58"/>
      <c r="AX38" s="58"/>
      <c r="AY38" s="57"/>
      <c r="AZ38" s="58"/>
      <c r="BA38" s="59"/>
      <c r="BB38" s="60"/>
      <c r="BC38" s="61"/>
      <c r="BD38" s="61"/>
      <c r="BE38" s="62"/>
      <c r="BF38" s="61"/>
      <c r="BG38" s="63"/>
      <c r="BH38" s="63"/>
      <c r="BI38" s="64"/>
      <c r="BJ38" s="65"/>
      <c r="BK38" s="66"/>
      <c r="BL38" s="65"/>
      <c r="BM38" s="203">
        <f t="shared" si="31"/>
        <v>0</v>
      </c>
      <c r="BN38" s="204">
        <f t="shared" si="10"/>
        <v>0</v>
      </c>
      <c r="BO38" s="205">
        <f t="shared" si="32"/>
        <v>53460000</v>
      </c>
      <c r="BP38" s="67"/>
      <c r="BQ38" s="67"/>
      <c r="BR38" s="67"/>
      <c r="BS38" s="67"/>
      <c r="BT38" s="58"/>
      <c r="BU38" s="60"/>
      <c r="BV38" s="60"/>
      <c r="BW38" s="60"/>
      <c r="BX38" s="60"/>
      <c r="BY38" s="61"/>
      <c r="BZ38" s="71"/>
      <c r="CA38" s="71"/>
      <c r="CB38" s="72"/>
      <c r="CC38" s="72"/>
      <c r="CD38" s="72"/>
      <c r="CE38" s="73"/>
      <c r="CF38" s="74">
        <f t="shared" si="33"/>
        <v>42735</v>
      </c>
      <c r="CG38" s="75"/>
      <c r="CH38" s="49"/>
      <c r="CI38" s="73"/>
      <c r="CJ38" s="76" t="e">
        <f>+SUMIFS(#REF!,#REF!,AB38)</f>
        <v>#REF!</v>
      </c>
      <c r="CK38" s="77" t="e">
        <f>+SUMIFS(#REF!,#REF!,AU38)+SUMIFS(#REF!,#REF!,BA38)+SUMIFS(#REF!,#REF!,BG38)</f>
        <v>#REF!</v>
      </c>
      <c r="CL38" s="78" t="e">
        <f t="shared" si="11"/>
        <v>#REF!</v>
      </c>
      <c r="CM38" s="79"/>
      <c r="CN38" s="80" t="str">
        <f t="shared" si="34"/>
        <v>EJECUCIÓN</v>
      </c>
      <c r="CO38" s="81"/>
      <c r="CP38" s="82">
        <f t="shared" si="35"/>
        <v>42409</v>
      </c>
      <c r="CQ38" s="80">
        <f t="shared" si="6"/>
        <v>42735</v>
      </c>
      <c r="CR38" s="83">
        <f t="shared" si="12"/>
        <v>326</v>
      </c>
      <c r="CS38" s="83">
        <f t="shared" si="7"/>
        <v>-132</v>
      </c>
      <c r="CT38" s="84">
        <f t="shared" si="13"/>
        <v>-40.490797546012267</v>
      </c>
      <c r="CU38" s="921"/>
      <c r="CV38" s="83">
        <f t="shared" si="14"/>
        <v>-40.490797546012267</v>
      </c>
      <c r="CW38" s="85" t="e">
        <f t="shared" si="15"/>
        <v>#REF!</v>
      </c>
      <c r="DV38" s="361" t="s">
        <v>2628</v>
      </c>
    </row>
    <row r="39" spans="1:126" s="51" customFormat="1" ht="73.5" hidden="1" customHeight="1" x14ac:dyDescent="0.25">
      <c r="A39" s="352">
        <f t="shared" si="8"/>
        <v>34</v>
      </c>
      <c r="B39" s="43" t="s">
        <v>1489</v>
      </c>
      <c r="C39" s="277" t="s">
        <v>1575</v>
      </c>
      <c r="D39" s="201" t="s">
        <v>1557</v>
      </c>
      <c r="E39" s="346">
        <v>42397</v>
      </c>
      <c r="F39" s="117" t="s">
        <v>1499</v>
      </c>
      <c r="G39" s="44" t="s">
        <v>1525</v>
      </c>
      <c r="H39" s="44"/>
      <c r="I39" s="45" t="s">
        <v>2304</v>
      </c>
      <c r="J39" s="351" t="s">
        <v>2643</v>
      </c>
      <c r="K39" s="347">
        <v>2</v>
      </c>
      <c r="L39" s="46">
        <v>801000</v>
      </c>
      <c r="M39" s="46"/>
      <c r="N39" s="162">
        <v>42000000</v>
      </c>
      <c r="O39" s="348" t="s">
        <v>1576</v>
      </c>
      <c r="P39" s="32" t="s">
        <v>1487</v>
      </c>
      <c r="Q39" s="288" t="s">
        <v>1480</v>
      </c>
      <c r="R39" s="349" t="s">
        <v>1481</v>
      </c>
      <c r="S39" s="47"/>
      <c r="T39" s="48"/>
      <c r="U39" s="47"/>
      <c r="V39" s="192">
        <v>34</v>
      </c>
      <c r="W39" s="346">
        <v>42412</v>
      </c>
      <c r="X39" s="350" t="s">
        <v>1484</v>
      </c>
      <c r="Y39" s="365" t="s">
        <v>1791</v>
      </c>
      <c r="Z39" s="114">
        <v>900583848</v>
      </c>
      <c r="AA39" s="50" t="s">
        <v>1729</v>
      </c>
      <c r="AB39" s="347">
        <v>40516</v>
      </c>
      <c r="AC39" s="346">
        <v>42412</v>
      </c>
      <c r="AD39" s="368">
        <v>7000000</v>
      </c>
      <c r="AE39" s="157">
        <v>42000000</v>
      </c>
      <c r="AF39" s="49"/>
      <c r="AG39" s="49"/>
      <c r="AH39" s="367">
        <f t="shared" si="0"/>
        <v>42000000</v>
      </c>
      <c r="AI39" s="157" t="s">
        <v>22</v>
      </c>
      <c r="AJ39" s="157" t="s">
        <v>67</v>
      </c>
      <c r="AK39" s="157" t="s">
        <v>67</v>
      </c>
      <c r="AL39" s="157" t="s">
        <v>67</v>
      </c>
      <c r="AM39" s="346" t="s">
        <v>67</v>
      </c>
      <c r="AN39" s="346">
        <v>42412</v>
      </c>
      <c r="AO39" s="346"/>
      <c r="AP39" s="346">
        <v>42593</v>
      </c>
      <c r="AQ39" s="29">
        <f t="shared" si="9"/>
        <v>181</v>
      </c>
      <c r="AR39" s="29"/>
      <c r="AS39" s="184" t="s">
        <v>58</v>
      </c>
      <c r="AT39" s="290">
        <v>79572017</v>
      </c>
      <c r="AU39" s="57"/>
      <c r="AV39" s="57"/>
      <c r="AW39" s="58"/>
      <c r="AX39" s="69"/>
      <c r="AY39" s="57"/>
      <c r="AZ39" s="58"/>
      <c r="BA39" s="59"/>
      <c r="BB39" s="60"/>
      <c r="BC39" s="61"/>
      <c r="BD39" s="61"/>
      <c r="BE39" s="62"/>
      <c r="BF39" s="61"/>
      <c r="BG39" s="63"/>
      <c r="BH39" s="63"/>
      <c r="BI39" s="64"/>
      <c r="BJ39" s="65"/>
      <c r="BK39" s="66"/>
      <c r="BL39" s="65"/>
      <c r="BM39" s="203">
        <f t="shared" si="31"/>
        <v>0</v>
      </c>
      <c r="BN39" s="204">
        <f t="shared" si="10"/>
        <v>0</v>
      </c>
      <c r="BO39" s="205">
        <f t="shared" si="32"/>
        <v>42000000</v>
      </c>
      <c r="BP39" s="67"/>
      <c r="BQ39" s="67"/>
      <c r="BR39" s="115"/>
      <c r="BS39" s="67"/>
      <c r="BT39" s="58"/>
      <c r="BU39" s="60"/>
      <c r="BV39" s="60"/>
      <c r="BW39" s="70"/>
      <c r="BX39" s="60"/>
      <c r="BY39" s="61"/>
      <c r="BZ39" s="71"/>
      <c r="CA39" s="71"/>
      <c r="CB39" s="72"/>
      <c r="CC39" s="72"/>
      <c r="CD39" s="72"/>
      <c r="CE39" s="73"/>
      <c r="CF39" s="74">
        <f t="shared" si="33"/>
        <v>42593</v>
      </c>
      <c r="CG39" s="75"/>
      <c r="CH39" s="49"/>
      <c r="CI39" s="73"/>
      <c r="CJ39" s="76" t="e">
        <f>+SUMIFS(#REF!,#REF!,AB39)</f>
        <v>#REF!</v>
      </c>
      <c r="CK39" s="77" t="e">
        <f>+SUMIFS(#REF!,#REF!,AU39)+SUMIFS(#REF!,#REF!,BA39)+SUMIFS(#REF!,#REF!,BG39)</f>
        <v>#REF!</v>
      </c>
      <c r="CL39" s="78" t="e">
        <f t="shared" si="11"/>
        <v>#REF!</v>
      </c>
      <c r="CM39" s="79"/>
      <c r="CN39" s="80" t="str">
        <f t="shared" si="34"/>
        <v>EJECUCIÓN</v>
      </c>
      <c r="CO39" s="81"/>
      <c r="CP39" s="82">
        <f t="shared" si="35"/>
        <v>42412</v>
      </c>
      <c r="CQ39" s="80">
        <f t="shared" si="6"/>
        <v>42593</v>
      </c>
      <c r="CR39" s="83">
        <f t="shared" si="12"/>
        <v>181</v>
      </c>
      <c r="CS39" s="83">
        <f t="shared" si="7"/>
        <v>-135</v>
      </c>
      <c r="CT39" s="84">
        <f t="shared" si="13"/>
        <v>-74.585635359116026</v>
      </c>
      <c r="CU39" s="921"/>
      <c r="CV39" s="83">
        <f t="shared" si="14"/>
        <v>-74.585635359116026</v>
      </c>
      <c r="CW39" s="85" t="e">
        <f t="shared" si="15"/>
        <v>#REF!</v>
      </c>
      <c r="DV39" s="362" t="s">
        <v>2920</v>
      </c>
    </row>
    <row r="40" spans="1:126" s="51" customFormat="1" ht="60" hidden="1" customHeight="1" x14ac:dyDescent="0.25">
      <c r="A40" s="352">
        <f t="shared" si="8"/>
        <v>26</v>
      </c>
      <c r="B40" s="43" t="s">
        <v>1489</v>
      </c>
      <c r="C40" s="277" t="s">
        <v>1559</v>
      </c>
      <c r="D40" s="201" t="s">
        <v>1558</v>
      </c>
      <c r="E40" s="346">
        <v>42398</v>
      </c>
      <c r="F40" s="117" t="s">
        <v>1499</v>
      </c>
      <c r="G40" s="117" t="s">
        <v>1526</v>
      </c>
      <c r="H40" s="117"/>
      <c r="I40" s="350" t="s">
        <v>212</v>
      </c>
      <c r="J40" s="351" t="s">
        <v>1560</v>
      </c>
      <c r="K40" s="352">
        <v>94</v>
      </c>
      <c r="L40" s="46">
        <v>821215</v>
      </c>
      <c r="M40" s="184" t="s">
        <v>1561</v>
      </c>
      <c r="N40" s="162">
        <v>7000000</v>
      </c>
      <c r="O40" s="348" t="s">
        <v>1562</v>
      </c>
      <c r="P40" s="32" t="s">
        <v>1563</v>
      </c>
      <c r="Q40" s="288" t="s">
        <v>1480</v>
      </c>
      <c r="R40" s="349" t="s">
        <v>1481</v>
      </c>
      <c r="S40" s="47"/>
      <c r="T40" s="48"/>
      <c r="U40" s="47"/>
      <c r="V40" s="192">
        <v>26</v>
      </c>
      <c r="W40" s="346">
        <v>42398</v>
      </c>
      <c r="X40" s="350" t="s">
        <v>1484</v>
      </c>
      <c r="Y40" s="45" t="s">
        <v>1564</v>
      </c>
      <c r="Z40" s="114">
        <v>860001022</v>
      </c>
      <c r="AA40" s="50" t="s">
        <v>1565</v>
      </c>
      <c r="AB40" s="347">
        <v>33916</v>
      </c>
      <c r="AC40" s="346">
        <v>42398</v>
      </c>
      <c r="AD40" s="29"/>
      <c r="AE40" s="157">
        <v>7000000</v>
      </c>
      <c r="AF40" s="49"/>
      <c r="AG40" s="49"/>
      <c r="AH40" s="49">
        <f t="shared" si="0"/>
        <v>7000000</v>
      </c>
      <c r="AI40" s="157" t="s">
        <v>22</v>
      </c>
      <c r="AJ40" s="157" t="s">
        <v>67</v>
      </c>
      <c r="AK40" s="157" t="s">
        <v>67</v>
      </c>
      <c r="AL40" s="157" t="s">
        <v>67</v>
      </c>
      <c r="AM40" s="346" t="s">
        <v>67</v>
      </c>
      <c r="AN40" s="346">
        <v>42398</v>
      </c>
      <c r="AO40" s="346"/>
      <c r="AP40" s="346">
        <v>42735</v>
      </c>
      <c r="AQ40" s="29">
        <f t="shared" si="9"/>
        <v>337</v>
      </c>
      <c r="AR40" s="29"/>
      <c r="AS40" s="184" t="s">
        <v>96</v>
      </c>
      <c r="AT40" s="290">
        <v>94486941</v>
      </c>
      <c r="AU40" s="57"/>
      <c r="AV40" s="57"/>
      <c r="AW40" s="58"/>
      <c r="AX40" s="86"/>
      <c r="AY40" s="57"/>
      <c r="AZ40" s="58"/>
      <c r="BA40" s="59"/>
      <c r="BB40" s="60"/>
      <c r="BC40" s="61"/>
      <c r="BD40" s="61"/>
      <c r="BE40" s="62"/>
      <c r="BF40" s="61"/>
      <c r="BG40" s="63"/>
      <c r="BH40" s="63"/>
      <c r="BI40" s="64"/>
      <c r="BJ40" s="65"/>
      <c r="BK40" s="66"/>
      <c r="BL40" s="65"/>
      <c r="BM40" s="203">
        <f t="shared" si="31"/>
        <v>0</v>
      </c>
      <c r="BN40" s="204">
        <f t="shared" si="10"/>
        <v>0</v>
      </c>
      <c r="BO40" s="205">
        <f t="shared" si="32"/>
        <v>7000000</v>
      </c>
      <c r="BP40" s="67"/>
      <c r="BQ40" s="67"/>
      <c r="BR40" s="115"/>
      <c r="BS40" s="67"/>
      <c r="BT40" s="58"/>
      <c r="BU40" s="61"/>
      <c r="BV40" s="60"/>
      <c r="BW40" s="60"/>
      <c r="BX40" s="60"/>
      <c r="BY40" s="61"/>
      <c r="BZ40" s="71"/>
      <c r="CA40" s="71"/>
      <c r="CB40" s="72"/>
      <c r="CC40" s="72"/>
      <c r="CD40" s="72"/>
      <c r="CE40" s="73"/>
      <c r="CF40" s="74">
        <f t="shared" si="33"/>
        <v>42735</v>
      </c>
      <c r="CG40" s="75"/>
      <c r="CH40" s="49"/>
      <c r="CI40" s="73"/>
      <c r="CJ40" s="76" t="e">
        <f>+SUMIFS(#REF!,#REF!,AB40)</f>
        <v>#REF!</v>
      </c>
      <c r="CK40" s="77" t="e">
        <f>+SUMIFS(#REF!,#REF!,AU40)+SUMIFS(#REF!,#REF!,BA40)+SUMIFS(#REF!,#REF!,BG40)</f>
        <v>#REF!</v>
      </c>
      <c r="CL40" s="78" t="e">
        <f t="shared" si="11"/>
        <v>#REF!</v>
      </c>
      <c r="CM40" s="79"/>
      <c r="CN40" s="80" t="str">
        <f t="shared" si="34"/>
        <v>EJECUCIÓN</v>
      </c>
      <c r="CO40" s="81"/>
      <c r="CP40" s="82">
        <f t="shared" si="35"/>
        <v>42398</v>
      </c>
      <c r="CQ40" s="80">
        <f t="shared" si="6"/>
        <v>42735</v>
      </c>
      <c r="CR40" s="83">
        <f t="shared" si="12"/>
        <v>337</v>
      </c>
      <c r="CS40" s="83">
        <f t="shared" si="7"/>
        <v>-121</v>
      </c>
      <c r="CT40" s="84">
        <f t="shared" si="13"/>
        <v>-35.905044510385757</v>
      </c>
      <c r="CU40" s="921"/>
      <c r="CV40" s="83">
        <f t="shared" si="14"/>
        <v>-35.905044510385757</v>
      </c>
      <c r="CW40" s="85" t="e">
        <f t="shared" si="15"/>
        <v>#REF!</v>
      </c>
    </row>
    <row r="41" spans="1:126" s="51" customFormat="1" ht="43.5" hidden="1" customHeight="1" x14ac:dyDescent="0.25">
      <c r="A41" s="352" t="str">
        <f t="shared" si="8"/>
        <v>33</v>
      </c>
      <c r="B41" s="43" t="s">
        <v>2792</v>
      </c>
      <c r="C41" s="277" t="s">
        <v>1602</v>
      </c>
      <c r="D41" s="201" t="s">
        <v>1603</v>
      </c>
      <c r="E41" s="346">
        <v>42402</v>
      </c>
      <c r="F41" s="117" t="s">
        <v>1499</v>
      </c>
      <c r="G41" s="44" t="s">
        <v>1525</v>
      </c>
      <c r="H41" s="44"/>
      <c r="I41" s="357" t="s">
        <v>2303</v>
      </c>
      <c r="J41" s="351" t="s">
        <v>1604</v>
      </c>
      <c r="K41" s="352">
        <v>231</v>
      </c>
      <c r="L41" s="46">
        <v>801015</v>
      </c>
      <c r="M41" s="184" t="s">
        <v>1605</v>
      </c>
      <c r="N41" s="162">
        <v>42000000</v>
      </c>
      <c r="O41" s="348" t="s">
        <v>1606</v>
      </c>
      <c r="P41" s="32" t="s">
        <v>1487</v>
      </c>
      <c r="Q41" s="288" t="s">
        <v>1480</v>
      </c>
      <c r="R41" s="349" t="s">
        <v>1481</v>
      </c>
      <c r="S41" s="47"/>
      <c r="T41" s="48"/>
      <c r="U41" s="47"/>
      <c r="V41" s="192" t="s">
        <v>1554</v>
      </c>
      <c r="W41" s="346">
        <v>42408</v>
      </c>
      <c r="X41" s="350" t="s">
        <v>1484</v>
      </c>
      <c r="Y41" s="365" t="s">
        <v>1781</v>
      </c>
      <c r="Z41" s="118">
        <v>51573271</v>
      </c>
      <c r="AA41" s="50"/>
      <c r="AB41" s="347">
        <v>37116</v>
      </c>
      <c r="AC41" s="346">
        <v>42397</v>
      </c>
      <c r="AD41" s="368">
        <v>6000000</v>
      </c>
      <c r="AE41" s="157">
        <v>42000000</v>
      </c>
      <c r="AF41" s="49"/>
      <c r="AG41" s="49"/>
      <c r="AH41" s="367">
        <f t="shared" si="0"/>
        <v>42000000</v>
      </c>
      <c r="AI41" s="157" t="s">
        <v>22</v>
      </c>
      <c r="AJ41" s="157" t="s">
        <v>67</v>
      </c>
      <c r="AK41" s="157" t="s">
        <v>67</v>
      </c>
      <c r="AL41" s="157" t="s">
        <v>67</v>
      </c>
      <c r="AM41" s="346" t="s">
        <v>67</v>
      </c>
      <c r="AN41" s="346">
        <v>42409</v>
      </c>
      <c r="AO41" s="346"/>
      <c r="AP41" s="346">
        <v>42621</v>
      </c>
      <c r="AQ41" s="29">
        <v>210</v>
      </c>
      <c r="AR41" s="29"/>
      <c r="AS41" s="184" t="s">
        <v>58</v>
      </c>
      <c r="AT41" s="290">
        <v>79572017</v>
      </c>
      <c r="AU41" s="57"/>
      <c r="AV41" s="57"/>
      <c r="AW41" s="58"/>
      <c r="AX41" s="86"/>
      <c r="AY41" s="57"/>
      <c r="AZ41" s="58"/>
      <c r="BA41" s="59"/>
      <c r="BB41" s="60"/>
      <c r="BC41" s="61"/>
      <c r="BD41" s="61"/>
      <c r="BE41" s="62"/>
      <c r="BF41" s="61"/>
      <c r="BG41" s="63"/>
      <c r="BH41" s="63"/>
      <c r="BI41" s="64"/>
      <c r="BJ41" s="65"/>
      <c r="BK41" s="66"/>
      <c r="BL41" s="65"/>
      <c r="BM41" s="203"/>
      <c r="BN41" s="204"/>
      <c r="BO41" s="205"/>
      <c r="BP41" s="67"/>
      <c r="BQ41" s="67"/>
      <c r="BR41" s="115"/>
      <c r="BS41" s="67"/>
      <c r="BT41" s="58"/>
      <c r="BU41" s="61"/>
      <c r="BV41" s="60"/>
      <c r="BW41" s="60"/>
      <c r="BX41" s="60"/>
      <c r="BY41" s="61"/>
      <c r="BZ41" s="71"/>
      <c r="CA41" s="71"/>
      <c r="CB41" s="72"/>
      <c r="CC41" s="72"/>
      <c r="CD41" s="72"/>
      <c r="CE41" s="73"/>
      <c r="CF41" s="74"/>
      <c r="CG41" s="75"/>
      <c r="CH41" s="49"/>
      <c r="CI41" s="73"/>
      <c r="CJ41" s="76"/>
      <c r="CK41" s="77"/>
      <c r="CL41" s="78"/>
      <c r="CM41" s="79"/>
      <c r="CN41" s="80"/>
      <c r="CO41" s="81"/>
      <c r="CP41" s="82"/>
      <c r="CQ41" s="80"/>
      <c r="CR41" s="83"/>
      <c r="CS41" s="83"/>
      <c r="CT41" s="84"/>
      <c r="CU41" s="921"/>
      <c r="CV41" s="83"/>
      <c r="CW41" s="85"/>
      <c r="DV41" s="360"/>
    </row>
    <row r="42" spans="1:126" s="51" customFormat="1" ht="38.25" hidden="1" x14ac:dyDescent="0.25">
      <c r="A42" s="352">
        <f t="shared" si="8"/>
        <v>39</v>
      </c>
      <c r="B42" s="43" t="s">
        <v>1489</v>
      </c>
      <c r="C42" s="277" t="s">
        <v>1828</v>
      </c>
      <c r="D42" s="201" t="s">
        <v>1829</v>
      </c>
      <c r="E42" s="346">
        <v>42405</v>
      </c>
      <c r="F42" s="117" t="s">
        <v>1499</v>
      </c>
      <c r="G42" s="117" t="s">
        <v>1526</v>
      </c>
      <c r="H42" s="117"/>
      <c r="I42" s="350" t="s">
        <v>212</v>
      </c>
      <c r="J42" s="351" t="s">
        <v>1830</v>
      </c>
      <c r="K42" s="352">
        <v>95</v>
      </c>
      <c r="L42" s="46">
        <v>821215</v>
      </c>
      <c r="M42" s="184" t="s">
        <v>1561</v>
      </c>
      <c r="N42" s="162">
        <v>3000000</v>
      </c>
      <c r="O42" s="348" t="s">
        <v>1831</v>
      </c>
      <c r="P42" s="32" t="s">
        <v>1563</v>
      </c>
      <c r="Q42" s="288" t="s">
        <v>1480</v>
      </c>
      <c r="R42" s="349" t="s">
        <v>1481</v>
      </c>
      <c r="S42" s="47"/>
      <c r="T42" s="48"/>
      <c r="U42" s="47"/>
      <c r="V42" s="192">
        <v>39</v>
      </c>
      <c r="W42" s="346">
        <v>42418</v>
      </c>
      <c r="X42" s="350" t="s">
        <v>1484</v>
      </c>
      <c r="Y42" s="45" t="s">
        <v>1832</v>
      </c>
      <c r="Z42" s="114">
        <v>860009759</v>
      </c>
      <c r="AA42" s="50" t="s">
        <v>1806</v>
      </c>
      <c r="AB42" s="347">
        <v>44416</v>
      </c>
      <c r="AC42" s="346">
        <v>42418</v>
      </c>
      <c r="AD42" s="29"/>
      <c r="AE42" s="157">
        <v>3000000</v>
      </c>
      <c r="AF42" s="49"/>
      <c r="AG42" s="49"/>
      <c r="AH42" s="49">
        <f t="shared" si="0"/>
        <v>3000000</v>
      </c>
      <c r="AI42" s="157" t="s">
        <v>22</v>
      </c>
      <c r="AJ42" s="157" t="s">
        <v>67</v>
      </c>
      <c r="AK42" s="157" t="s">
        <v>67</v>
      </c>
      <c r="AL42" s="157" t="s">
        <v>67</v>
      </c>
      <c r="AM42" s="346" t="s">
        <v>67</v>
      </c>
      <c r="AN42" s="346">
        <v>42419</v>
      </c>
      <c r="AO42" s="346"/>
      <c r="AP42" s="346">
        <v>42735</v>
      </c>
      <c r="AQ42" s="29">
        <f t="shared" ref="AQ42:AQ49" si="36">AP42-AN42</f>
        <v>316</v>
      </c>
      <c r="AR42" s="29"/>
      <c r="AS42" s="184" t="s">
        <v>96</v>
      </c>
      <c r="AT42" s="290">
        <v>94486941</v>
      </c>
      <c r="AU42" s="57"/>
      <c r="AV42" s="57"/>
      <c r="AW42" s="58"/>
      <c r="AX42" s="86"/>
      <c r="AY42" s="57"/>
      <c r="AZ42" s="58"/>
      <c r="BA42" s="59"/>
      <c r="BB42" s="60"/>
      <c r="BC42" s="61"/>
      <c r="BD42" s="61"/>
      <c r="BE42" s="62"/>
      <c r="BF42" s="61"/>
      <c r="BG42" s="63"/>
      <c r="BH42" s="63"/>
      <c r="BI42" s="64"/>
      <c r="BJ42" s="65"/>
      <c r="BK42" s="66"/>
      <c r="BL42" s="65"/>
      <c r="BM42" s="203">
        <f>+AF42</f>
        <v>0</v>
      </c>
      <c r="BN42" s="204">
        <f t="shared" ref="BN42:BN49" si="37">+AW42+BC42+BI42+BM42</f>
        <v>0</v>
      </c>
      <c r="BO42" s="205">
        <f>+AH42+BN42</f>
        <v>3000000</v>
      </c>
      <c r="BP42" s="67"/>
      <c r="BQ42" s="67"/>
      <c r="BR42" s="115"/>
      <c r="BS42" s="67"/>
      <c r="BT42" s="58"/>
      <c r="BU42" s="61"/>
      <c r="BV42" s="60"/>
      <c r="BW42" s="60"/>
      <c r="BX42" s="60"/>
      <c r="BY42" s="61"/>
      <c r="BZ42" s="71"/>
      <c r="CA42" s="71"/>
      <c r="CB42" s="72"/>
      <c r="CC42" s="72"/>
      <c r="CD42" s="72"/>
      <c r="CE42" s="73"/>
      <c r="CF42" s="74">
        <f>+IF(BQ42&gt;AP42,IF(BV42&gt;BQ42,IF(CA42&gt;BV42,CA42,BV42),BQ42),AP42)</f>
        <v>42735</v>
      </c>
      <c r="CG42" s="75"/>
      <c r="CH42" s="49"/>
      <c r="CI42" s="73"/>
      <c r="CJ42" s="76" t="e">
        <f>+SUMIFS(#REF!,#REF!,AB42)</f>
        <v>#REF!</v>
      </c>
      <c r="CK42" s="77" t="e">
        <f>+SUMIFS(#REF!,#REF!,AU42)+SUMIFS(#REF!,#REF!,BA42)+SUMIFS(#REF!,#REF!,BG42)</f>
        <v>#REF!</v>
      </c>
      <c r="CL42" s="78" t="e">
        <f t="shared" ref="CL42:CL49" si="38">+(CJ42+CK42)/BO42</f>
        <v>#REF!</v>
      </c>
      <c r="CM42" s="79"/>
      <c r="CN42" s="80" t="str">
        <f>+R42</f>
        <v>EJECUCIÓN</v>
      </c>
      <c r="CO42" s="81"/>
      <c r="CP42" s="82">
        <f>+AN42</f>
        <v>42419</v>
      </c>
      <c r="CQ42" s="80">
        <f t="shared" ref="CQ42:CQ49" si="39">+CF42</f>
        <v>42735</v>
      </c>
      <c r="CR42" s="83">
        <f t="shared" ref="CR42:CR49" si="40">+CQ42-CP42</f>
        <v>316</v>
      </c>
      <c r="CS42" s="83">
        <f t="shared" ref="CS42:CS49" si="41">+$CU$2-CP42</f>
        <v>-142</v>
      </c>
      <c r="CT42" s="84">
        <f t="shared" ref="CT42:CT49" si="42">+IF(CS42&gt;=CR42,100,(CS42/CR42)*100)</f>
        <v>-44.936708860759495</v>
      </c>
      <c r="CU42" s="921"/>
      <c r="CV42" s="83">
        <f t="shared" ref="CV42:CV49" si="43">+CT42</f>
        <v>-44.936708860759495</v>
      </c>
      <c r="CW42" s="85" t="e">
        <f t="shared" ref="CW42:CW49" si="44">+CL42</f>
        <v>#REF!</v>
      </c>
    </row>
    <row r="43" spans="1:126" s="51" customFormat="1" ht="63.75" hidden="1" x14ac:dyDescent="0.25">
      <c r="A43" s="352">
        <f t="shared" si="8"/>
        <v>35</v>
      </c>
      <c r="B43" s="43" t="s">
        <v>1489</v>
      </c>
      <c r="C43" s="277" t="s">
        <v>1797</v>
      </c>
      <c r="D43" s="201" t="s">
        <v>1798</v>
      </c>
      <c r="E43" s="346">
        <v>42405</v>
      </c>
      <c r="F43" s="117" t="s">
        <v>1499</v>
      </c>
      <c r="G43" s="117" t="s">
        <v>1526</v>
      </c>
      <c r="H43" s="117"/>
      <c r="I43" s="350" t="s">
        <v>1908</v>
      </c>
      <c r="J43" s="351" t="s">
        <v>1799</v>
      </c>
      <c r="K43" s="352">
        <v>241</v>
      </c>
      <c r="L43" s="46" t="s">
        <v>1800</v>
      </c>
      <c r="M43" s="184" t="s">
        <v>1801</v>
      </c>
      <c r="N43" s="162">
        <v>20000000</v>
      </c>
      <c r="O43" s="348" t="s">
        <v>1802</v>
      </c>
      <c r="P43" s="32" t="s">
        <v>1803</v>
      </c>
      <c r="Q43" s="288" t="s">
        <v>1480</v>
      </c>
      <c r="R43" s="349" t="s">
        <v>1481</v>
      </c>
      <c r="S43" s="47"/>
      <c r="T43" s="48"/>
      <c r="U43" s="47"/>
      <c r="V43" s="192">
        <v>35</v>
      </c>
      <c r="W43" s="346">
        <v>42415</v>
      </c>
      <c r="X43" s="350" t="s">
        <v>1484</v>
      </c>
      <c r="Y43" s="45" t="s">
        <v>1805</v>
      </c>
      <c r="Z43" s="114">
        <v>830041326</v>
      </c>
      <c r="AA43" s="50" t="s">
        <v>1806</v>
      </c>
      <c r="AB43" s="347">
        <v>41316</v>
      </c>
      <c r="AC43" s="346">
        <v>42415</v>
      </c>
      <c r="AD43" s="29"/>
      <c r="AE43" s="157">
        <v>20000000</v>
      </c>
      <c r="AF43" s="49"/>
      <c r="AG43" s="49"/>
      <c r="AH43" s="49">
        <f t="shared" si="0"/>
        <v>20000000</v>
      </c>
      <c r="AI43" s="157" t="s">
        <v>22</v>
      </c>
      <c r="AJ43" s="157" t="s">
        <v>67</v>
      </c>
      <c r="AK43" s="157" t="s">
        <v>67</v>
      </c>
      <c r="AL43" s="157" t="s">
        <v>67</v>
      </c>
      <c r="AM43" s="346" t="s">
        <v>67</v>
      </c>
      <c r="AN43" s="346">
        <v>42415</v>
      </c>
      <c r="AO43" s="346"/>
      <c r="AP43" s="346">
        <v>42627</v>
      </c>
      <c r="AQ43" s="29">
        <f t="shared" si="36"/>
        <v>212</v>
      </c>
      <c r="AR43" s="29"/>
      <c r="AS43" s="184" t="s">
        <v>58</v>
      </c>
      <c r="AT43" s="290">
        <v>79572017</v>
      </c>
      <c r="AU43" s="57"/>
      <c r="AV43" s="57"/>
      <c r="AW43" s="58"/>
      <c r="AX43" s="86"/>
      <c r="AY43" s="57"/>
      <c r="AZ43" s="58"/>
      <c r="BA43" s="59"/>
      <c r="BB43" s="60"/>
      <c r="BC43" s="61"/>
      <c r="BD43" s="61"/>
      <c r="BE43" s="62"/>
      <c r="BF43" s="61"/>
      <c r="BG43" s="63"/>
      <c r="BH43" s="63"/>
      <c r="BI43" s="64"/>
      <c r="BJ43" s="65"/>
      <c r="BK43" s="66"/>
      <c r="BL43" s="65"/>
      <c r="BM43" s="203">
        <f>+AF43</f>
        <v>0</v>
      </c>
      <c r="BN43" s="204">
        <f t="shared" si="37"/>
        <v>0</v>
      </c>
      <c r="BO43" s="205">
        <f>+AH43+BN43</f>
        <v>20000000</v>
      </c>
      <c r="BP43" s="67"/>
      <c r="BQ43" s="67"/>
      <c r="BR43" s="115"/>
      <c r="BS43" s="67"/>
      <c r="BT43" s="58"/>
      <c r="BU43" s="61"/>
      <c r="BV43" s="60"/>
      <c r="BW43" s="60"/>
      <c r="BX43" s="60"/>
      <c r="BY43" s="61"/>
      <c r="BZ43" s="71"/>
      <c r="CA43" s="71"/>
      <c r="CB43" s="72"/>
      <c r="CC43" s="72"/>
      <c r="CD43" s="72"/>
      <c r="CE43" s="73"/>
      <c r="CF43" s="74">
        <f>+IF(BQ43&gt;AP43,IF(BV43&gt;BQ43,IF(CA43&gt;BV43,CA43,BV43),BQ43),AP43)</f>
        <v>42627</v>
      </c>
      <c r="CG43" s="75"/>
      <c r="CH43" s="49"/>
      <c r="CI43" s="73"/>
      <c r="CJ43" s="76" t="e">
        <f>+SUMIFS(#REF!,#REF!,AB43)</f>
        <v>#REF!</v>
      </c>
      <c r="CK43" s="77" t="e">
        <f>+SUMIFS(#REF!,#REF!,AU43)+SUMIFS(#REF!,#REF!,BA43)+SUMIFS(#REF!,#REF!,BG43)</f>
        <v>#REF!</v>
      </c>
      <c r="CL43" s="78" t="e">
        <f t="shared" si="38"/>
        <v>#REF!</v>
      </c>
      <c r="CM43" s="79"/>
      <c r="CN43" s="80" t="str">
        <f>+R43</f>
        <v>EJECUCIÓN</v>
      </c>
      <c r="CO43" s="81"/>
      <c r="CP43" s="82">
        <f>+AN43</f>
        <v>42415</v>
      </c>
      <c r="CQ43" s="80">
        <f t="shared" si="39"/>
        <v>42627</v>
      </c>
      <c r="CR43" s="83">
        <f t="shared" si="40"/>
        <v>212</v>
      </c>
      <c r="CS43" s="83">
        <f t="shared" si="41"/>
        <v>-138</v>
      </c>
      <c r="CT43" s="84">
        <f t="shared" si="42"/>
        <v>-65.094339622641513</v>
      </c>
      <c r="CU43" s="921"/>
      <c r="CV43" s="83">
        <f t="shared" si="43"/>
        <v>-65.094339622641513</v>
      </c>
      <c r="CW43" s="85" t="e">
        <f t="shared" si="44"/>
        <v>#REF!</v>
      </c>
    </row>
    <row r="44" spans="1:126" s="51" customFormat="1" ht="71.25" hidden="1" customHeight="1" x14ac:dyDescent="0.25">
      <c r="A44" s="352" t="str">
        <f t="shared" si="8"/>
        <v>47</v>
      </c>
      <c r="B44" s="43" t="s">
        <v>1477</v>
      </c>
      <c r="C44" s="277" t="s">
        <v>1896</v>
      </c>
      <c r="D44" s="211">
        <v>42</v>
      </c>
      <c r="E44" s="346">
        <v>42408</v>
      </c>
      <c r="F44" s="117" t="s">
        <v>1499</v>
      </c>
      <c r="G44" s="117" t="s">
        <v>1526</v>
      </c>
      <c r="H44" s="117"/>
      <c r="I44" s="120" t="s">
        <v>2250</v>
      </c>
      <c r="J44" s="206" t="s">
        <v>1891</v>
      </c>
      <c r="K44" s="347">
        <v>20</v>
      </c>
      <c r="L44" s="46" t="s">
        <v>1841</v>
      </c>
      <c r="M44" s="46" t="s">
        <v>1892</v>
      </c>
      <c r="N44" s="162">
        <v>18193600</v>
      </c>
      <c r="O44" s="348" t="s">
        <v>1893</v>
      </c>
      <c r="P44" s="32" t="s">
        <v>1531</v>
      </c>
      <c r="Q44" s="288" t="s">
        <v>1480</v>
      </c>
      <c r="R44" s="349" t="s">
        <v>1481</v>
      </c>
      <c r="S44" s="47"/>
      <c r="T44" s="48"/>
      <c r="U44" s="47"/>
      <c r="V44" s="192" t="s">
        <v>2091</v>
      </c>
      <c r="W44" s="346">
        <v>42431</v>
      </c>
      <c r="X44" s="350" t="s">
        <v>1484</v>
      </c>
      <c r="Y44" s="45" t="s">
        <v>1894</v>
      </c>
      <c r="Z44" s="114">
        <v>900115635</v>
      </c>
      <c r="AA44" s="50" t="s">
        <v>1895</v>
      </c>
      <c r="AB44" s="347">
        <v>52916</v>
      </c>
      <c r="AC44" s="346">
        <v>42431</v>
      </c>
      <c r="AD44" s="87"/>
      <c r="AE44" s="162">
        <v>18193600</v>
      </c>
      <c r="AF44" s="49"/>
      <c r="AG44" s="49"/>
      <c r="AH44" s="49">
        <f t="shared" si="0"/>
        <v>18193600</v>
      </c>
      <c r="AI44" s="157" t="s">
        <v>1897</v>
      </c>
      <c r="AJ44" s="88" t="s">
        <v>1898</v>
      </c>
      <c r="AK44" s="88" t="s">
        <v>1902</v>
      </c>
      <c r="AL44" s="88" t="s">
        <v>1903</v>
      </c>
      <c r="AM44" s="346" t="s">
        <v>67</v>
      </c>
      <c r="AN44" s="346">
        <v>42436</v>
      </c>
      <c r="AO44" s="346"/>
      <c r="AP44" s="346">
        <v>42735</v>
      </c>
      <c r="AQ44" s="29">
        <f t="shared" si="36"/>
        <v>299</v>
      </c>
      <c r="AR44" s="29"/>
      <c r="AS44" s="184" t="s">
        <v>89</v>
      </c>
      <c r="AT44" s="290">
        <v>19262345</v>
      </c>
      <c r="AU44" s="56"/>
      <c r="AV44" s="57"/>
      <c r="AW44" s="58"/>
      <c r="AX44" s="58"/>
      <c r="AY44" s="57"/>
      <c r="AZ44" s="58"/>
      <c r="BA44" s="59"/>
      <c r="BB44" s="60"/>
      <c r="BC44" s="61"/>
      <c r="BD44" s="61"/>
      <c r="BE44" s="62"/>
      <c r="BF44" s="61"/>
      <c r="BG44" s="63"/>
      <c r="BH44" s="63"/>
      <c r="BI44" s="64"/>
      <c r="BJ44" s="65"/>
      <c r="BK44" s="66"/>
      <c r="BL44" s="65"/>
      <c r="BM44" s="203">
        <f>+AF44</f>
        <v>0</v>
      </c>
      <c r="BN44" s="204">
        <f t="shared" si="37"/>
        <v>0</v>
      </c>
      <c r="BO44" s="205">
        <f>+AH44+BN44</f>
        <v>18193600</v>
      </c>
      <c r="BP44" s="67"/>
      <c r="BQ44" s="67"/>
      <c r="BR44" s="67"/>
      <c r="BS44" s="67"/>
      <c r="BT44" s="58"/>
      <c r="BU44" s="60"/>
      <c r="BV44" s="60"/>
      <c r="BW44" s="60"/>
      <c r="BX44" s="60"/>
      <c r="BY44" s="61"/>
      <c r="BZ44" s="71"/>
      <c r="CA44" s="71"/>
      <c r="CB44" s="72"/>
      <c r="CC44" s="72"/>
      <c r="CD44" s="72"/>
      <c r="CE44" s="73"/>
      <c r="CF44" s="74">
        <f>+IF(BQ44&gt;AP44,IF(BV44&gt;BQ44,IF(CA44&gt;BV44,CA44,BV44),BQ44),AP44)</f>
        <v>42735</v>
      </c>
      <c r="CG44" s="75"/>
      <c r="CH44" s="49"/>
      <c r="CI44" s="73"/>
      <c r="CJ44" s="76" t="e">
        <f>+SUMIFS(#REF!,#REF!,AB44)</f>
        <v>#REF!</v>
      </c>
      <c r="CK44" s="77" t="e">
        <f>+SUMIFS(#REF!,#REF!,AU44)+SUMIFS(#REF!,#REF!,BA44)+SUMIFS(#REF!,#REF!,BG44)</f>
        <v>#REF!</v>
      </c>
      <c r="CL44" s="78" t="e">
        <f t="shared" si="38"/>
        <v>#REF!</v>
      </c>
      <c r="CM44" s="79"/>
      <c r="CN44" s="80" t="str">
        <f>+R44</f>
        <v>EJECUCIÓN</v>
      </c>
      <c r="CO44" s="81"/>
      <c r="CP44" s="82">
        <f>+AN44</f>
        <v>42436</v>
      </c>
      <c r="CQ44" s="80">
        <f t="shared" si="39"/>
        <v>42735</v>
      </c>
      <c r="CR44" s="83">
        <f t="shared" si="40"/>
        <v>299</v>
      </c>
      <c r="CS44" s="83">
        <f t="shared" si="41"/>
        <v>-159</v>
      </c>
      <c r="CT44" s="84">
        <f t="shared" si="42"/>
        <v>-53.177257525083611</v>
      </c>
      <c r="CU44" s="921"/>
      <c r="CV44" s="83">
        <f t="shared" si="43"/>
        <v>-53.177257525083611</v>
      </c>
      <c r="CW44" s="85" t="e">
        <f t="shared" si="44"/>
        <v>#REF!</v>
      </c>
    </row>
    <row r="45" spans="1:126" s="51" customFormat="1" ht="76.5" hidden="1" x14ac:dyDescent="0.25">
      <c r="A45" s="352" t="str">
        <f t="shared" si="8"/>
        <v>44</v>
      </c>
      <c r="B45" s="43" t="s">
        <v>1477</v>
      </c>
      <c r="C45" s="277" t="s">
        <v>1922</v>
      </c>
      <c r="D45" s="211">
        <v>43</v>
      </c>
      <c r="E45" s="346">
        <v>42408</v>
      </c>
      <c r="F45" s="117" t="s">
        <v>1499</v>
      </c>
      <c r="G45" s="117" t="s">
        <v>1526</v>
      </c>
      <c r="H45" s="117"/>
      <c r="I45" s="120" t="s">
        <v>2250</v>
      </c>
      <c r="J45" s="206" t="s">
        <v>1899</v>
      </c>
      <c r="K45" s="347">
        <v>19</v>
      </c>
      <c r="L45" s="46" t="s">
        <v>1841</v>
      </c>
      <c r="M45" s="46" t="s">
        <v>1892</v>
      </c>
      <c r="N45" s="162">
        <v>169700000</v>
      </c>
      <c r="O45" s="348" t="s">
        <v>1900</v>
      </c>
      <c r="P45" s="32" t="s">
        <v>1531</v>
      </c>
      <c r="Q45" s="288" t="s">
        <v>1480</v>
      </c>
      <c r="R45" s="349" t="s">
        <v>1481</v>
      </c>
      <c r="S45" s="47"/>
      <c r="T45" s="48"/>
      <c r="U45" s="47"/>
      <c r="V45" s="192" t="s">
        <v>1998</v>
      </c>
      <c r="W45" s="346">
        <v>42429</v>
      </c>
      <c r="X45" s="350" t="s">
        <v>1484</v>
      </c>
      <c r="Y45" s="45" t="s">
        <v>1901</v>
      </c>
      <c r="Z45" s="114">
        <v>830025306</v>
      </c>
      <c r="AA45" s="50" t="s">
        <v>1883</v>
      </c>
      <c r="AB45" s="347">
        <v>52516</v>
      </c>
      <c r="AC45" s="346">
        <v>42429</v>
      </c>
      <c r="AD45" s="87"/>
      <c r="AE45" s="162">
        <v>169700000</v>
      </c>
      <c r="AF45" s="49"/>
      <c r="AG45" s="49"/>
      <c r="AH45" s="49">
        <f t="shared" si="0"/>
        <v>169700000</v>
      </c>
      <c r="AI45" s="157" t="s">
        <v>1897</v>
      </c>
      <c r="AJ45" s="88" t="s">
        <v>1898</v>
      </c>
      <c r="AK45" s="88" t="s">
        <v>1902</v>
      </c>
      <c r="AL45" s="88" t="s">
        <v>1903</v>
      </c>
      <c r="AM45" s="346" t="s">
        <v>67</v>
      </c>
      <c r="AN45" s="346">
        <v>42431</v>
      </c>
      <c r="AO45" s="346"/>
      <c r="AP45" s="346">
        <v>42735</v>
      </c>
      <c r="AQ45" s="29">
        <f t="shared" si="36"/>
        <v>304</v>
      </c>
      <c r="AR45" s="29"/>
      <c r="AS45" s="184" t="s">
        <v>89</v>
      </c>
      <c r="AT45" s="290">
        <v>19262345</v>
      </c>
      <c r="AU45" s="56"/>
      <c r="AV45" s="57"/>
      <c r="AW45" s="58"/>
      <c r="AX45" s="58"/>
      <c r="AY45" s="57"/>
      <c r="AZ45" s="58"/>
      <c r="BA45" s="59"/>
      <c r="BB45" s="60"/>
      <c r="BC45" s="61"/>
      <c r="BD45" s="61"/>
      <c r="BE45" s="62"/>
      <c r="BF45" s="61"/>
      <c r="BG45" s="63"/>
      <c r="BH45" s="63"/>
      <c r="BI45" s="64"/>
      <c r="BJ45" s="65"/>
      <c r="BK45" s="66"/>
      <c r="BL45" s="65"/>
      <c r="BM45" s="203">
        <f>+AF45</f>
        <v>0</v>
      </c>
      <c r="BN45" s="204">
        <f t="shared" si="37"/>
        <v>0</v>
      </c>
      <c r="BO45" s="205">
        <f>+AH45+BN45</f>
        <v>169700000</v>
      </c>
      <c r="BP45" s="67"/>
      <c r="BQ45" s="67"/>
      <c r="BR45" s="67"/>
      <c r="BS45" s="67"/>
      <c r="BT45" s="58"/>
      <c r="BU45" s="60"/>
      <c r="BV45" s="60"/>
      <c r="BW45" s="60"/>
      <c r="BX45" s="60"/>
      <c r="BY45" s="61"/>
      <c r="BZ45" s="71"/>
      <c r="CA45" s="71"/>
      <c r="CB45" s="72"/>
      <c r="CC45" s="72"/>
      <c r="CD45" s="72"/>
      <c r="CE45" s="73"/>
      <c r="CF45" s="74">
        <f>+IF(BQ45&gt;AP45,IF(BV45&gt;BQ45,IF(CA45&gt;BV45,CA45,BV45),BQ45),AP45)</f>
        <v>42735</v>
      </c>
      <c r="CG45" s="75"/>
      <c r="CH45" s="49"/>
      <c r="CI45" s="73"/>
      <c r="CJ45" s="76" t="e">
        <f>+SUMIFS(#REF!,#REF!,AB45)</f>
        <v>#REF!</v>
      </c>
      <c r="CK45" s="77" t="e">
        <f>+SUMIFS(#REF!,#REF!,AU45)+SUMIFS(#REF!,#REF!,BA45)+SUMIFS(#REF!,#REF!,BG45)</f>
        <v>#REF!</v>
      </c>
      <c r="CL45" s="78" t="e">
        <f t="shared" si="38"/>
        <v>#REF!</v>
      </c>
      <c r="CM45" s="79"/>
      <c r="CN45" s="80" t="str">
        <f>+R45</f>
        <v>EJECUCIÓN</v>
      </c>
      <c r="CO45" s="81"/>
      <c r="CP45" s="82">
        <f>+AN45</f>
        <v>42431</v>
      </c>
      <c r="CQ45" s="80">
        <f t="shared" si="39"/>
        <v>42735</v>
      </c>
      <c r="CR45" s="83">
        <f t="shared" si="40"/>
        <v>304</v>
      </c>
      <c r="CS45" s="83">
        <f t="shared" si="41"/>
        <v>-154</v>
      </c>
      <c r="CT45" s="84">
        <f t="shared" si="42"/>
        <v>-50.657894736842103</v>
      </c>
      <c r="CU45" s="921"/>
      <c r="CV45" s="83">
        <f t="shared" si="43"/>
        <v>-50.657894736842103</v>
      </c>
      <c r="CW45" s="85" t="e">
        <f t="shared" si="44"/>
        <v>#REF!</v>
      </c>
    </row>
    <row r="46" spans="1:126" s="51" customFormat="1" ht="96" hidden="1" customHeight="1" x14ac:dyDescent="0.25">
      <c r="A46" s="352">
        <f t="shared" si="8"/>
        <v>41</v>
      </c>
      <c r="B46" s="43" t="s">
        <v>1610</v>
      </c>
      <c r="C46" s="277" t="s">
        <v>1999</v>
      </c>
      <c r="D46" s="201" t="s">
        <v>1998</v>
      </c>
      <c r="E46" s="346">
        <v>42408</v>
      </c>
      <c r="F46" s="117" t="s">
        <v>1499</v>
      </c>
      <c r="G46" s="117" t="s">
        <v>1525</v>
      </c>
      <c r="H46" s="117"/>
      <c r="I46" s="350" t="s">
        <v>1972</v>
      </c>
      <c r="J46" s="351" t="s">
        <v>2245</v>
      </c>
      <c r="K46" s="352">
        <v>157</v>
      </c>
      <c r="L46" s="46">
        <v>80111600</v>
      </c>
      <c r="M46" s="46" t="s">
        <v>2000</v>
      </c>
      <c r="N46" s="162">
        <v>12000000</v>
      </c>
      <c r="O46" s="348">
        <v>17416</v>
      </c>
      <c r="P46" s="32" t="s">
        <v>2001</v>
      </c>
      <c r="Q46" s="288" t="s">
        <v>1480</v>
      </c>
      <c r="R46" s="349" t="s">
        <v>1481</v>
      </c>
      <c r="S46" s="47"/>
      <c r="T46" s="48"/>
      <c r="U46" s="47"/>
      <c r="V46" s="192">
        <v>41</v>
      </c>
      <c r="W46" s="346">
        <v>42422</v>
      </c>
      <c r="X46" s="350" t="s">
        <v>1484</v>
      </c>
      <c r="Y46" s="45" t="s">
        <v>2002</v>
      </c>
      <c r="Z46" s="114">
        <v>51727720</v>
      </c>
      <c r="AA46" s="50"/>
      <c r="AB46" s="347">
        <v>45816</v>
      </c>
      <c r="AC46" s="346">
        <v>42422</v>
      </c>
      <c r="AD46" s="29"/>
      <c r="AE46" s="157">
        <v>12000000</v>
      </c>
      <c r="AF46" s="49"/>
      <c r="AG46" s="49"/>
      <c r="AH46" s="49">
        <f t="shared" si="0"/>
        <v>12000000</v>
      </c>
      <c r="AI46" s="157" t="s">
        <v>22</v>
      </c>
      <c r="AJ46" s="157" t="s">
        <v>67</v>
      </c>
      <c r="AK46" s="157" t="s">
        <v>67</v>
      </c>
      <c r="AL46" s="157" t="s">
        <v>67</v>
      </c>
      <c r="AM46" s="346" t="s">
        <v>67</v>
      </c>
      <c r="AN46" s="346">
        <v>42422</v>
      </c>
      <c r="AO46" s="346"/>
      <c r="AP46" s="346">
        <v>42735</v>
      </c>
      <c r="AQ46" s="29">
        <f t="shared" si="36"/>
        <v>313</v>
      </c>
      <c r="AR46" s="29"/>
      <c r="AS46" s="350" t="s">
        <v>61</v>
      </c>
      <c r="AT46" s="55">
        <v>21094954</v>
      </c>
      <c r="AU46" s="57"/>
      <c r="AV46" s="57"/>
      <c r="AW46" s="58"/>
      <c r="AX46" s="86"/>
      <c r="AY46" s="57"/>
      <c r="AZ46" s="58"/>
      <c r="BA46" s="59"/>
      <c r="BB46" s="60"/>
      <c r="BC46" s="61"/>
      <c r="BD46" s="61"/>
      <c r="BE46" s="62"/>
      <c r="BF46" s="61"/>
      <c r="BG46" s="63"/>
      <c r="BH46" s="63"/>
      <c r="BI46" s="64"/>
      <c r="BJ46" s="65"/>
      <c r="BK46" s="66"/>
      <c r="BL46" s="65"/>
      <c r="BM46" s="203"/>
      <c r="BN46" s="204"/>
      <c r="BO46" s="29">
        <v>12000000</v>
      </c>
      <c r="BP46" s="67"/>
      <c r="BQ46" s="67"/>
      <c r="BR46" s="115"/>
      <c r="BS46" s="67"/>
      <c r="BT46" s="58"/>
      <c r="BU46" s="61"/>
      <c r="BV46" s="60"/>
      <c r="BW46" s="60"/>
      <c r="BX46" s="60"/>
      <c r="BY46" s="61"/>
      <c r="BZ46" s="71"/>
      <c r="CA46" s="71"/>
      <c r="CB46" s="72"/>
      <c r="CC46" s="72"/>
      <c r="CD46" s="72"/>
      <c r="CE46" s="73"/>
      <c r="CF46" s="74">
        <v>42735</v>
      </c>
      <c r="CG46" s="75"/>
      <c r="CH46" s="49"/>
      <c r="CI46" s="73"/>
      <c r="CJ46" s="76"/>
      <c r="CK46" s="77"/>
      <c r="CL46" s="78"/>
      <c r="CM46" s="79"/>
      <c r="CN46" s="80" t="str">
        <f>+R46</f>
        <v>EJECUCIÓN</v>
      </c>
      <c r="CO46" s="81"/>
      <c r="CP46" s="346">
        <v>42422</v>
      </c>
      <c r="CQ46" s="80">
        <v>42735</v>
      </c>
      <c r="CR46" s="83"/>
      <c r="CS46" s="83"/>
      <c r="CT46" s="84"/>
      <c r="CU46" s="921"/>
      <c r="CV46" s="83"/>
      <c r="CW46" s="85"/>
      <c r="DV46" s="356"/>
    </row>
    <row r="47" spans="1:126" s="51" customFormat="1" ht="60" hidden="1" customHeight="1" x14ac:dyDescent="0.25">
      <c r="A47" s="352">
        <f t="shared" si="8"/>
        <v>6460</v>
      </c>
      <c r="B47" s="43" t="s">
        <v>2274</v>
      </c>
      <c r="C47" s="277" t="s">
        <v>2275</v>
      </c>
      <c r="D47" s="214" t="s">
        <v>2277</v>
      </c>
      <c r="E47" s="346">
        <v>42398</v>
      </c>
      <c r="F47" s="117" t="s">
        <v>1590</v>
      </c>
      <c r="G47" s="117" t="s">
        <v>1873</v>
      </c>
      <c r="H47" s="117"/>
      <c r="I47" s="30" t="s">
        <v>2257</v>
      </c>
      <c r="J47" s="351" t="s">
        <v>2276</v>
      </c>
      <c r="K47" s="352">
        <v>237</v>
      </c>
      <c r="L47" s="46">
        <v>561115</v>
      </c>
      <c r="M47" s="184"/>
      <c r="N47" s="162">
        <v>6237600</v>
      </c>
      <c r="O47" s="348" t="s">
        <v>2278</v>
      </c>
      <c r="P47" s="32" t="s">
        <v>2279</v>
      </c>
      <c r="Q47" s="288" t="s">
        <v>1480</v>
      </c>
      <c r="R47" s="349" t="s">
        <v>1481</v>
      </c>
      <c r="S47" s="47"/>
      <c r="T47" s="48"/>
      <c r="U47" s="47"/>
      <c r="V47" s="192">
        <v>6460</v>
      </c>
      <c r="W47" s="346">
        <v>42398</v>
      </c>
      <c r="X47" s="350" t="s">
        <v>1484</v>
      </c>
      <c r="Y47" s="45" t="s">
        <v>2280</v>
      </c>
      <c r="Z47" s="114">
        <v>900059238</v>
      </c>
      <c r="AA47" s="50" t="s">
        <v>2065</v>
      </c>
      <c r="AB47" s="347">
        <v>34116</v>
      </c>
      <c r="AC47" s="346"/>
      <c r="AD47" s="29"/>
      <c r="AE47" s="113">
        <v>6237600</v>
      </c>
      <c r="AF47" s="49"/>
      <c r="AG47" s="49"/>
      <c r="AH47" s="49">
        <f t="shared" si="0"/>
        <v>6237600</v>
      </c>
      <c r="AI47" s="157" t="s">
        <v>22</v>
      </c>
      <c r="AJ47" s="157" t="s">
        <v>67</v>
      </c>
      <c r="AK47" s="157" t="s">
        <v>67</v>
      </c>
      <c r="AL47" s="157" t="s">
        <v>67</v>
      </c>
      <c r="AM47" s="346" t="s">
        <v>67</v>
      </c>
      <c r="AN47" s="346">
        <v>42398</v>
      </c>
      <c r="AO47" s="346"/>
      <c r="AP47" s="346">
        <v>42420</v>
      </c>
      <c r="AQ47" s="29">
        <f>AP47-AN47</f>
        <v>22</v>
      </c>
      <c r="AR47" s="29"/>
      <c r="AS47" s="184" t="s">
        <v>62</v>
      </c>
      <c r="AT47" s="290">
        <v>12630990</v>
      </c>
      <c r="AU47" s="57"/>
      <c r="AV47" s="57"/>
      <c r="AW47" s="58"/>
      <c r="AX47" s="86"/>
      <c r="AY47" s="57"/>
      <c r="AZ47" s="58"/>
      <c r="BA47" s="59"/>
      <c r="BB47" s="60"/>
      <c r="BC47" s="61"/>
      <c r="BD47" s="61"/>
      <c r="BE47" s="62"/>
      <c r="BF47" s="61"/>
      <c r="BG47" s="63"/>
      <c r="BH47" s="63"/>
      <c r="BI47" s="64"/>
      <c r="BJ47" s="65"/>
      <c r="BK47" s="66"/>
      <c r="BL47" s="65"/>
      <c r="BM47" s="203"/>
      <c r="BN47" s="204"/>
      <c r="BO47" s="205"/>
      <c r="BP47" s="67"/>
      <c r="BQ47" s="67"/>
      <c r="BR47" s="115"/>
      <c r="BS47" s="67"/>
      <c r="BT47" s="58"/>
      <c r="BU47" s="61"/>
      <c r="BV47" s="60"/>
      <c r="BW47" s="60"/>
      <c r="BX47" s="60"/>
      <c r="BY47" s="61"/>
      <c r="BZ47" s="71"/>
      <c r="CA47" s="71"/>
      <c r="CB47" s="72"/>
      <c r="CC47" s="72"/>
      <c r="CD47" s="72"/>
      <c r="CE47" s="73"/>
      <c r="CF47" s="74">
        <f t="shared" ref="CF47" si="45">+IF(BQ47&gt;AP47,IF(BV47&gt;BQ47,IF(CA47&gt;BV47,CA47,BV47),BQ47),AP47)</f>
        <v>42420</v>
      </c>
      <c r="CG47" s="75"/>
      <c r="CH47" s="49"/>
      <c r="CI47" s="73"/>
      <c r="CJ47" s="76"/>
      <c r="CK47" s="77"/>
      <c r="CL47" s="78"/>
      <c r="CM47" s="79"/>
      <c r="CN47" s="80"/>
      <c r="CO47" s="81"/>
      <c r="CP47" s="82">
        <f t="shared" ref="CP47" si="46">+AN47</f>
        <v>42398</v>
      </c>
      <c r="CQ47" s="80">
        <f t="shared" ref="CQ47" si="47">+CF47</f>
        <v>42420</v>
      </c>
      <c r="CR47" s="83">
        <f t="shared" ref="CR47" si="48">+CQ47-CP47</f>
        <v>22</v>
      </c>
      <c r="CS47" s="83">
        <f t="shared" ref="CS47" si="49">+$CU$2-CP47</f>
        <v>-121</v>
      </c>
      <c r="CT47" s="84">
        <f t="shared" ref="CT47" si="50">+IF(CS47&gt;=CR47,100,(CS47/CR47)*100)</f>
        <v>-550</v>
      </c>
      <c r="CU47" s="921"/>
      <c r="CV47" s="83">
        <f t="shared" ref="CV47" si="51">+CT47</f>
        <v>-550</v>
      </c>
      <c r="CW47" s="85"/>
    </row>
    <row r="48" spans="1:126" s="51" customFormat="1" ht="120" hidden="1" customHeight="1" x14ac:dyDescent="0.25">
      <c r="A48" s="352">
        <f t="shared" si="8"/>
        <v>36</v>
      </c>
      <c r="B48" s="43" t="s">
        <v>1610</v>
      </c>
      <c r="C48" s="277" t="s">
        <v>1810</v>
      </c>
      <c r="D48" s="201" t="s">
        <v>1816</v>
      </c>
      <c r="E48" s="346">
        <v>42409</v>
      </c>
      <c r="F48" s="117" t="s">
        <v>1499</v>
      </c>
      <c r="G48" s="44" t="s">
        <v>1525</v>
      </c>
      <c r="H48" s="44"/>
      <c r="I48" s="45" t="s">
        <v>1972</v>
      </c>
      <c r="J48" s="351" t="s">
        <v>1811</v>
      </c>
      <c r="K48" s="347">
        <v>203</v>
      </c>
      <c r="L48" s="46">
        <v>80161500</v>
      </c>
      <c r="M48" s="46" t="s">
        <v>1812</v>
      </c>
      <c r="N48" s="162" t="s">
        <v>1813</v>
      </c>
      <c r="O48" s="348" t="s">
        <v>1814</v>
      </c>
      <c r="P48" s="32" t="s">
        <v>1487</v>
      </c>
      <c r="Q48" s="288" t="s">
        <v>1480</v>
      </c>
      <c r="R48" s="349" t="s">
        <v>1481</v>
      </c>
      <c r="S48" s="47"/>
      <c r="T48" s="48"/>
      <c r="U48" s="47"/>
      <c r="V48" s="192">
        <v>36</v>
      </c>
      <c r="W48" s="346">
        <v>42416</v>
      </c>
      <c r="X48" s="350" t="s">
        <v>1484</v>
      </c>
      <c r="Y48" s="365" t="s">
        <v>1815</v>
      </c>
      <c r="Z48" s="114">
        <v>52985088</v>
      </c>
      <c r="AA48" s="50"/>
      <c r="AB48" s="347">
        <v>42816</v>
      </c>
      <c r="AC48" s="346">
        <v>42416</v>
      </c>
      <c r="AD48" s="368">
        <f>AH48/3</f>
        <v>1300000</v>
      </c>
      <c r="AE48" s="157">
        <v>3900000</v>
      </c>
      <c r="AF48" s="49"/>
      <c r="AG48" s="49"/>
      <c r="AH48" s="367">
        <f t="shared" si="0"/>
        <v>3900000</v>
      </c>
      <c r="AI48" s="157" t="s">
        <v>22</v>
      </c>
      <c r="AJ48" s="157" t="s">
        <v>67</v>
      </c>
      <c r="AK48" s="157" t="s">
        <v>67</v>
      </c>
      <c r="AL48" s="157" t="s">
        <v>67</v>
      </c>
      <c r="AM48" s="346" t="s">
        <v>67</v>
      </c>
      <c r="AN48" s="346">
        <v>42416</v>
      </c>
      <c r="AO48" s="346"/>
      <c r="AP48" s="346">
        <v>42506</v>
      </c>
      <c r="AQ48" s="29">
        <f t="shared" si="36"/>
        <v>90</v>
      </c>
      <c r="AR48" s="29"/>
      <c r="AS48" s="350" t="s">
        <v>1465</v>
      </c>
      <c r="AT48" s="269">
        <v>52260482</v>
      </c>
      <c r="AU48" s="57"/>
      <c r="AV48" s="57"/>
      <c r="AW48" s="58"/>
      <c r="AX48" s="69"/>
      <c r="AY48" s="57"/>
      <c r="AZ48" s="58"/>
      <c r="BA48" s="59"/>
      <c r="BB48" s="60"/>
      <c r="BC48" s="61"/>
      <c r="BD48" s="61"/>
      <c r="BE48" s="62"/>
      <c r="BF48" s="61"/>
      <c r="BG48" s="63"/>
      <c r="BH48" s="63"/>
      <c r="BI48" s="64"/>
      <c r="BJ48" s="65"/>
      <c r="BK48" s="66"/>
      <c r="BL48" s="65"/>
      <c r="BM48" s="203">
        <f>+AF48</f>
        <v>0</v>
      </c>
      <c r="BN48" s="204">
        <f t="shared" si="37"/>
        <v>0</v>
      </c>
      <c r="BO48" s="205">
        <f>+AH48+BN48</f>
        <v>3900000</v>
      </c>
      <c r="BP48" s="67"/>
      <c r="BQ48" s="67"/>
      <c r="BR48" s="115"/>
      <c r="BS48" s="67"/>
      <c r="BT48" s="58"/>
      <c r="BU48" s="60"/>
      <c r="BV48" s="60"/>
      <c r="BW48" s="70"/>
      <c r="BX48" s="60"/>
      <c r="BY48" s="61"/>
      <c r="BZ48" s="71"/>
      <c r="CA48" s="71"/>
      <c r="CB48" s="72"/>
      <c r="CC48" s="72"/>
      <c r="CD48" s="72"/>
      <c r="CE48" s="73"/>
      <c r="CF48" s="74">
        <f>+IF(BQ48&gt;AP48,IF(BV48&gt;BQ48,IF(CA48&gt;BV48,CA48,BV48),BQ48),AP48)</f>
        <v>42506</v>
      </c>
      <c r="CG48" s="75"/>
      <c r="CH48" s="49"/>
      <c r="CI48" s="73"/>
      <c r="CJ48" s="76" t="e">
        <f>+SUMIFS(#REF!,#REF!,AB48)</f>
        <v>#REF!</v>
      </c>
      <c r="CK48" s="77" t="e">
        <f>+SUMIFS(#REF!,#REF!,AU48)+SUMIFS(#REF!,#REF!,BA48)+SUMIFS(#REF!,#REF!,BG48)</f>
        <v>#REF!</v>
      </c>
      <c r="CL48" s="78" t="e">
        <f t="shared" si="38"/>
        <v>#REF!</v>
      </c>
      <c r="CM48" s="79"/>
      <c r="CN48" s="80" t="str">
        <f>+R48</f>
        <v>EJECUCIÓN</v>
      </c>
      <c r="CO48" s="81"/>
      <c r="CP48" s="82">
        <f>+AN48</f>
        <v>42416</v>
      </c>
      <c r="CQ48" s="80">
        <f t="shared" si="39"/>
        <v>42506</v>
      </c>
      <c r="CR48" s="83">
        <f t="shared" si="40"/>
        <v>90</v>
      </c>
      <c r="CS48" s="83">
        <f t="shared" si="41"/>
        <v>-139</v>
      </c>
      <c r="CT48" s="84">
        <f t="shared" si="42"/>
        <v>-154.44444444444446</v>
      </c>
      <c r="CU48" s="921"/>
      <c r="CV48" s="83">
        <f t="shared" si="43"/>
        <v>-154.44444444444446</v>
      </c>
      <c r="CW48" s="85" t="e">
        <f t="shared" si="44"/>
        <v>#REF!</v>
      </c>
      <c r="DV48" s="362" t="s">
        <v>2917</v>
      </c>
    </row>
    <row r="49" spans="1:126" s="51" customFormat="1" ht="120.75" hidden="1" customHeight="1" x14ac:dyDescent="0.25">
      <c r="A49" s="352" t="str">
        <f t="shared" si="8"/>
        <v>37</v>
      </c>
      <c r="B49" s="43" t="s">
        <v>1610</v>
      </c>
      <c r="C49" s="277" t="s">
        <v>1817</v>
      </c>
      <c r="D49" s="201" t="s">
        <v>1818</v>
      </c>
      <c r="E49" s="346">
        <v>42409</v>
      </c>
      <c r="F49" s="117" t="s">
        <v>1499</v>
      </c>
      <c r="G49" s="44" t="s">
        <v>1525</v>
      </c>
      <c r="H49" s="44"/>
      <c r="I49" s="45" t="s">
        <v>1972</v>
      </c>
      <c r="J49" s="351" t="s">
        <v>1811</v>
      </c>
      <c r="K49" s="352">
        <v>204</v>
      </c>
      <c r="L49" s="46">
        <v>80161500</v>
      </c>
      <c r="M49" s="46" t="s">
        <v>1812</v>
      </c>
      <c r="N49" s="162" t="s">
        <v>1813</v>
      </c>
      <c r="O49" s="348" t="s">
        <v>1819</v>
      </c>
      <c r="P49" s="32" t="s">
        <v>1487</v>
      </c>
      <c r="Q49" s="288" t="s">
        <v>1480</v>
      </c>
      <c r="R49" s="349" t="s">
        <v>1481</v>
      </c>
      <c r="S49" s="47"/>
      <c r="T49" s="48"/>
      <c r="U49" s="47"/>
      <c r="V49" s="192" t="s">
        <v>1557</v>
      </c>
      <c r="W49" s="346">
        <v>42416</v>
      </c>
      <c r="X49" s="350" t="s">
        <v>1484</v>
      </c>
      <c r="Y49" s="365" t="s">
        <v>1820</v>
      </c>
      <c r="Z49" s="114">
        <v>52065735</v>
      </c>
      <c r="AA49" s="50"/>
      <c r="AB49" s="347">
        <v>42916</v>
      </c>
      <c r="AC49" s="346">
        <v>42416</v>
      </c>
      <c r="AD49" s="368">
        <f>AH49/3</f>
        <v>1300000</v>
      </c>
      <c r="AE49" s="157">
        <v>3900000</v>
      </c>
      <c r="AF49" s="49"/>
      <c r="AG49" s="49"/>
      <c r="AH49" s="367">
        <f t="shared" si="0"/>
        <v>3900000</v>
      </c>
      <c r="AI49" s="157" t="s">
        <v>22</v>
      </c>
      <c r="AJ49" s="157" t="s">
        <v>67</v>
      </c>
      <c r="AK49" s="157" t="s">
        <v>67</v>
      </c>
      <c r="AL49" s="157" t="s">
        <v>67</v>
      </c>
      <c r="AM49" s="346" t="s">
        <v>67</v>
      </c>
      <c r="AN49" s="346">
        <v>42416</v>
      </c>
      <c r="AO49" s="346"/>
      <c r="AP49" s="346">
        <v>42506</v>
      </c>
      <c r="AQ49" s="29">
        <f t="shared" si="36"/>
        <v>90</v>
      </c>
      <c r="AR49" s="29"/>
      <c r="AS49" s="350" t="s">
        <v>1465</v>
      </c>
      <c r="AT49" s="269">
        <v>52260482</v>
      </c>
      <c r="AU49" s="57"/>
      <c r="AV49" s="57"/>
      <c r="AW49" s="58"/>
      <c r="AX49" s="86"/>
      <c r="AY49" s="57"/>
      <c r="AZ49" s="58"/>
      <c r="BA49" s="59"/>
      <c r="BB49" s="60"/>
      <c r="BC49" s="61"/>
      <c r="BD49" s="61"/>
      <c r="BE49" s="62"/>
      <c r="BF49" s="61"/>
      <c r="BG49" s="63"/>
      <c r="BH49" s="63"/>
      <c r="BI49" s="64"/>
      <c r="BJ49" s="65"/>
      <c r="BK49" s="66"/>
      <c r="BL49" s="65"/>
      <c r="BM49" s="203">
        <f>+AF49</f>
        <v>0</v>
      </c>
      <c r="BN49" s="204">
        <f t="shared" si="37"/>
        <v>0</v>
      </c>
      <c r="BO49" s="205">
        <f>+AH49+BN49</f>
        <v>3900000</v>
      </c>
      <c r="BP49" s="67"/>
      <c r="BQ49" s="67"/>
      <c r="BR49" s="115"/>
      <c r="BS49" s="67"/>
      <c r="BT49" s="58"/>
      <c r="BU49" s="61"/>
      <c r="BV49" s="60"/>
      <c r="BW49" s="60"/>
      <c r="BX49" s="60"/>
      <c r="BY49" s="61"/>
      <c r="BZ49" s="71"/>
      <c r="CA49" s="71"/>
      <c r="CB49" s="72"/>
      <c r="CC49" s="72"/>
      <c r="CD49" s="72"/>
      <c r="CE49" s="73"/>
      <c r="CF49" s="74">
        <f>+IF(BQ49&gt;AP49,IF(BV49&gt;BQ49,IF(CA49&gt;BV49,CA49,BV49),BQ49),AP49)</f>
        <v>42506</v>
      </c>
      <c r="CG49" s="75"/>
      <c r="CH49" s="49"/>
      <c r="CI49" s="73"/>
      <c r="CJ49" s="76" t="e">
        <f>+SUMIFS(#REF!,#REF!,AB49)</f>
        <v>#REF!</v>
      </c>
      <c r="CK49" s="77" t="e">
        <f>+SUMIFS(#REF!,#REF!,AU49)+SUMIFS(#REF!,#REF!,BA49)+SUMIFS(#REF!,#REF!,BG49)</f>
        <v>#REF!</v>
      </c>
      <c r="CL49" s="78" t="e">
        <f t="shared" si="38"/>
        <v>#REF!</v>
      </c>
      <c r="CM49" s="79"/>
      <c r="CN49" s="80" t="str">
        <f>+R49</f>
        <v>EJECUCIÓN</v>
      </c>
      <c r="CO49" s="81"/>
      <c r="CP49" s="82">
        <f>+AN49</f>
        <v>42416</v>
      </c>
      <c r="CQ49" s="80">
        <f t="shared" si="39"/>
        <v>42506</v>
      </c>
      <c r="CR49" s="83">
        <f t="shared" si="40"/>
        <v>90</v>
      </c>
      <c r="CS49" s="83">
        <f t="shared" si="41"/>
        <v>-139</v>
      </c>
      <c r="CT49" s="84">
        <f t="shared" si="42"/>
        <v>-154.44444444444446</v>
      </c>
      <c r="CU49" s="921"/>
      <c r="CV49" s="83">
        <f t="shared" si="43"/>
        <v>-154.44444444444446</v>
      </c>
      <c r="CW49" s="85" t="e">
        <f t="shared" si="44"/>
        <v>#REF!</v>
      </c>
      <c r="DV49" s="362" t="s">
        <v>2917</v>
      </c>
    </row>
    <row r="50" spans="1:126" s="51" customFormat="1" ht="63.75" hidden="1" customHeight="1" x14ac:dyDescent="0.25">
      <c r="A50" s="352" t="str">
        <f t="shared" si="8"/>
        <v>43</v>
      </c>
      <c r="B50" s="43" t="s">
        <v>1609</v>
      </c>
      <c r="C50" s="277" t="s">
        <v>2108</v>
      </c>
      <c r="D50" s="201" t="s">
        <v>2091</v>
      </c>
      <c r="E50" s="346">
        <v>42411</v>
      </c>
      <c r="F50" s="117" t="s">
        <v>1499</v>
      </c>
      <c r="G50" s="117" t="s">
        <v>1659</v>
      </c>
      <c r="H50" s="117"/>
      <c r="I50" s="30" t="s">
        <v>2257</v>
      </c>
      <c r="J50" s="351" t="s">
        <v>2109</v>
      </c>
      <c r="K50" s="352">
        <v>142</v>
      </c>
      <c r="L50" s="46">
        <v>708022</v>
      </c>
      <c r="M50" s="184" t="s">
        <v>2110</v>
      </c>
      <c r="N50" s="215">
        <v>349382240</v>
      </c>
      <c r="O50" s="348" t="s">
        <v>2111</v>
      </c>
      <c r="P50" s="32" t="s">
        <v>2112</v>
      </c>
      <c r="Q50" s="288" t="s">
        <v>1480</v>
      </c>
      <c r="R50" s="349" t="s">
        <v>1481</v>
      </c>
      <c r="S50" s="47"/>
      <c r="T50" s="48"/>
      <c r="U50" s="47"/>
      <c r="V50" s="192" t="s">
        <v>2113</v>
      </c>
      <c r="W50" s="346">
        <v>42429</v>
      </c>
      <c r="X50" s="350" t="s">
        <v>1484</v>
      </c>
      <c r="Y50" s="45" t="s">
        <v>1979</v>
      </c>
      <c r="Z50" s="118">
        <v>900062917</v>
      </c>
      <c r="AA50" s="50" t="s">
        <v>1839</v>
      </c>
      <c r="AB50" s="353">
        <v>52416</v>
      </c>
      <c r="AC50" s="346">
        <v>2016</v>
      </c>
      <c r="AD50" s="29"/>
      <c r="AE50" s="157">
        <v>349382240</v>
      </c>
      <c r="AF50" s="49"/>
      <c r="AG50" s="49"/>
      <c r="AH50" s="49">
        <f t="shared" si="0"/>
        <v>349382240</v>
      </c>
      <c r="AI50" s="157" t="s">
        <v>22</v>
      </c>
      <c r="AJ50" s="157" t="s">
        <v>67</v>
      </c>
      <c r="AK50" s="157" t="s">
        <v>67</v>
      </c>
      <c r="AL50" s="157" t="s">
        <v>67</v>
      </c>
      <c r="AM50" s="346" t="s">
        <v>67</v>
      </c>
      <c r="AN50" s="346">
        <v>42429</v>
      </c>
      <c r="AO50" s="346"/>
      <c r="AP50" s="346">
        <v>42735</v>
      </c>
      <c r="AQ50" s="29">
        <f>AP50-AN50</f>
        <v>306</v>
      </c>
      <c r="AR50" s="29"/>
      <c r="AS50" s="184" t="s">
        <v>1463</v>
      </c>
      <c r="AT50" s="290">
        <v>36551065</v>
      </c>
      <c r="AU50" s="57"/>
      <c r="AV50" s="57"/>
      <c r="AW50" s="58"/>
      <c r="AX50" s="86"/>
      <c r="AY50" s="57"/>
      <c r="AZ50" s="58"/>
      <c r="BA50" s="59"/>
      <c r="BB50" s="60"/>
      <c r="BC50" s="61"/>
      <c r="BD50" s="61"/>
      <c r="BE50" s="62"/>
      <c r="BF50" s="61"/>
      <c r="BG50" s="63"/>
      <c r="BH50" s="63"/>
      <c r="BI50" s="64"/>
      <c r="BJ50" s="65"/>
      <c r="BK50" s="66"/>
      <c r="BL50" s="65"/>
      <c r="BM50" s="203"/>
      <c r="BN50" s="204"/>
      <c r="BO50" s="205"/>
      <c r="BP50" s="67"/>
      <c r="BQ50" s="67"/>
      <c r="BR50" s="115"/>
      <c r="BS50" s="67"/>
      <c r="BT50" s="58"/>
      <c r="BU50" s="61"/>
      <c r="BV50" s="60"/>
      <c r="BW50" s="60"/>
      <c r="BX50" s="60"/>
      <c r="BY50" s="61"/>
      <c r="BZ50" s="71"/>
      <c r="CA50" s="71"/>
      <c r="CB50" s="72"/>
      <c r="CC50" s="72"/>
      <c r="CD50" s="72"/>
      <c r="CE50" s="73"/>
      <c r="CF50" s="74"/>
      <c r="CG50" s="75"/>
      <c r="CH50" s="49"/>
      <c r="CI50" s="73"/>
      <c r="CJ50" s="76"/>
      <c r="CK50" s="77"/>
      <c r="CL50" s="78"/>
      <c r="CM50" s="79"/>
      <c r="CN50" s="80"/>
      <c r="CO50" s="81"/>
      <c r="CP50" s="82"/>
      <c r="CQ50" s="80"/>
      <c r="CR50" s="83"/>
      <c r="CS50" s="83"/>
      <c r="CT50" s="84"/>
      <c r="CU50" s="921"/>
      <c r="CV50" s="83"/>
      <c r="CW50" s="85"/>
    </row>
    <row r="51" spans="1:126" s="51" customFormat="1" ht="109.5" hidden="1" customHeight="1" x14ac:dyDescent="0.25">
      <c r="A51" s="352">
        <f t="shared" si="8"/>
        <v>50</v>
      </c>
      <c r="B51" s="43" t="s">
        <v>1477</v>
      </c>
      <c r="C51" s="277" t="s">
        <v>1919</v>
      </c>
      <c r="D51" s="211">
        <v>48</v>
      </c>
      <c r="E51" s="346">
        <v>42412</v>
      </c>
      <c r="F51" s="117" t="s">
        <v>1499</v>
      </c>
      <c r="G51" s="117" t="s">
        <v>1526</v>
      </c>
      <c r="H51" s="117"/>
      <c r="I51" s="120" t="s">
        <v>2250</v>
      </c>
      <c r="J51" s="206" t="s">
        <v>1904</v>
      </c>
      <c r="K51" s="347">
        <v>22</v>
      </c>
      <c r="L51" s="46" t="s">
        <v>1906</v>
      </c>
      <c r="M51" s="46" t="s">
        <v>1905</v>
      </c>
      <c r="N51" s="162">
        <v>173399577</v>
      </c>
      <c r="O51" s="348" t="s">
        <v>1907</v>
      </c>
      <c r="P51" s="32" t="s">
        <v>1531</v>
      </c>
      <c r="Q51" s="288" t="s">
        <v>1480</v>
      </c>
      <c r="R51" s="349" t="s">
        <v>1481</v>
      </c>
      <c r="S51" s="47"/>
      <c r="T51" s="48"/>
      <c r="U51" s="47"/>
      <c r="V51" s="192">
        <v>50</v>
      </c>
      <c r="W51" s="346">
        <v>42443</v>
      </c>
      <c r="X51" s="350" t="s">
        <v>1484</v>
      </c>
      <c r="Y51" s="45" t="s">
        <v>1945</v>
      </c>
      <c r="Z51" s="114">
        <v>830042244</v>
      </c>
      <c r="AA51" s="50" t="s">
        <v>1578</v>
      </c>
      <c r="AB51" s="347">
        <v>60216</v>
      </c>
      <c r="AC51" s="346">
        <v>42443</v>
      </c>
      <c r="AD51" s="87"/>
      <c r="AE51" s="157">
        <v>173399577</v>
      </c>
      <c r="AF51" s="49"/>
      <c r="AG51" s="49"/>
      <c r="AH51" s="49">
        <f t="shared" si="0"/>
        <v>173399577</v>
      </c>
      <c r="AI51" s="157" t="s">
        <v>1897</v>
      </c>
      <c r="AJ51" s="88" t="s">
        <v>1898</v>
      </c>
      <c r="AK51" s="88" t="s">
        <v>1902</v>
      </c>
      <c r="AL51" s="88"/>
      <c r="AM51" s="346" t="s">
        <v>67</v>
      </c>
      <c r="AN51" s="346">
        <v>42451</v>
      </c>
      <c r="AO51" s="346"/>
      <c r="AP51" s="346">
        <v>42719</v>
      </c>
      <c r="AQ51" s="29">
        <f>AP51-AN51</f>
        <v>268</v>
      </c>
      <c r="AR51" s="29"/>
      <c r="AS51" s="350" t="s">
        <v>2088</v>
      </c>
      <c r="AT51" s="290">
        <v>80148863</v>
      </c>
      <c r="AU51" s="56"/>
      <c r="AV51" s="57"/>
      <c r="AW51" s="58"/>
      <c r="AX51" s="58"/>
      <c r="AY51" s="57"/>
      <c r="AZ51" s="58"/>
      <c r="BA51" s="59"/>
      <c r="BB51" s="60"/>
      <c r="BC51" s="61"/>
      <c r="BD51" s="61"/>
      <c r="BE51" s="62"/>
      <c r="BF51" s="61"/>
      <c r="BG51" s="63"/>
      <c r="BH51" s="63"/>
      <c r="BI51" s="64"/>
      <c r="BJ51" s="65"/>
      <c r="BK51" s="66"/>
      <c r="BL51" s="65"/>
      <c r="BM51" s="203">
        <f>+AF51</f>
        <v>0</v>
      </c>
      <c r="BN51" s="204">
        <f t="shared" ref="BN51" si="52">+AW51+BC51+BI51+BM51</f>
        <v>0</v>
      </c>
      <c r="BO51" s="205">
        <f>+AH51+BN51</f>
        <v>173399577</v>
      </c>
      <c r="BP51" s="67"/>
      <c r="BQ51" s="67"/>
      <c r="BR51" s="67"/>
      <c r="BS51" s="67"/>
      <c r="BT51" s="58"/>
      <c r="BU51" s="60"/>
      <c r="BV51" s="60"/>
      <c r="BW51" s="60"/>
      <c r="BX51" s="60"/>
      <c r="BY51" s="61"/>
      <c r="BZ51" s="71"/>
      <c r="CA51" s="71"/>
      <c r="CB51" s="72"/>
      <c r="CC51" s="72"/>
      <c r="CD51" s="72"/>
      <c r="CE51" s="73"/>
      <c r="CF51" s="74">
        <f>+IF(BQ51&gt;AP51,IF(BV51&gt;BQ51,IF(CA51&gt;BV51,CA51,BV51),BQ51),AP51)</f>
        <v>42719</v>
      </c>
      <c r="CG51" s="75"/>
      <c r="CH51" s="49"/>
      <c r="CI51" s="73"/>
      <c r="CJ51" s="76" t="e">
        <f>+SUMIFS(#REF!,#REF!,AB51)</f>
        <v>#REF!</v>
      </c>
      <c r="CK51" s="77" t="e">
        <f>+SUMIFS(#REF!,#REF!,AU51)+SUMIFS(#REF!,#REF!,BA51)+SUMIFS(#REF!,#REF!,BG51)</f>
        <v>#REF!</v>
      </c>
      <c r="CL51" s="78" t="e">
        <f t="shared" ref="CL51" si="53">+(CJ51+CK51)/BO51</f>
        <v>#REF!</v>
      </c>
      <c r="CM51" s="79"/>
      <c r="CN51" s="80" t="str">
        <f>+R51</f>
        <v>EJECUCIÓN</v>
      </c>
      <c r="CO51" s="81"/>
      <c r="CP51" s="82">
        <f>+AN51</f>
        <v>42451</v>
      </c>
      <c r="CQ51" s="80">
        <f t="shared" ref="CQ51:CQ52" si="54">+CF51</f>
        <v>42719</v>
      </c>
      <c r="CR51" s="83">
        <f t="shared" ref="CR51" si="55">+CQ51-CP51</f>
        <v>268</v>
      </c>
      <c r="CS51" s="83">
        <f t="shared" ref="CS51:CS52" si="56">+$CU$2-CP51</f>
        <v>-174</v>
      </c>
      <c r="CT51" s="84">
        <f t="shared" ref="CT51" si="57">+IF(CS51&gt;=CR51,100,(CS51/CR51)*100)</f>
        <v>-64.925373134328353</v>
      </c>
      <c r="CU51" s="921"/>
      <c r="CV51" s="83">
        <f t="shared" ref="CV51" si="58">+CT51</f>
        <v>-64.925373134328353</v>
      </c>
      <c r="CW51" s="85" t="e">
        <f t="shared" ref="CW51" si="59">+CL51</f>
        <v>#REF!</v>
      </c>
    </row>
    <row r="52" spans="1:126" s="51" customFormat="1" ht="63.75" hidden="1" x14ac:dyDescent="0.25">
      <c r="A52" s="352">
        <f t="shared" si="8"/>
        <v>38</v>
      </c>
      <c r="B52" s="43" t="s">
        <v>1477</v>
      </c>
      <c r="C52" s="277" t="s">
        <v>1913</v>
      </c>
      <c r="D52" s="211">
        <v>49</v>
      </c>
      <c r="E52" s="346">
        <v>42412</v>
      </c>
      <c r="F52" s="117" t="s">
        <v>1499</v>
      </c>
      <c r="G52" s="44" t="s">
        <v>1525</v>
      </c>
      <c r="H52" s="44"/>
      <c r="I52" s="45" t="s">
        <v>1908</v>
      </c>
      <c r="J52" s="351" t="s">
        <v>1909</v>
      </c>
      <c r="K52" s="352">
        <v>210</v>
      </c>
      <c r="L52" s="46">
        <v>801217</v>
      </c>
      <c r="M52" s="184" t="s">
        <v>1910</v>
      </c>
      <c r="N52" s="162">
        <v>25920000</v>
      </c>
      <c r="O52" s="348" t="s">
        <v>1911</v>
      </c>
      <c r="P52" s="32" t="s">
        <v>1487</v>
      </c>
      <c r="Q52" s="288" t="s">
        <v>1480</v>
      </c>
      <c r="R52" s="349" t="s">
        <v>1481</v>
      </c>
      <c r="S52" s="47"/>
      <c r="T52" s="48"/>
      <c r="U52" s="47"/>
      <c r="V52" s="192">
        <v>38</v>
      </c>
      <c r="W52" s="346">
        <v>42416</v>
      </c>
      <c r="X52" s="350" t="s">
        <v>1484</v>
      </c>
      <c r="Y52" s="365" t="s">
        <v>1912</v>
      </c>
      <c r="Z52" s="114">
        <v>79672351</v>
      </c>
      <c r="AA52" s="50"/>
      <c r="AB52" s="347">
        <v>43516</v>
      </c>
      <c r="AC52" s="346">
        <v>42443</v>
      </c>
      <c r="AD52" s="366">
        <v>4320000</v>
      </c>
      <c r="AE52" s="162">
        <v>25920000</v>
      </c>
      <c r="AF52" s="49"/>
      <c r="AG52" s="49"/>
      <c r="AH52" s="367">
        <f t="shared" si="0"/>
        <v>25920000</v>
      </c>
      <c r="AI52" s="157" t="s">
        <v>22</v>
      </c>
      <c r="AJ52" s="157" t="s">
        <v>67</v>
      </c>
      <c r="AK52" s="157" t="s">
        <v>67</v>
      </c>
      <c r="AL52" s="157" t="s">
        <v>67</v>
      </c>
      <c r="AM52" s="346" t="s">
        <v>67</v>
      </c>
      <c r="AN52" s="346">
        <v>42416</v>
      </c>
      <c r="AO52" s="346"/>
      <c r="AP52" s="346">
        <v>42597</v>
      </c>
      <c r="AQ52" s="29">
        <f>AP52-AN52</f>
        <v>181</v>
      </c>
      <c r="AR52" s="29">
        <v>0</v>
      </c>
      <c r="AS52" s="184" t="s">
        <v>58</v>
      </c>
      <c r="AT52" s="290">
        <v>79572017</v>
      </c>
      <c r="AU52" s="57"/>
      <c r="AV52" s="57"/>
      <c r="AW52" s="58"/>
      <c r="AX52" s="86"/>
      <c r="AY52" s="57"/>
      <c r="AZ52" s="58"/>
      <c r="BA52" s="59"/>
      <c r="BB52" s="60"/>
      <c r="BC52" s="61"/>
      <c r="BD52" s="61"/>
      <c r="BE52" s="62"/>
      <c r="BF52" s="61"/>
      <c r="BG52" s="63"/>
      <c r="BH52" s="63"/>
      <c r="BI52" s="64"/>
      <c r="BJ52" s="65"/>
      <c r="BK52" s="66"/>
      <c r="BL52" s="65"/>
      <c r="BM52" s="203">
        <f>+AF52</f>
        <v>0</v>
      </c>
      <c r="BN52" s="204">
        <f>+AW52+BC52+BI52+BM52</f>
        <v>0</v>
      </c>
      <c r="BO52" s="205">
        <f>+AH52+BN52</f>
        <v>25920000</v>
      </c>
      <c r="BP52" s="67"/>
      <c r="BQ52" s="67"/>
      <c r="BR52" s="115"/>
      <c r="BS52" s="67"/>
      <c r="BT52" s="58"/>
      <c r="BU52" s="61"/>
      <c r="BV52" s="60"/>
      <c r="BW52" s="60"/>
      <c r="BX52" s="60"/>
      <c r="BY52" s="61"/>
      <c r="BZ52" s="71"/>
      <c r="CA52" s="71"/>
      <c r="CB52" s="72"/>
      <c r="CC52" s="72"/>
      <c r="CD52" s="72"/>
      <c r="CE52" s="73"/>
      <c r="CF52" s="74">
        <f>+IF(BQ52&gt;AP52,IF(BV52&gt;BQ52,IF(CA52&gt;BV52,CA52,BV52),BQ52),AP52)</f>
        <v>42597</v>
      </c>
      <c r="CG52" s="75"/>
      <c r="CH52" s="49"/>
      <c r="CI52" s="73"/>
      <c r="CJ52" s="76" t="e">
        <f>+SUMIFS(#REF!,#REF!,AB52)</f>
        <v>#REF!</v>
      </c>
      <c r="CK52" s="77" t="e">
        <f>+SUMIFS(#REF!,#REF!,AU52)+SUMIFS(#REF!,#REF!,BA52)+SUMIFS(#REF!,#REF!,BG52)</f>
        <v>#REF!</v>
      </c>
      <c r="CL52" s="78" t="e">
        <f>+(CJ52+CK52)/BO52</f>
        <v>#REF!</v>
      </c>
      <c r="CM52" s="79"/>
      <c r="CN52" s="80" t="str">
        <f>+R52</f>
        <v>EJECUCIÓN</v>
      </c>
      <c r="CO52" s="81"/>
      <c r="CP52" s="82">
        <f>+AN52</f>
        <v>42416</v>
      </c>
      <c r="CQ52" s="80">
        <f t="shared" si="54"/>
        <v>42597</v>
      </c>
      <c r="CR52" s="83">
        <f>+CQ52-CP52</f>
        <v>181</v>
      </c>
      <c r="CS52" s="83">
        <f t="shared" si="56"/>
        <v>-139</v>
      </c>
      <c r="CT52" s="84">
        <f>+IF(CS52&gt;=CR52,100,(CS52/CR52)*100)</f>
        <v>-76.795580110497241</v>
      </c>
      <c r="CU52" s="921"/>
      <c r="CV52" s="83">
        <f>+CT52</f>
        <v>-76.795580110497241</v>
      </c>
      <c r="CW52" s="85" t="e">
        <f>+CL52</f>
        <v>#REF!</v>
      </c>
      <c r="DV52" s="362" t="s">
        <v>2917</v>
      </c>
    </row>
    <row r="53" spans="1:126" s="179" customFormat="1" ht="64.5" hidden="1" customHeight="1" x14ac:dyDescent="0.25">
      <c r="A53" s="137" t="str">
        <f t="shared" si="8"/>
        <v>DESIERTO</v>
      </c>
      <c r="B53" s="43" t="s">
        <v>2792</v>
      </c>
      <c r="C53" s="279" t="s">
        <v>1792</v>
      </c>
      <c r="D53" s="207" t="s">
        <v>1793</v>
      </c>
      <c r="E53" s="346">
        <v>42412</v>
      </c>
      <c r="F53" s="283" t="s">
        <v>1499</v>
      </c>
      <c r="G53" s="283" t="s">
        <v>1525</v>
      </c>
      <c r="H53" s="283"/>
      <c r="I53" s="208" t="s">
        <v>1794</v>
      </c>
      <c r="J53" s="139" t="s">
        <v>1931</v>
      </c>
      <c r="K53" s="137">
        <v>215</v>
      </c>
      <c r="L53" s="141">
        <v>801217</v>
      </c>
      <c r="M53" s="208" t="s">
        <v>1795</v>
      </c>
      <c r="N53" s="163">
        <v>25000000</v>
      </c>
      <c r="O53" s="142" t="s">
        <v>1796</v>
      </c>
      <c r="P53" s="143" t="s">
        <v>1487</v>
      </c>
      <c r="Q53" s="289" t="s">
        <v>1985</v>
      </c>
      <c r="R53" s="144" t="s">
        <v>1985</v>
      </c>
      <c r="S53" s="147"/>
      <c r="T53" s="150"/>
      <c r="U53" s="147"/>
      <c r="V53" s="192" t="s">
        <v>1985</v>
      </c>
      <c r="W53" s="138"/>
      <c r="X53" s="208"/>
      <c r="Y53" s="45"/>
      <c r="Z53" s="172"/>
      <c r="AA53" s="131"/>
      <c r="AB53" s="152"/>
      <c r="AC53" s="138"/>
      <c r="AD53" s="146"/>
      <c r="AE53" s="146"/>
      <c r="AF53" s="127"/>
      <c r="AG53" s="127"/>
      <c r="AH53" s="127">
        <f t="shared" si="0"/>
        <v>0</v>
      </c>
      <c r="AI53" s="158" t="s">
        <v>22</v>
      </c>
      <c r="AJ53" s="158" t="s">
        <v>67</v>
      </c>
      <c r="AK53" s="158" t="s">
        <v>67</v>
      </c>
      <c r="AL53" s="158" t="s">
        <v>67</v>
      </c>
      <c r="AM53" s="138" t="s">
        <v>67</v>
      </c>
      <c r="AN53" s="138">
        <v>42409</v>
      </c>
      <c r="AO53" s="138"/>
      <c r="AP53" s="138">
        <v>42621</v>
      </c>
      <c r="AQ53" s="146">
        <f t="shared" ref="AQ53:AQ56" si="60">AP53-AN53</f>
        <v>212</v>
      </c>
      <c r="AR53" s="146"/>
      <c r="AS53" s="208" t="s">
        <v>58</v>
      </c>
      <c r="AT53" s="292">
        <v>79572017</v>
      </c>
      <c r="AU53" s="147"/>
      <c r="AV53" s="147"/>
      <c r="AW53" s="146"/>
      <c r="AX53" s="148"/>
      <c r="AY53" s="147"/>
      <c r="AZ53" s="146"/>
      <c r="BA53" s="141"/>
      <c r="BB53" s="144"/>
      <c r="BC53" s="146"/>
      <c r="BD53" s="146"/>
      <c r="BE53" s="147"/>
      <c r="BF53" s="146"/>
      <c r="BG53" s="149"/>
      <c r="BH53" s="149"/>
      <c r="BI53" s="127"/>
      <c r="BJ53" s="146"/>
      <c r="BK53" s="147"/>
      <c r="BL53" s="146"/>
      <c r="BM53" s="127"/>
      <c r="BN53" s="127"/>
      <c r="BO53" s="127"/>
      <c r="BP53" s="144"/>
      <c r="BQ53" s="144"/>
      <c r="BR53" s="142"/>
      <c r="BS53" s="144"/>
      <c r="BT53" s="146"/>
      <c r="BU53" s="146"/>
      <c r="BV53" s="144"/>
      <c r="BW53" s="144"/>
      <c r="BX53" s="144"/>
      <c r="BY53" s="146"/>
      <c r="BZ53" s="130"/>
      <c r="CA53" s="130"/>
      <c r="CB53" s="144"/>
      <c r="CC53" s="144"/>
      <c r="CD53" s="144"/>
      <c r="CE53" s="154"/>
      <c r="CF53" s="126"/>
      <c r="CG53" s="128"/>
      <c r="CH53" s="127"/>
      <c r="CI53" s="154"/>
      <c r="CJ53" s="154"/>
      <c r="CK53" s="127"/>
      <c r="CL53" s="173"/>
      <c r="CM53" s="173"/>
      <c r="CN53" s="174"/>
      <c r="CO53" s="174"/>
      <c r="CP53" s="175"/>
      <c r="CQ53" s="174"/>
      <c r="CR53" s="176"/>
      <c r="CS53" s="176"/>
      <c r="CT53" s="177"/>
      <c r="CU53" s="921"/>
      <c r="CV53" s="176"/>
      <c r="CW53" s="178"/>
    </row>
    <row r="54" spans="1:126" s="51" customFormat="1" ht="34.5" hidden="1" customHeight="1" x14ac:dyDescent="0.25">
      <c r="A54" s="352" t="str">
        <f t="shared" si="8"/>
        <v>45</v>
      </c>
      <c r="B54" s="43" t="s">
        <v>2792</v>
      </c>
      <c r="C54" s="277" t="s">
        <v>1837</v>
      </c>
      <c r="D54" s="201">
        <v>51</v>
      </c>
      <c r="E54" s="346">
        <v>42412</v>
      </c>
      <c r="F54" s="117" t="s">
        <v>1499</v>
      </c>
      <c r="G54" s="44" t="s">
        <v>1525</v>
      </c>
      <c r="H54" s="44"/>
      <c r="I54" s="45" t="s">
        <v>1833</v>
      </c>
      <c r="J54" s="351" t="s">
        <v>1834</v>
      </c>
      <c r="K54" s="352">
        <v>243</v>
      </c>
      <c r="L54" s="46">
        <v>801615</v>
      </c>
      <c r="M54" s="184" t="s">
        <v>1835</v>
      </c>
      <c r="N54" s="162">
        <v>24000000</v>
      </c>
      <c r="O54" s="348" t="s">
        <v>1836</v>
      </c>
      <c r="P54" s="32" t="s">
        <v>1487</v>
      </c>
      <c r="Q54" s="288" t="s">
        <v>1480</v>
      </c>
      <c r="R54" s="349" t="s">
        <v>1481</v>
      </c>
      <c r="S54" s="47"/>
      <c r="T54" s="48"/>
      <c r="U54" s="47"/>
      <c r="V54" s="192" t="s">
        <v>1816</v>
      </c>
      <c r="W54" s="346">
        <v>42430</v>
      </c>
      <c r="X54" s="350" t="s">
        <v>1484</v>
      </c>
      <c r="Y54" s="365" t="s">
        <v>1932</v>
      </c>
      <c r="Z54" s="185">
        <v>79865008</v>
      </c>
      <c r="AA54" s="50"/>
      <c r="AB54" s="353">
        <v>52716</v>
      </c>
      <c r="AC54" s="346">
        <v>42430</v>
      </c>
      <c r="AD54" s="368">
        <v>4000000</v>
      </c>
      <c r="AE54" s="157">
        <v>24000000</v>
      </c>
      <c r="AF54" s="49"/>
      <c r="AG54" s="49"/>
      <c r="AH54" s="367">
        <f t="shared" si="0"/>
        <v>24000000</v>
      </c>
      <c r="AI54" s="157" t="s">
        <v>22</v>
      </c>
      <c r="AJ54" s="157" t="s">
        <v>67</v>
      </c>
      <c r="AK54" s="157" t="s">
        <v>67</v>
      </c>
      <c r="AL54" s="157" t="s">
        <v>67</v>
      </c>
      <c r="AM54" s="346" t="s">
        <v>67</v>
      </c>
      <c r="AN54" s="346">
        <v>42431</v>
      </c>
      <c r="AO54" s="346"/>
      <c r="AP54" s="346">
        <v>42614</v>
      </c>
      <c r="AQ54" s="29">
        <f t="shared" si="60"/>
        <v>183</v>
      </c>
      <c r="AR54" s="29"/>
      <c r="AS54" s="184" t="s">
        <v>96</v>
      </c>
      <c r="AT54" s="290">
        <v>94486941</v>
      </c>
      <c r="AU54" s="57"/>
      <c r="AV54" s="57"/>
      <c r="AW54" s="58"/>
      <c r="AX54" s="86"/>
      <c r="AY54" s="57"/>
      <c r="AZ54" s="58"/>
      <c r="BA54" s="59"/>
      <c r="BB54" s="60"/>
      <c r="BC54" s="61"/>
      <c r="BD54" s="61"/>
      <c r="BE54" s="62"/>
      <c r="BF54" s="61"/>
      <c r="BG54" s="63"/>
      <c r="BH54" s="63"/>
      <c r="BI54" s="64"/>
      <c r="BJ54" s="65"/>
      <c r="BK54" s="66"/>
      <c r="BL54" s="65"/>
      <c r="BM54" s="203"/>
      <c r="BN54" s="204"/>
      <c r="BO54" s="205"/>
      <c r="BP54" s="67"/>
      <c r="BQ54" s="67"/>
      <c r="BR54" s="115"/>
      <c r="BS54" s="67"/>
      <c r="BT54" s="58"/>
      <c r="BU54" s="61"/>
      <c r="BV54" s="60"/>
      <c r="BW54" s="60"/>
      <c r="BX54" s="60"/>
      <c r="BY54" s="61"/>
      <c r="BZ54" s="71"/>
      <c r="CA54" s="71"/>
      <c r="CB54" s="72"/>
      <c r="CC54" s="72"/>
      <c r="CD54" s="72"/>
      <c r="CE54" s="73"/>
      <c r="CF54" s="74"/>
      <c r="CG54" s="75"/>
      <c r="CH54" s="49"/>
      <c r="CI54" s="73"/>
      <c r="CJ54" s="76"/>
      <c r="CK54" s="77"/>
      <c r="CL54" s="78"/>
      <c r="CM54" s="79"/>
      <c r="CN54" s="80"/>
      <c r="CO54" s="81"/>
      <c r="CP54" s="82"/>
      <c r="CQ54" s="80"/>
      <c r="CR54" s="83"/>
      <c r="CS54" s="83"/>
      <c r="CT54" s="84"/>
      <c r="CU54" s="934"/>
      <c r="CV54" s="83"/>
      <c r="CW54" s="85"/>
      <c r="DV54" s="360"/>
    </row>
    <row r="55" spans="1:126" ht="51" hidden="1" x14ac:dyDescent="0.25">
      <c r="A55" s="352">
        <f t="shared" si="8"/>
        <v>62</v>
      </c>
      <c r="B55" s="277" t="s">
        <v>1609</v>
      </c>
      <c r="C55" s="277" t="s">
        <v>1996</v>
      </c>
      <c r="D55" s="216">
        <v>52</v>
      </c>
      <c r="E55" s="346">
        <v>42422</v>
      </c>
      <c r="F55" s="350" t="s">
        <v>1499</v>
      </c>
      <c r="G55" s="350" t="s">
        <v>2050</v>
      </c>
      <c r="H55" s="350"/>
      <c r="I55" s="30" t="s">
        <v>2257</v>
      </c>
      <c r="J55" s="28" t="s">
        <v>2022</v>
      </c>
      <c r="K55" s="347">
        <v>113</v>
      </c>
      <c r="L55" s="46">
        <v>821119</v>
      </c>
      <c r="M55" s="46" t="s">
        <v>2023</v>
      </c>
      <c r="N55" s="217">
        <v>299000</v>
      </c>
      <c r="O55" s="75" t="s">
        <v>2024</v>
      </c>
      <c r="P55" s="183" t="s">
        <v>1803</v>
      </c>
      <c r="Q55" s="288" t="s">
        <v>1480</v>
      </c>
      <c r="R55" s="349" t="s">
        <v>1481</v>
      </c>
      <c r="S55" s="52"/>
      <c r="T55" s="75"/>
      <c r="U55" s="52"/>
      <c r="V55" s="192">
        <v>62</v>
      </c>
      <c r="W55" s="52">
        <v>42476</v>
      </c>
      <c r="X55" s="350" t="s">
        <v>1484</v>
      </c>
      <c r="Y55" s="45" t="s">
        <v>2190</v>
      </c>
      <c r="Z55" s="54">
        <v>900850150</v>
      </c>
      <c r="AA55" s="50" t="s">
        <v>1883</v>
      </c>
      <c r="AB55" s="352">
        <v>79716</v>
      </c>
      <c r="AC55" s="91">
        <v>42471</v>
      </c>
      <c r="AD55" s="49"/>
      <c r="AE55" s="73">
        <v>299000</v>
      </c>
      <c r="AF55" s="49"/>
      <c r="AG55" s="49"/>
      <c r="AH55" s="49">
        <f t="shared" si="0"/>
        <v>299000</v>
      </c>
      <c r="AI55" s="157" t="s">
        <v>22</v>
      </c>
      <c r="AJ55" s="157" t="s">
        <v>67</v>
      </c>
      <c r="AK55" s="157" t="s">
        <v>67</v>
      </c>
      <c r="AL55" s="157" t="s">
        <v>67</v>
      </c>
      <c r="AM55" s="346" t="s">
        <v>67</v>
      </c>
      <c r="AN55" s="346">
        <v>42471</v>
      </c>
      <c r="AO55" s="346"/>
      <c r="AP55" s="346">
        <v>42835</v>
      </c>
      <c r="AQ55" s="29">
        <f t="shared" si="60"/>
        <v>364</v>
      </c>
      <c r="AR55" s="52"/>
      <c r="AS55" s="350" t="s">
        <v>32</v>
      </c>
      <c r="AT55" s="290">
        <v>98428631</v>
      </c>
      <c r="AU55" s="52"/>
      <c r="AV55" s="52"/>
      <c r="AW55" s="49"/>
      <c r="AX55" s="75"/>
      <c r="AY55" s="52"/>
      <c r="AZ55" s="49"/>
      <c r="BA55" s="90"/>
      <c r="BB55" s="52"/>
      <c r="BC55" s="49"/>
      <c r="BD55" s="49"/>
      <c r="BE55" s="52"/>
      <c r="BF55" s="49"/>
      <c r="BG55" s="90"/>
      <c r="BH55" s="90"/>
      <c r="BI55" s="49"/>
      <c r="BJ55" s="49"/>
      <c r="BK55" s="52"/>
      <c r="BL55" s="49"/>
      <c r="BM55" s="49"/>
      <c r="BN55" s="49"/>
      <c r="BO55" s="49"/>
      <c r="BP55" s="91"/>
      <c r="BQ55" s="91"/>
      <c r="BR55" s="50"/>
      <c r="BS55" s="91"/>
      <c r="BT55" s="49"/>
      <c r="BU55" s="91"/>
      <c r="BV55" s="91"/>
      <c r="BW55" s="50"/>
      <c r="BX55" s="91"/>
      <c r="BY55" s="49"/>
      <c r="BZ55" s="91"/>
      <c r="CA55" s="91"/>
      <c r="CB55" s="50"/>
      <c r="CC55" s="91"/>
      <c r="CD55" s="49"/>
      <c r="CE55" s="92"/>
      <c r="CF55" s="52"/>
      <c r="CG55" s="75"/>
      <c r="CH55" s="49"/>
      <c r="CI55" s="92"/>
      <c r="CJ55" s="93"/>
      <c r="CK55" s="94"/>
      <c r="CL55" s="94"/>
      <c r="CM55" s="94"/>
      <c r="CN55" s="218"/>
      <c r="CO55" s="218"/>
      <c r="CP55" s="218"/>
      <c r="CQ55" s="218"/>
      <c r="CR55" s="218"/>
      <c r="CS55" s="49"/>
      <c r="CT55" s="219"/>
      <c r="CU55" s="921"/>
      <c r="CV55" s="49"/>
      <c r="CW55" s="220"/>
      <c r="DV55" s="221"/>
    </row>
    <row r="56" spans="1:126" s="68" customFormat="1" ht="78" hidden="1" customHeight="1" x14ac:dyDescent="0.25">
      <c r="A56" s="352">
        <f t="shared" si="8"/>
        <v>52</v>
      </c>
      <c r="B56" s="43" t="s">
        <v>1489</v>
      </c>
      <c r="C56" s="277" t="s">
        <v>1859</v>
      </c>
      <c r="D56" s="201" t="s">
        <v>1858</v>
      </c>
      <c r="E56" s="346">
        <v>42424</v>
      </c>
      <c r="F56" s="117" t="s">
        <v>1499</v>
      </c>
      <c r="G56" s="117" t="s">
        <v>1659</v>
      </c>
      <c r="H56" s="117"/>
      <c r="I56" s="350" t="s">
        <v>1972</v>
      </c>
      <c r="J56" s="351" t="s">
        <v>2120</v>
      </c>
      <c r="K56" s="352">
        <v>50</v>
      </c>
      <c r="L56" s="46" t="s">
        <v>1860</v>
      </c>
      <c r="M56" s="184" t="s">
        <v>1861</v>
      </c>
      <c r="N56" s="162">
        <v>30000000</v>
      </c>
      <c r="O56" s="348" t="s">
        <v>1862</v>
      </c>
      <c r="P56" s="32" t="s">
        <v>1863</v>
      </c>
      <c r="Q56" s="288" t="s">
        <v>1480</v>
      </c>
      <c r="R56" s="349" t="s">
        <v>1481</v>
      </c>
      <c r="S56" s="47"/>
      <c r="T56" s="48"/>
      <c r="U56" s="47"/>
      <c r="V56" s="192">
        <v>52</v>
      </c>
      <c r="W56" s="346">
        <v>42447</v>
      </c>
      <c r="X56" s="350" t="s">
        <v>1864</v>
      </c>
      <c r="Y56" s="45" t="s">
        <v>1950</v>
      </c>
      <c r="Z56" s="114">
        <v>830028714</v>
      </c>
      <c r="AA56" s="50" t="s">
        <v>1846</v>
      </c>
      <c r="AB56" s="347">
        <v>63916</v>
      </c>
      <c r="AC56" s="346">
        <v>42447</v>
      </c>
      <c r="AD56" s="29"/>
      <c r="AE56" s="157">
        <v>30000000</v>
      </c>
      <c r="AF56" s="49"/>
      <c r="AG56" s="49"/>
      <c r="AH56" s="49">
        <f t="shared" si="0"/>
        <v>30000000</v>
      </c>
      <c r="AI56" s="157" t="s">
        <v>22</v>
      </c>
      <c r="AJ56" s="157" t="s">
        <v>67</v>
      </c>
      <c r="AK56" s="157" t="s">
        <v>67</v>
      </c>
      <c r="AL56" s="157" t="s">
        <v>67</v>
      </c>
      <c r="AM56" s="346" t="s">
        <v>67</v>
      </c>
      <c r="AN56" s="346">
        <v>42447</v>
      </c>
      <c r="AO56" s="346"/>
      <c r="AP56" s="346">
        <v>42735</v>
      </c>
      <c r="AQ56" s="29">
        <f t="shared" si="60"/>
        <v>288</v>
      </c>
      <c r="AR56" s="29"/>
      <c r="AS56" s="350" t="s">
        <v>101</v>
      </c>
      <c r="AT56" s="290">
        <v>52206863</v>
      </c>
      <c r="AU56" s="56"/>
      <c r="AV56" s="57"/>
      <c r="AW56" s="58"/>
      <c r="AX56" s="58"/>
      <c r="AY56" s="57"/>
      <c r="AZ56" s="58"/>
      <c r="BA56" s="59"/>
      <c r="BB56" s="60"/>
      <c r="BC56" s="61"/>
      <c r="BD56" s="61"/>
      <c r="BE56" s="62"/>
      <c r="BF56" s="61"/>
      <c r="BG56" s="63"/>
      <c r="BH56" s="63"/>
      <c r="BI56" s="64"/>
      <c r="BJ56" s="65"/>
      <c r="BK56" s="66"/>
      <c r="BL56" s="65"/>
      <c r="BM56" s="203">
        <f>+AF56</f>
        <v>0</v>
      </c>
      <c r="BN56" s="204">
        <f t="shared" ref="BN56" si="61">+AW56+BC56+BI56+BM56</f>
        <v>0</v>
      </c>
      <c r="BO56" s="205">
        <f>+AH56+BN56</f>
        <v>30000000</v>
      </c>
      <c r="BP56" s="67"/>
      <c r="BQ56" s="67"/>
      <c r="BR56" s="67"/>
      <c r="BS56" s="67"/>
      <c r="BT56" s="58"/>
      <c r="BU56" s="60"/>
      <c r="BV56" s="60"/>
      <c r="BW56" s="60"/>
      <c r="BX56" s="60"/>
      <c r="BY56" s="61"/>
      <c r="BZ56" s="71"/>
      <c r="CA56" s="71"/>
      <c r="CB56" s="72"/>
      <c r="CC56" s="72"/>
      <c r="CD56" s="72"/>
      <c r="CE56" s="73"/>
      <c r="CF56" s="74"/>
      <c r="CG56" s="75"/>
      <c r="CH56" s="49"/>
      <c r="CI56" s="73"/>
      <c r="CJ56" s="76"/>
      <c r="CK56" s="77"/>
      <c r="CL56" s="78"/>
      <c r="CM56" s="79"/>
      <c r="CN56" s="80"/>
      <c r="CO56" s="81"/>
      <c r="CP56" s="82"/>
      <c r="CQ56" s="80"/>
      <c r="CR56" s="83"/>
      <c r="CS56" s="83"/>
      <c r="CT56" s="84"/>
      <c r="CU56" s="921"/>
      <c r="CV56" s="83">
        <f t="shared" ref="CV56" si="62">+CT56</f>
        <v>0</v>
      </c>
      <c r="CW56" s="85">
        <f t="shared" ref="CW56" si="63">+CL56</f>
        <v>0</v>
      </c>
    </row>
    <row r="57" spans="1:126" s="51" customFormat="1" ht="102" hidden="1" x14ac:dyDescent="0.25">
      <c r="A57" s="352">
        <f t="shared" si="8"/>
        <v>48</v>
      </c>
      <c r="B57" s="43" t="s">
        <v>1477</v>
      </c>
      <c r="C57" s="277" t="s">
        <v>2795</v>
      </c>
      <c r="D57" s="211">
        <v>54</v>
      </c>
      <c r="E57" s="346">
        <v>42426</v>
      </c>
      <c r="F57" s="117" t="s">
        <v>1499</v>
      </c>
      <c r="G57" s="44" t="s">
        <v>1525</v>
      </c>
      <c r="H57" s="44"/>
      <c r="I57" s="45" t="s">
        <v>1972</v>
      </c>
      <c r="J57" s="351" t="s">
        <v>1920</v>
      </c>
      <c r="K57" s="352">
        <v>239</v>
      </c>
      <c r="L57" s="46">
        <v>801116</v>
      </c>
      <c r="M57" s="184" t="s">
        <v>1910</v>
      </c>
      <c r="N57" s="162">
        <v>31000000</v>
      </c>
      <c r="O57" s="348" t="s">
        <v>1921</v>
      </c>
      <c r="P57" s="32" t="s">
        <v>1487</v>
      </c>
      <c r="Q57" s="288" t="s">
        <v>1480</v>
      </c>
      <c r="R57" s="349" t="s">
        <v>1481</v>
      </c>
      <c r="S57" s="47"/>
      <c r="T57" s="48"/>
      <c r="U57" s="47"/>
      <c r="V57" s="192">
        <v>48</v>
      </c>
      <c r="W57" s="346">
        <v>42436</v>
      </c>
      <c r="X57" s="350" t="s">
        <v>1484</v>
      </c>
      <c r="Y57" s="365" t="s">
        <v>1946</v>
      </c>
      <c r="Z57" s="114">
        <v>80138875</v>
      </c>
      <c r="AA57" s="50"/>
      <c r="AB57" s="347">
        <v>54016</v>
      </c>
      <c r="AC57" s="346">
        <v>42436</v>
      </c>
      <c r="AD57" s="366">
        <v>3100000</v>
      </c>
      <c r="AE57" s="162">
        <v>31000000</v>
      </c>
      <c r="AF57" s="49"/>
      <c r="AG57" s="49"/>
      <c r="AH57" s="367">
        <f t="shared" si="0"/>
        <v>31000000</v>
      </c>
      <c r="AI57" s="157" t="s">
        <v>22</v>
      </c>
      <c r="AJ57" s="157" t="s">
        <v>67</v>
      </c>
      <c r="AK57" s="157" t="s">
        <v>67</v>
      </c>
      <c r="AL57" s="157" t="s">
        <v>67</v>
      </c>
      <c r="AM57" s="346" t="s">
        <v>67</v>
      </c>
      <c r="AN57" s="346">
        <v>42436</v>
      </c>
      <c r="AO57" s="346"/>
      <c r="AP57" s="346">
        <v>42735</v>
      </c>
      <c r="AQ57" s="29">
        <f>AP57-AN57</f>
        <v>299</v>
      </c>
      <c r="AR57" s="29">
        <v>0</v>
      </c>
      <c r="AS57" s="350" t="s">
        <v>1465</v>
      </c>
      <c r="AT57" s="269">
        <v>52260482</v>
      </c>
      <c r="AU57" s="57"/>
      <c r="AV57" s="57"/>
      <c r="AW57" s="58"/>
      <c r="AX57" s="86"/>
      <c r="AY57" s="57"/>
      <c r="AZ57" s="58"/>
      <c r="BA57" s="59"/>
      <c r="BB57" s="60"/>
      <c r="BC57" s="61"/>
      <c r="BD57" s="61"/>
      <c r="BE57" s="62"/>
      <c r="BF57" s="61"/>
      <c r="BG57" s="63"/>
      <c r="BH57" s="63"/>
      <c r="BI57" s="64"/>
      <c r="BJ57" s="65"/>
      <c r="BK57" s="66"/>
      <c r="BL57" s="65"/>
      <c r="BM57" s="203">
        <f>+AF57</f>
        <v>0</v>
      </c>
      <c r="BN57" s="204">
        <f>+AW57+BC57+BI57+BM57</f>
        <v>0</v>
      </c>
      <c r="BO57" s="205">
        <f>+AH57+BN57</f>
        <v>31000000</v>
      </c>
      <c r="BP57" s="67"/>
      <c r="BQ57" s="67"/>
      <c r="BR57" s="115"/>
      <c r="BS57" s="67"/>
      <c r="BT57" s="58"/>
      <c r="BU57" s="61"/>
      <c r="BV57" s="60"/>
      <c r="BW57" s="60"/>
      <c r="BX57" s="60"/>
      <c r="BY57" s="61"/>
      <c r="BZ57" s="71"/>
      <c r="CA57" s="71"/>
      <c r="CB57" s="72"/>
      <c r="CC57" s="72"/>
      <c r="CD57" s="72"/>
      <c r="CE57" s="73"/>
      <c r="CF57" s="74">
        <f>+IF(BQ57&gt;AP57,IF(BV57&gt;BQ57,IF(CA57&gt;BV57,CA57,BV57),BQ57),AP57)</f>
        <v>42735</v>
      </c>
      <c r="CG57" s="75"/>
      <c r="CH57" s="49"/>
      <c r="CI57" s="73"/>
      <c r="CJ57" s="76" t="e">
        <f>+SUMIFS(#REF!,#REF!,AB57)</f>
        <v>#REF!</v>
      </c>
      <c r="CK57" s="77" t="e">
        <f>+SUMIFS(#REF!,#REF!,AU57)+SUMIFS(#REF!,#REF!,BA57)+SUMIFS(#REF!,#REF!,BG57)</f>
        <v>#REF!</v>
      </c>
      <c r="CL57" s="78" t="e">
        <f>+(CJ57+CK57)/BO57</f>
        <v>#REF!</v>
      </c>
      <c r="CM57" s="79"/>
      <c r="CN57" s="80" t="str">
        <f>+R57</f>
        <v>EJECUCIÓN</v>
      </c>
      <c r="CO57" s="81"/>
      <c r="CP57" s="82">
        <f>+AN57</f>
        <v>42436</v>
      </c>
      <c r="CQ57" s="80">
        <f t="shared" ref="CQ57" si="64">+CF57</f>
        <v>42735</v>
      </c>
      <c r="CR57" s="83">
        <f>+CQ57-CP57</f>
        <v>299</v>
      </c>
      <c r="CS57" s="83">
        <f t="shared" ref="CS57" si="65">+$CU$2-CP57</f>
        <v>-159</v>
      </c>
      <c r="CT57" s="84">
        <f>+IF(CS57&gt;=CR57,100,(CS57/CR57)*100)</f>
        <v>-53.177257525083611</v>
      </c>
      <c r="CU57" s="921"/>
      <c r="CV57" s="83">
        <f>+CT57</f>
        <v>-53.177257525083611</v>
      </c>
      <c r="CW57" s="85" t="e">
        <f>+CL57</f>
        <v>#REF!</v>
      </c>
      <c r="DV57" s="360"/>
    </row>
    <row r="58" spans="1:126" s="51" customFormat="1" ht="63.75" hidden="1" x14ac:dyDescent="0.25">
      <c r="A58" s="352" t="str">
        <f t="shared" si="8"/>
        <v>56</v>
      </c>
      <c r="B58" s="43" t="s">
        <v>2792</v>
      </c>
      <c r="C58" s="277" t="s">
        <v>1928</v>
      </c>
      <c r="D58" s="201">
        <v>55</v>
      </c>
      <c r="E58" s="346">
        <v>42437</v>
      </c>
      <c r="F58" s="117" t="s">
        <v>1499</v>
      </c>
      <c r="G58" s="44" t="s">
        <v>1525</v>
      </c>
      <c r="H58" s="44"/>
      <c r="I58" s="45" t="s">
        <v>1972</v>
      </c>
      <c r="J58" s="351" t="s">
        <v>1929</v>
      </c>
      <c r="K58" s="352">
        <v>238</v>
      </c>
      <c r="L58" s="46">
        <v>801217</v>
      </c>
      <c r="M58" s="184" t="s">
        <v>1795</v>
      </c>
      <c r="N58" s="162">
        <v>20000000</v>
      </c>
      <c r="O58" s="348" t="s">
        <v>1930</v>
      </c>
      <c r="P58" s="32" t="s">
        <v>1487</v>
      </c>
      <c r="Q58" s="288" t="s">
        <v>1480</v>
      </c>
      <c r="R58" s="349" t="s">
        <v>1481</v>
      </c>
      <c r="S58" s="47"/>
      <c r="T58" s="48"/>
      <c r="U58" s="47"/>
      <c r="V58" s="192" t="s">
        <v>2004</v>
      </c>
      <c r="W58" s="346">
        <v>42457</v>
      </c>
      <c r="X58" s="350" t="s">
        <v>1484</v>
      </c>
      <c r="Y58" s="365" t="s">
        <v>1951</v>
      </c>
      <c r="Z58" s="118">
        <v>79905768</v>
      </c>
      <c r="AA58" s="50"/>
      <c r="AB58" s="347">
        <v>65016</v>
      </c>
      <c r="AC58" s="346">
        <v>42457</v>
      </c>
      <c r="AD58" s="368">
        <v>10000000</v>
      </c>
      <c r="AE58" s="157">
        <v>20000000</v>
      </c>
      <c r="AF58" s="49"/>
      <c r="AG58" s="49"/>
      <c r="AH58" s="367">
        <f t="shared" si="0"/>
        <v>20000000</v>
      </c>
      <c r="AI58" s="157" t="s">
        <v>22</v>
      </c>
      <c r="AJ58" s="157" t="s">
        <v>67</v>
      </c>
      <c r="AK58" s="157" t="s">
        <v>67</v>
      </c>
      <c r="AL58" s="157" t="s">
        <v>67</v>
      </c>
      <c r="AM58" s="346" t="s">
        <v>67</v>
      </c>
      <c r="AN58" s="346">
        <v>42459</v>
      </c>
      <c r="AO58" s="346"/>
      <c r="AP58" s="346">
        <v>42609</v>
      </c>
      <c r="AQ58" s="29">
        <f>AP58-AN58</f>
        <v>150</v>
      </c>
      <c r="AR58" s="29"/>
      <c r="AS58" s="184" t="s">
        <v>2318</v>
      </c>
      <c r="AT58" s="293"/>
      <c r="AU58" s="57"/>
      <c r="AV58" s="57"/>
      <c r="AW58" s="58"/>
      <c r="AX58" s="86"/>
      <c r="AY58" s="57"/>
      <c r="AZ58" s="58"/>
      <c r="BA58" s="59"/>
      <c r="BB58" s="60"/>
      <c r="BC58" s="61"/>
      <c r="BD58" s="61"/>
      <c r="BE58" s="62"/>
      <c r="BF58" s="61"/>
      <c r="BG58" s="63"/>
      <c r="BH58" s="63"/>
      <c r="BI58" s="64"/>
      <c r="BJ58" s="65"/>
      <c r="BK58" s="66"/>
      <c r="BL58" s="65"/>
      <c r="BM58" s="203"/>
      <c r="BN58" s="204"/>
      <c r="BO58" s="205"/>
      <c r="BP58" s="67"/>
      <c r="BQ58" s="67"/>
      <c r="BR58" s="115"/>
      <c r="BS58" s="67"/>
      <c r="BT58" s="58"/>
      <c r="BU58" s="61"/>
      <c r="BV58" s="60"/>
      <c r="BW58" s="60"/>
      <c r="BX58" s="60"/>
      <c r="BY58" s="61"/>
      <c r="BZ58" s="71"/>
      <c r="CA58" s="71"/>
      <c r="CB58" s="72"/>
      <c r="CC58" s="72"/>
      <c r="CD58" s="72"/>
      <c r="CE58" s="73"/>
      <c r="CF58" s="74"/>
      <c r="CG58" s="75"/>
      <c r="CH58" s="49"/>
      <c r="CI58" s="73"/>
      <c r="CJ58" s="76"/>
      <c r="CK58" s="77"/>
      <c r="CL58" s="78"/>
      <c r="CM58" s="79"/>
      <c r="CN58" s="80"/>
      <c r="CO58" s="81"/>
      <c r="CP58" s="82"/>
      <c r="CQ58" s="80"/>
      <c r="CR58" s="83"/>
      <c r="CS58" s="83"/>
      <c r="CT58" s="84"/>
      <c r="CU58" s="921"/>
      <c r="CV58" s="83"/>
      <c r="CW58" s="85"/>
      <c r="DV58" s="360"/>
    </row>
    <row r="59" spans="1:126" s="51" customFormat="1" ht="38.25" hidden="1" x14ac:dyDescent="0.25">
      <c r="A59" s="352" t="str">
        <f t="shared" si="8"/>
        <v>71</v>
      </c>
      <c r="B59" s="43" t="s">
        <v>1610</v>
      </c>
      <c r="C59" s="277" t="s">
        <v>2003</v>
      </c>
      <c r="D59" s="201" t="s">
        <v>2004</v>
      </c>
      <c r="E59" s="346">
        <v>42437</v>
      </c>
      <c r="F59" s="117" t="s">
        <v>1499</v>
      </c>
      <c r="G59" s="117" t="s">
        <v>1525</v>
      </c>
      <c r="H59" s="117"/>
      <c r="I59" s="350" t="s">
        <v>1972</v>
      </c>
      <c r="J59" s="351" t="s">
        <v>2005</v>
      </c>
      <c r="K59" s="352">
        <v>44</v>
      </c>
      <c r="L59" s="46">
        <v>861005</v>
      </c>
      <c r="M59" s="184" t="s">
        <v>2006</v>
      </c>
      <c r="N59" s="162" t="s">
        <v>2007</v>
      </c>
      <c r="O59" s="348">
        <v>21816</v>
      </c>
      <c r="P59" s="32" t="s">
        <v>1960</v>
      </c>
      <c r="Q59" s="288" t="s">
        <v>1480</v>
      </c>
      <c r="R59" s="349" t="s">
        <v>1481</v>
      </c>
      <c r="S59" s="47"/>
      <c r="T59" s="48"/>
      <c r="U59" s="47"/>
      <c r="V59" s="192" t="s">
        <v>2179</v>
      </c>
      <c r="W59" s="346">
        <v>42479</v>
      </c>
      <c r="X59" s="350" t="s">
        <v>1864</v>
      </c>
      <c r="Y59" s="45" t="s">
        <v>2169</v>
      </c>
      <c r="Z59" s="118">
        <v>860351894</v>
      </c>
      <c r="AA59" s="50" t="s">
        <v>1846</v>
      </c>
      <c r="AB59" s="347">
        <v>85916</v>
      </c>
      <c r="AC59" s="346"/>
      <c r="AD59" s="29"/>
      <c r="AE59" s="157">
        <v>147600000</v>
      </c>
      <c r="AF59" s="49"/>
      <c r="AG59" s="49"/>
      <c r="AH59" s="49">
        <f>AE59+AF59</f>
        <v>147600000</v>
      </c>
      <c r="AI59" s="157" t="s">
        <v>22</v>
      </c>
      <c r="AJ59" s="157" t="s">
        <v>67</v>
      </c>
      <c r="AK59" s="157" t="s">
        <v>67</v>
      </c>
      <c r="AL59" s="157" t="s">
        <v>67</v>
      </c>
      <c r="AM59" s="346" t="s">
        <v>67</v>
      </c>
      <c r="AN59" s="346">
        <v>42482</v>
      </c>
      <c r="AO59" s="346"/>
      <c r="AP59" s="346">
        <v>42704</v>
      </c>
      <c r="AQ59" s="29">
        <f t="shared" ref="AQ59:AQ72" si="66">AP59-AN59</f>
        <v>222</v>
      </c>
      <c r="AR59" s="29"/>
      <c r="AS59" s="184" t="s">
        <v>2674</v>
      </c>
      <c r="AT59" s="290">
        <v>52439750</v>
      </c>
      <c r="AU59" s="57"/>
      <c r="AV59" s="57"/>
      <c r="AW59" s="58"/>
      <c r="AX59" s="86"/>
      <c r="AY59" s="57"/>
      <c r="AZ59" s="58"/>
      <c r="BA59" s="59"/>
      <c r="BB59" s="60"/>
      <c r="BC59" s="61"/>
      <c r="BD59" s="61"/>
      <c r="BE59" s="62"/>
      <c r="BF59" s="61"/>
      <c r="BG59" s="63"/>
      <c r="BH59" s="63"/>
      <c r="BI59" s="64"/>
      <c r="BJ59" s="65"/>
      <c r="BK59" s="66"/>
      <c r="BL59" s="65"/>
      <c r="BM59" s="203"/>
      <c r="BN59" s="204"/>
      <c r="BO59" s="205"/>
      <c r="BP59" s="67"/>
      <c r="BQ59" s="67"/>
      <c r="BR59" s="115"/>
      <c r="BS59" s="67"/>
      <c r="BT59" s="58"/>
      <c r="BU59" s="61"/>
      <c r="BV59" s="60"/>
      <c r="BW59" s="60"/>
      <c r="BX59" s="60"/>
      <c r="BY59" s="61"/>
      <c r="BZ59" s="71"/>
      <c r="CA59" s="71"/>
      <c r="CB59" s="72"/>
      <c r="CC59" s="72"/>
      <c r="CD59" s="72"/>
      <c r="CE59" s="73"/>
      <c r="CF59" s="74"/>
      <c r="CG59" s="75"/>
      <c r="CH59" s="49"/>
      <c r="CI59" s="73"/>
      <c r="CJ59" s="76"/>
      <c r="CK59" s="77"/>
      <c r="CL59" s="78"/>
      <c r="CM59" s="79"/>
      <c r="CN59" s="80"/>
      <c r="CO59" s="81"/>
      <c r="CP59" s="82"/>
      <c r="CQ59" s="80"/>
      <c r="CR59" s="83"/>
      <c r="CS59" s="83"/>
      <c r="CT59" s="84"/>
      <c r="CU59" s="921"/>
      <c r="CV59" s="83"/>
      <c r="CW59" s="85"/>
    </row>
    <row r="60" spans="1:126" ht="63.75" hidden="1" x14ac:dyDescent="0.25">
      <c r="A60" s="352">
        <f t="shared" si="8"/>
        <v>59</v>
      </c>
      <c r="B60" s="277" t="s">
        <v>1609</v>
      </c>
      <c r="C60" s="277" t="s">
        <v>2026</v>
      </c>
      <c r="D60" s="216">
        <v>57</v>
      </c>
      <c r="E60" s="346">
        <v>42438</v>
      </c>
      <c r="F60" s="350" t="s">
        <v>1499</v>
      </c>
      <c r="G60" s="117" t="s">
        <v>1525</v>
      </c>
      <c r="H60" s="117"/>
      <c r="I60" s="120" t="s">
        <v>2250</v>
      </c>
      <c r="J60" s="28" t="s">
        <v>2025</v>
      </c>
      <c r="K60" s="347">
        <v>170</v>
      </c>
      <c r="L60" s="46">
        <v>432121</v>
      </c>
      <c r="M60" s="46" t="s">
        <v>2027</v>
      </c>
      <c r="N60" s="217">
        <v>10000000</v>
      </c>
      <c r="O60" s="75" t="s">
        <v>2028</v>
      </c>
      <c r="P60" s="183" t="s">
        <v>1647</v>
      </c>
      <c r="Q60" s="218" t="s">
        <v>1480</v>
      </c>
      <c r="R60" s="349" t="s">
        <v>1481</v>
      </c>
      <c r="S60" s="52"/>
      <c r="T60" s="75"/>
      <c r="U60" s="52"/>
      <c r="V60" s="192">
        <v>59</v>
      </c>
      <c r="W60" s="346">
        <v>42461</v>
      </c>
      <c r="X60" s="350" t="s">
        <v>1484</v>
      </c>
      <c r="Y60" s="45" t="s">
        <v>2029</v>
      </c>
      <c r="Z60" s="114">
        <v>8300141960</v>
      </c>
      <c r="AA60" s="50" t="s">
        <v>1578</v>
      </c>
      <c r="AB60" s="352">
        <v>76216</v>
      </c>
      <c r="AC60" s="91">
        <v>42461</v>
      </c>
      <c r="AD60" s="49"/>
      <c r="AE60" s="73">
        <v>10000000</v>
      </c>
      <c r="AF60" s="49"/>
      <c r="AG60" s="49"/>
      <c r="AH60" s="49">
        <f>AE60+AF60</f>
        <v>10000000</v>
      </c>
      <c r="AI60" s="350" t="s">
        <v>1987</v>
      </c>
      <c r="AJ60" s="88" t="s">
        <v>1898</v>
      </c>
      <c r="AK60" s="89"/>
      <c r="AL60" s="89"/>
      <c r="AM60" s="346"/>
      <c r="AN60" s="346">
        <v>42465</v>
      </c>
      <c r="AO60" s="346"/>
      <c r="AP60" s="346">
        <v>42735</v>
      </c>
      <c r="AQ60" s="29">
        <f t="shared" si="66"/>
        <v>270</v>
      </c>
      <c r="AR60" s="52"/>
      <c r="AS60" s="350" t="s">
        <v>64</v>
      </c>
      <c r="AT60" s="290">
        <v>79379510</v>
      </c>
      <c r="AU60" s="52"/>
      <c r="AV60" s="52"/>
      <c r="AW60" s="49"/>
      <c r="AX60" s="75"/>
      <c r="AY60" s="52"/>
      <c r="AZ60" s="49"/>
      <c r="BA60" s="90"/>
      <c r="BB60" s="52"/>
      <c r="BC60" s="49"/>
      <c r="BD60" s="49"/>
      <c r="BE60" s="52"/>
      <c r="BF60" s="49"/>
      <c r="BG60" s="90"/>
      <c r="BH60" s="90"/>
      <c r="BI60" s="49"/>
      <c r="BJ60" s="49"/>
      <c r="BK60" s="52"/>
      <c r="BL60" s="49"/>
      <c r="BM60" s="49"/>
      <c r="BN60" s="49"/>
      <c r="BO60" s="49"/>
      <c r="BP60" s="91"/>
      <c r="BQ60" s="91"/>
      <c r="BR60" s="50"/>
      <c r="BS60" s="91"/>
      <c r="BT60" s="49"/>
      <c r="BU60" s="91"/>
      <c r="BV60" s="91"/>
      <c r="BW60" s="50"/>
      <c r="BX60" s="91"/>
      <c r="BY60" s="49"/>
      <c r="BZ60" s="91"/>
      <c r="CA60" s="91"/>
      <c r="CB60" s="50"/>
      <c r="CC60" s="91"/>
      <c r="CD60" s="49"/>
      <c r="CE60" s="92"/>
      <c r="CF60" s="52"/>
      <c r="CG60" s="75"/>
      <c r="CH60" s="49"/>
      <c r="CI60" s="92"/>
      <c r="CJ60" s="93"/>
      <c r="CK60" s="94"/>
      <c r="CL60" s="94"/>
      <c r="CM60" s="94"/>
      <c r="CN60" s="218"/>
      <c r="CO60" s="218"/>
      <c r="CP60" s="218"/>
      <c r="CQ60" s="218"/>
      <c r="CR60" s="218"/>
      <c r="CS60" s="49"/>
      <c r="CT60" s="219"/>
      <c r="CU60" s="921"/>
      <c r="CV60" s="49"/>
      <c r="CW60" s="220"/>
      <c r="DV60" s="221"/>
    </row>
    <row r="61" spans="1:126" ht="63.75" hidden="1" x14ac:dyDescent="0.25">
      <c r="A61" s="352">
        <f t="shared" si="8"/>
        <v>55</v>
      </c>
      <c r="B61" s="277" t="s">
        <v>2051</v>
      </c>
      <c r="C61" s="277" t="s">
        <v>2612</v>
      </c>
      <c r="D61" s="216">
        <v>58</v>
      </c>
      <c r="E61" s="346">
        <v>42436</v>
      </c>
      <c r="F61" s="350" t="s">
        <v>1499</v>
      </c>
      <c r="G61" s="117" t="s">
        <v>1525</v>
      </c>
      <c r="H61" s="117"/>
      <c r="I61" s="350" t="s">
        <v>212</v>
      </c>
      <c r="J61" s="222" t="s">
        <v>2052</v>
      </c>
      <c r="K61" s="347">
        <v>173</v>
      </c>
      <c r="L61" s="46">
        <v>831217</v>
      </c>
      <c r="M61" s="46" t="s">
        <v>2053</v>
      </c>
      <c r="N61" s="217">
        <v>55000000</v>
      </c>
      <c r="O61" s="75" t="s">
        <v>2054</v>
      </c>
      <c r="P61" s="183" t="s">
        <v>1758</v>
      </c>
      <c r="Q61" s="218" t="s">
        <v>1480</v>
      </c>
      <c r="R61" s="349" t="s">
        <v>1481</v>
      </c>
      <c r="S61" s="52"/>
      <c r="T61" s="75"/>
      <c r="U61" s="52"/>
      <c r="V61" s="192">
        <v>55</v>
      </c>
      <c r="W61" s="346">
        <v>42457</v>
      </c>
      <c r="X61" s="350" t="s">
        <v>1484</v>
      </c>
      <c r="Y61" s="45" t="s">
        <v>2055</v>
      </c>
      <c r="Z61" s="114">
        <v>830072071</v>
      </c>
      <c r="AA61" s="50" t="s">
        <v>1570</v>
      </c>
      <c r="AB61" s="352">
        <v>64816</v>
      </c>
      <c r="AC61" s="91">
        <v>42457</v>
      </c>
      <c r="AD61" s="49"/>
      <c r="AE61" s="73">
        <v>55000000</v>
      </c>
      <c r="AF61" s="346"/>
      <c r="AG61" s="346"/>
      <c r="AH61" s="49">
        <f t="shared" ref="AH61:AH108" si="67">+AE61+AF61</f>
        <v>55000000</v>
      </c>
      <c r="AI61" s="157" t="s">
        <v>22</v>
      </c>
      <c r="AJ61" s="157" t="s">
        <v>67</v>
      </c>
      <c r="AK61" s="157" t="s">
        <v>67</v>
      </c>
      <c r="AL61" s="157" t="s">
        <v>67</v>
      </c>
      <c r="AM61" s="346" t="s">
        <v>67</v>
      </c>
      <c r="AN61" s="346">
        <v>42458</v>
      </c>
      <c r="AO61" s="346"/>
      <c r="AP61" s="346">
        <v>42735</v>
      </c>
      <c r="AQ61" s="29">
        <f t="shared" si="66"/>
        <v>277</v>
      </c>
      <c r="AR61" s="29"/>
      <c r="AS61" s="184" t="s">
        <v>96</v>
      </c>
      <c r="AT61" s="290">
        <v>94486941</v>
      </c>
      <c r="AU61" s="56"/>
      <c r="AV61" s="57"/>
      <c r="AW61" s="58"/>
      <c r="AX61" s="58"/>
      <c r="AY61" s="57"/>
      <c r="AZ61" s="58"/>
      <c r="BA61" s="59"/>
      <c r="BB61" s="60"/>
      <c r="BC61" s="61"/>
      <c r="BD61" s="61"/>
      <c r="BE61" s="62"/>
      <c r="BF61" s="61"/>
      <c r="BG61" s="63"/>
      <c r="BH61" s="63"/>
      <c r="BI61" s="64"/>
      <c r="BJ61" s="65"/>
      <c r="BK61" s="66"/>
      <c r="BL61" s="65"/>
      <c r="BM61" s="203">
        <f>+AF61</f>
        <v>0</v>
      </c>
      <c r="BN61" s="204">
        <f t="shared" ref="BN61:BN62" si="68">+AW61+BC61+BI61+BM61</f>
        <v>0</v>
      </c>
      <c r="BO61" s="205">
        <f>+AH61+BN61</f>
        <v>55000000</v>
      </c>
      <c r="BP61" s="67"/>
      <c r="BQ61" s="67"/>
      <c r="BR61" s="67"/>
      <c r="BS61" s="67"/>
      <c r="BT61" s="58"/>
      <c r="BU61" s="60"/>
      <c r="BV61" s="60"/>
      <c r="BW61" s="60"/>
      <c r="BX61" s="60"/>
      <c r="BY61" s="61"/>
      <c r="BZ61" s="71"/>
      <c r="CA61" s="71"/>
      <c r="CB61" s="72"/>
      <c r="CC61" s="72"/>
      <c r="CD61" s="72"/>
      <c r="CE61" s="73"/>
      <c r="CF61" s="74"/>
      <c r="CG61" s="75"/>
      <c r="CH61" s="49"/>
      <c r="CI61" s="73"/>
      <c r="CJ61" s="76"/>
      <c r="CK61" s="77"/>
      <c r="CL61" s="78"/>
      <c r="CM61" s="79"/>
      <c r="CN61" s="80"/>
      <c r="CO61" s="81"/>
      <c r="CP61" s="82"/>
      <c r="CQ61" s="80"/>
      <c r="CR61" s="83"/>
      <c r="CS61" s="83"/>
      <c r="CT61" s="84"/>
      <c r="CU61" s="921"/>
      <c r="CV61" s="49"/>
      <c r="CW61" s="218"/>
      <c r="DV61" s="221"/>
    </row>
    <row r="62" spans="1:126" ht="51" hidden="1" x14ac:dyDescent="0.25">
      <c r="A62" s="352">
        <f t="shared" si="8"/>
        <v>63</v>
      </c>
      <c r="B62" s="277" t="s">
        <v>1489</v>
      </c>
      <c r="C62" s="277" t="s">
        <v>2056</v>
      </c>
      <c r="D62" s="216">
        <v>59</v>
      </c>
      <c r="E62" s="346">
        <v>42446</v>
      </c>
      <c r="F62" s="350" t="s">
        <v>1499</v>
      </c>
      <c r="G62" s="350" t="s">
        <v>1526</v>
      </c>
      <c r="H62" s="350"/>
      <c r="I62" s="120" t="s">
        <v>2250</v>
      </c>
      <c r="J62" s="224" t="s">
        <v>2057</v>
      </c>
      <c r="K62" s="347">
        <v>28</v>
      </c>
      <c r="L62" s="46">
        <v>461517</v>
      </c>
      <c r="M62" s="46" t="s">
        <v>2058</v>
      </c>
      <c r="N62" s="217">
        <v>89922400</v>
      </c>
      <c r="O62" s="75" t="s">
        <v>2059</v>
      </c>
      <c r="P62" s="183" t="s">
        <v>2011</v>
      </c>
      <c r="Q62" s="218" t="s">
        <v>1480</v>
      </c>
      <c r="R62" s="349" t="s">
        <v>1481</v>
      </c>
      <c r="S62" s="52"/>
      <c r="T62" s="75"/>
      <c r="U62" s="52"/>
      <c r="V62" s="192">
        <v>63</v>
      </c>
      <c r="W62" s="346">
        <v>42472</v>
      </c>
      <c r="X62" s="350" t="s">
        <v>1866</v>
      </c>
      <c r="Y62" s="45" t="s">
        <v>2060</v>
      </c>
      <c r="Z62" s="54">
        <v>860000648</v>
      </c>
      <c r="AA62" s="50" t="s">
        <v>1578</v>
      </c>
      <c r="AB62" s="352">
        <v>81016</v>
      </c>
      <c r="AC62" s="91">
        <v>42472</v>
      </c>
      <c r="AD62" s="49"/>
      <c r="AE62" s="73">
        <v>89922400</v>
      </c>
      <c r="AF62" s="49"/>
      <c r="AG62" s="49"/>
      <c r="AH62" s="49">
        <f t="shared" si="67"/>
        <v>89922400</v>
      </c>
      <c r="AI62" s="157" t="s">
        <v>2061</v>
      </c>
      <c r="AJ62" s="88" t="s">
        <v>2062</v>
      </c>
      <c r="AK62" s="346" t="s">
        <v>2191</v>
      </c>
      <c r="AL62" s="346" t="s">
        <v>2192</v>
      </c>
      <c r="AM62" s="346">
        <v>42473</v>
      </c>
      <c r="AN62" s="346">
        <v>42473</v>
      </c>
      <c r="AO62" s="346"/>
      <c r="AP62" s="346">
        <v>42735</v>
      </c>
      <c r="AQ62" s="29">
        <f t="shared" si="66"/>
        <v>262</v>
      </c>
      <c r="AR62" s="29"/>
      <c r="AS62" s="350" t="s">
        <v>937</v>
      </c>
      <c r="AT62" s="290">
        <v>79050892</v>
      </c>
      <c r="AU62" s="57"/>
      <c r="AV62" s="57"/>
      <c r="AW62" s="58"/>
      <c r="AX62" s="86"/>
      <c r="AY62" s="57"/>
      <c r="AZ62" s="58"/>
      <c r="BA62" s="59"/>
      <c r="BB62" s="60"/>
      <c r="BC62" s="61"/>
      <c r="BD62" s="61"/>
      <c r="BE62" s="62"/>
      <c r="BF62" s="61"/>
      <c r="BG62" s="63"/>
      <c r="BH62" s="63"/>
      <c r="BI62" s="64"/>
      <c r="BJ62" s="65"/>
      <c r="BK62" s="66"/>
      <c r="BL62" s="65"/>
      <c r="BM62" s="203">
        <f>+AF62</f>
        <v>0</v>
      </c>
      <c r="BN62" s="204">
        <f t="shared" si="68"/>
        <v>0</v>
      </c>
      <c r="BO62" s="205">
        <f>+AH62+BN62</f>
        <v>89922400</v>
      </c>
      <c r="BP62" s="67"/>
      <c r="BQ62" s="67"/>
      <c r="BR62" s="115"/>
      <c r="BS62" s="67"/>
      <c r="BT62" s="58"/>
      <c r="BU62" s="61"/>
      <c r="BV62" s="60"/>
      <c r="BW62" s="60"/>
      <c r="BX62" s="60"/>
      <c r="BY62" s="61"/>
      <c r="BZ62" s="71"/>
      <c r="CA62" s="71"/>
      <c r="CB62" s="72"/>
      <c r="CC62" s="72"/>
      <c r="CD62" s="72"/>
      <c r="CE62" s="73"/>
      <c r="CF62" s="74">
        <f>+IF(BQ62&gt;AP62,IF(BV62&gt;BQ62,IF(CA62&gt;BV62,CA62,BV62),BQ62),AP62)</f>
        <v>42735</v>
      </c>
      <c r="CG62" s="75"/>
      <c r="CH62" s="49"/>
      <c r="CI62" s="73"/>
      <c r="CJ62" s="76" t="e">
        <f>+SUMIFS(#REF!,#REF!,AB62)</f>
        <v>#REF!</v>
      </c>
      <c r="CK62" s="77" t="e">
        <f>+SUMIFS(#REF!,#REF!,AU62)+SUMIFS(#REF!,#REF!,BA62)+SUMIFS(#REF!,#REF!,BG62)</f>
        <v>#REF!</v>
      </c>
      <c r="CL62" s="78" t="e">
        <f t="shared" ref="CL62" si="69">+(CJ62+CK62)/BO62</f>
        <v>#REF!</v>
      </c>
      <c r="CM62" s="79"/>
      <c r="CN62" s="80" t="str">
        <f>+R62</f>
        <v>EJECUCIÓN</v>
      </c>
      <c r="CO62" s="81"/>
      <c r="CP62" s="82">
        <f>+AN62</f>
        <v>42473</v>
      </c>
      <c r="CQ62" s="80">
        <f t="shared" ref="CQ62" si="70">+CF62</f>
        <v>42735</v>
      </c>
      <c r="CR62" s="83">
        <f t="shared" ref="CR62" si="71">+CQ62-CP62</f>
        <v>262</v>
      </c>
      <c r="CS62" s="83">
        <f t="shared" ref="CS62" si="72">+$CU$2-CP62</f>
        <v>-196</v>
      </c>
      <c r="CT62" s="84">
        <f t="shared" ref="CT62" si="73">+IF(CS62&gt;=CR62,100,(CS62/CR62)*100)</f>
        <v>-74.809160305343511</v>
      </c>
      <c r="CU62" s="921"/>
      <c r="CV62" s="83">
        <f t="shared" ref="CV62" si="74">+CT62</f>
        <v>-74.809160305343511</v>
      </c>
      <c r="CW62" s="85" t="e">
        <f t="shared" ref="CW62" si="75">+CL62</f>
        <v>#REF!</v>
      </c>
      <c r="DV62" s="221"/>
    </row>
    <row r="63" spans="1:126" s="233" customFormat="1" ht="89.25" hidden="1" x14ac:dyDescent="0.25">
      <c r="A63" s="137" t="str">
        <f t="shared" si="8"/>
        <v>DESIERTO</v>
      </c>
      <c r="B63" s="279" t="s">
        <v>1609</v>
      </c>
      <c r="C63" s="279" t="s">
        <v>2033</v>
      </c>
      <c r="D63" s="256">
        <v>60</v>
      </c>
      <c r="E63" s="346">
        <v>42447</v>
      </c>
      <c r="F63" s="208" t="s">
        <v>1499</v>
      </c>
      <c r="G63" s="208" t="s">
        <v>1546</v>
      </c>
      <c r="H63" s="208"/>
      <c r="I63" s="208" t="s">
        <v>2257</v>
      </c>
      <c r="J63" s="227" t="s">
        <v>2030</v>
      </c>
      <c r="K63" s="152">
        <v>65</v>
      </c>
      <c r="L63" s="141">
        <v>801315</v>
      </c>
      <c r="M63" s="141" t="s">
        <v>2031</v>
      </c>
      <c r="N63" s="228">
        <v>3000000</v>
      </c>
      <c r="O63" s="128" t="s">
        <v>1741</v>
      </c>
      <c r="P63" s="186" t="s">
        <v>2032</v>
      </c>
      <c r="Q63" s="193" t="s">
        <v>1985</v>
      </c>
      <c r="R63" s="144" t="s">
        <v>1985</v>
      </c>
      <c r="S63" s="126"/>
      <c r="T63" s="128"/>
      <c r="U63" s="126"/>
      <c r="V63" s="192" t="s">
        <v>1985</v>
      </c>
      <c r="W63" s="138"/>
      <c r="X63" s="208"/>
      <c r="Y63" s="45"/>
      <c r="Z63" s="151"/>
      <c r="AA63" s="131"/>
      <c r="AB63" s="137"/>
      <c r="AC63" s="130"/>
      <c r="AD63" s="127"/>
      <c r="AE63" s="127"/>
      <c r="AF63" s="127"/>
      <c r="AG63" s="127"/>
      <c r="AH63" s="127">
        <f t="shared" si="67"/>
        <v>0</v>
      </c>
      <c r="AI63" s="158" t="s">
        <v>22</v>
      </c>
      <c r="AJ63" s="158" t="s">
        <v>67</v>
      </c>
      <c r="AK63" s="158" t="s">
        <v>67</v>
      </c>
      <c r="AL63" s="158" t="s">
        <v>67</v>
      </c>
      <c r="AM63" s="138" t="s">
        <v>67</v>
      </c>
      <c r="AN63" s="138"/>
      <c r="AO63" s="138"/>
      <c r="AP63" s="138"/>
      <c r="AQ63" s="146">
        <f t="shared" si="66"/>
        <v>0</v>
      </c>
      <c r="AR63" s="126"/>
      <c r="AS63" s="208"/>
      <c r="AT63" s="294"/>
      <c r="AU63" s="126"/>
      <c r="AV63" s="126"/>
      <c r="AW63" s="127"/>
      <c r="AX63" s="128"/>
      <c r="AY63" s="126"/>
      <c r="AZ63" s="127"/>
      <c r="BA63" s="129"/>
      <c r="BB63" s="126"/>
      <c r="BC63" s="127"/>
      <c r="BD63" s="127"/>
      <c r="BE63" s="126"/>
      <c r="BF63" s="127"/>
      <c r="BG63" s="129"/>
      <c r="BH63" s="129"/>
      <c r="BI63" s="127"/>
      <c r="BJ63" s="127"/>
      <c r="BK63" s="126"/>
      <c r="BL63" s="127"/>
      <c r="BM63" s="127"/>
      <c r="BN63" s="127"/>
      <c r="BO63" s="127"/>
      <c r="BP63" s="130"/>
      <c r="BQ63" s="130"/>
      <c r="BR63" s="131"/>
      <c r="BS63" s="130"/>
      <c r="BT63" s="127"/>
      <c r="BU63" s="130"/>
      <c r="BV63" s="130"/>
      <c r="BW63" s="131"/>
      <c r="BX63" s="130"/>
      <c r="BY63" s="127"/>
      <c r="BZ63" s="130"/>
      <c r="CA63" s="130"/>
      <c r="CB63" s="131"/>
      <c r="CC63" s="130"/>
      <c r="CD63" s="127"/>
      <c r="CE63" s="132"/>
      <c r="CF63" s="126"/>
      <c r="CG63" s="128"/>
      <c r="CH63" s="127"/>
      <c r="CI63" s="132"/>
      <c r="CJ63" s="133"/>
      <c r="CK63" s="134"/>
      <c r="CL63" s="134"/>
      <c r="CM63" s="134"/>
      <c r="CN63" s="230"/>
      <c r="CO63" s="230"/>
      <c r="CP63" s="230"/>
      <c r="CQ63" s="230"/>
      <c r="CR63" s="230"/>
      <c r="CS63" s="127"/>
      <c r="CT63" s="231"/>
      <c r="CU63" s="921"/>
      <c r="CV63" s="127"/>
      <c r="CW63" s="232"/>
    </row>
    <row r="64" spans="1:126" s="51" customFormat="1" ht="63.75" hidden="1" x14ac:dyDescent="0.25">
      <c r="A64" s="352" t="str">
        <f t="shared" si="8"/>
        <v>74</v>
      </c>
      <c r="B64" s="43" t="s">
        <v>1610</v>
      </c>
      <c r="C64" s="277" t="s">
        <v>2114</v>
      </c>
      <c r="D64" s="201" t="s">
        <v>2008</v>
      </c>
      <c r="E64" s="346">
        <v>42447</v>
      </c>
      <c r="F64" s="117" t="s">
        <v>1499</v>
      </c>
      <c r="G64" s="117" t="s">
        <v>1526</v>
      </c>
      <c r="H64" s="117"/>
      <c r="I64" s="120" t="s">
        <v>2250</v>
      </c>
      <c r="J64" s="351" t="s">
        <v>2009</v>
      </c>
      <c r="K64" s="352">
        <v>25</v>
      </c>
      <c r="L64" s="46">
        <v>721033</v>
      </c>
      <c r="M64" s="184" t="s">
        <v>2010</v>
      </c>
      <c r="N64" s="162">
        <v>87433666</v>
      </c>
      <c r="O64" s="348">
        <v>22816</v>
      </c>
      <c r="P64" s="32" t="s">
        <v>2011</v>
      </c>
      <c r="Q64" s="288" t="s">
        <v>1480</v>
      </c>
      <c r="R64" s="349" t="s">
        <v>1481</v>
      </c>
      <c r="S64" s="47"/>
      <c r="T64" s="48"/>
      <c r="U64" s="47"/>
      <c r="V64" s="192" t="s">
        <v>2150</v>
      </c>
      <c r="W64" s="346">
        <v>42486</v>
      </c>
      <c r="X64" s="350" t="s">
        <v>2151</v>
      </c>
      <c r="Y64" s="45" t="s">
        <v>2152</v>
      </c>
      <c r="Z64" s="118">
        <v>830073329</v>
      </c>
      <c r="AA64" s="50" t="s">
        <v>1578</v>
      </c>
      <c r="AB64" s="347">
        <v>92016</v>
      </c>
      <c r="AC64" s="346"/>
      <c r="AD64" s="29"/>
      <c r="AE64" s="73">
        <v>99699912</v>
      </c>
      <c r="AF64" s="49"/>
      <c r="AG64" s="49"/>
      <c r="AH64" s="49">
        <f t="shared" si="67"/>
        <v>99699912</v>
      </c>
      <c r="AI64" s="157" t="s">
        <v>2061</v>
      </c>
      <c r="AJ64" s="88"/>
      <c r="AK64" s="88"/>
      <c r="AL64" s="88"/>
      <c r="AM64" s="346"/>
      <c r="AN64" s="346">
        <v>42486</v>
      </c>
      <c r="AO64" s="346"/>
      <c r="AP64" s="346">
        <v>42666</v>
      </c>
      <c r="AQ64" s="29">
        <f t="shared" si="66"/>
        <v>180</v>
      </c>
      <c r="AR64" s="29"/>
      <c r="AS64" s="184" t="s">
        <v>2673</v>
      </c>
      <c r="AT64" s="290">
        <v>19477329</v>
      </c>
      <c r="AU64" s="57"/>
      <c r="AV64" s="57"/>
      <c r="AW64" s="58"/>
      <c r="AX64" s="86"/>
      <c r="AY64" s="57"/>
      <c r="AZ64" s="58"/>
      <c r="BA64" s="59"/>
      <c r="BB64" s="60"/>
      <c r="BC64" s="61"/>
      <c r="BD64" s="61"/>
      <c r="BE64" s="62"/>
      <c r="BF64" s="61"/>
      <c r="BG64" s="63"/>
      <c r="BH64" s="63"/>
      <c r="BI64" s="64"/>
      <c r="BJ64" s="65"/>
      <c r="BK64" s="66"/>
      <c r="BL64" s="65"/>
      <c r="BM64" s="203"/>
      <c r="BN64" s="204"/>
      <c r="BO64" s="205"/>
      <c r="BP64" s="67"/>
      <c r="BQ64" s="67"/>
      <c r="BR64" s="115"/>
      <c r="BS64" s="67"/>
      <c r="BT64" s="58"/>
      <c r="BU64" s="61"/>
      <c r="BV64" s="60"/>
      <c r="BW64" s="60"/>
      <c r="BX64" s="60"/>
      <c r="BY64" s="61"/>
      <c r="BZ64" s="71"/>
      <c r="CA64" s="71"/>
      <c r="CB64" s="72"/>
      <c r="CC64" s="72"/>
      <c r="CD64" s="72"/>
      <c r="CE64" s="73"/>
      <c r="CF64" s="74"/>
      <c r="CG64" s="75"/>
      <c r="CH64" s="49"/>
      <c r="CI64" s="73"/>
      <c r="CJ64" s="76"/>
      <c r="CK64" s="77"/>
      <c r="CL64" s="78"/>
      <c r="CM64" s="79"/>
      <c r="CN64" s="80"/>
      <c r="CO64" s="81"/>
      <c r="CP64" s="82"/>
      <c r="CQ64" s="80"/>
      <c r="CR64" s="83"/>
      <c r="CS64" s="83"/>
      <c r="CT64" s="84"/>
      <c r="CU64" s="921"/>
      <c r="CV64" s="83"/>
      <c r="CW64" s="85"/>
    </row>
    <row r="65" spans="1:126" s="51" customFormat="1" ht="78.75" hidden="1" customHeight="1" x14ac:dyDescent="0.25">
      <c r="A65" s="352" t="str">
        <f t="shared" si="8"/>
        <v>68</v>
      </c>
      <c r="B65" s="43" t="s">
        <v>1610</v>
      </c>
      <c r="C65" s="277" t="s">
        <v>2115</v>
      </c>
      <c r="D65" s="201" t="s">
        <v>2012</v>
      </c>
      <c r="E65" s="346">
        <v>42447</v>
      </c>
      <c r="F65" s="117" t="s">
        <v>1499</v>
      </c>
      <c r="G65" s="117" t="s">
        <v>1526</v>
      </c>
      <c r="H65" s="117"/>
      <c r="I65" s="120" t="s">
        <v>2250</v>
      </c>
      <c r="J65" s="206" t="s">
        <v>2013</v>
      </c>
      <c r="K65" s="352">
        <v>24</v>
      </c>
      <c r="L65" s="46">
        <v>721033</v>
      </c>
      <c r="M65" s="184" t="s">
        <v>2010</v>
      </c>
      <c r="N65" s="162">
        <v>81000480</v>
      </c>
      <c r="O65" s="348">
        <v>22716</v>
      </c>
      <c r="P65" s="32" t="s">
        <v>2011</v>
      </c>
      <c r="Q65" s="288" t="s">
        <v>1480</v>
      </c>
      <c r="R65" s="349" t="s">
        <v>1481</v>
      </c>
      <c r="S65" s="47"/>
      <c r="T65" s="48"/>
      <c r="U65" s="47"/>
      <c r="V65" s="192" t="s">
        <v>1954</v>
      </c>
      <c r="W65" s="346">
        <v>42478</v>
      </c>
      <c r="X65" s="350" t="s">
        <v>1484</v>
      </c>
      <c r="Y65" s="45" t="s">
        <v>2181</v>
      </c>
      <c r="Z65" s="118">
        <v>860353110</v>
      </c>
      <c r="AA65" s="50" t="s">
        <v>1565</v>
      </c>
      <c r="AB65" s="347">
        <v>84216</v>
      </c>
      <c r="AC65" s="346"/>
      <c r="AD65" s="29"/>
      <c r="AE65" s="73">
        <v>81000480</v>
      </c>
      <c r="AF65" s="49"/>
      <c r="AG65" s="49"/>
      <c r="AH65" s="49">
        <f t="shared" si="67"/>
        <v>81000480</v>
      </c>
      <c r="AI65" s="157" t="s">
        <v>22</v>
      </c>
      <c r="AJ65" s="157" t="s">
        <v>67</v>
      </c>
      <c r="AK65" s="157" t="s">
        <v>67</v>
      </c>
      <c r="AL65" s="157" t="s">
        <v>67</v>
      </c>
      <c r="AM65" s="346" t="s">
        <v>67</v>
      </c>
      <c r="AN65" s="346">
        <v>42478</v>
      </c>
      <c r="AO65" s="346"/>
      <c r="AP65" s="346">
        <v>42660</v>
      </c>
      <c r="AQ65" s="29">
        <f t="shared" si="66"/>
        <v>182</v>
      </c>
      <c r="AR65" s="29"/>
      <c r="AS65" s="184" t="s">
        <v>2673</v>
      </c>
      <c r="AT65" s="290">
        <v>19477329</v>
      </c>
      <c r="AU65" s="57"/>
      <c r="AV65" s="57"/>
      <c r="AW65" s="58"/>
      <c r="AX65" s="86"/>
      <c r="AY65" s="57"/>
      <c r="AZ65" s="58"/>
      <c r="BA65" s="59"/>
      <c r="BB65" s="60"/>
      <c r="BC65" s="61"/>
      <c r="BD65" s="61"/>
      <c r="BE65" s="62"/>
      <c r="BF65" s="61"/>
      <c r="BG65" s="63"/>
      <c r="BH65" s="63"/>
      <c r="BI65" s="64"/>
      <c r="BJ65" s="65"/>
      <c r="BK65" s="66"/>
      <c r="BL65" s="65"/>
      <c r="BM65" s="203"/>
      <c r="BN65" s="204"/>
      <c r="BO65" s="205"/>
      <c r="BP65" s="67"/>
      <c r="BQ65" s="67"/>
      <c r="BR65" s="115"/>
      <c r="BS65" s="67"/>
      <c r="BT65" s="58"/>
      <c r="BU65" s="61"/>
      <c r="BV65" s="60"/>
      <c r="BW65" s="60"/>
      <c r="BX65" s="60"/>
      <c r="BY65" s="61"/>
      <c r="BZ65" s="71"/>
      <c r="CA65" s="71"/>
      <c r="CB65" s="72"/>
      <c r="CC65" s="72"/>
      <c r="CD65" s="72"/>
      <c r="CE65" s="73"/>
      <c r="CF65" s="74"/>
      <c r="CG65" s="75"/>
      <c r="CH65" s="49"/>
      <c r="CI65" s="73"/>
      <c r="CJ65" s="76"/>
      <c r="CK65" s="77"/>
      <c r="CL65" s="78"/>
      <c r="CM65" s="79"/>
      <c r="CN65" s="80"/>
      <c r="CO65" s="81"/>
      <c r="CP65" s="82"/>
      <c r="CQ65" s="80"/>
      <c r="CR65" s="83"/>
      <c r="CS65" s="83"/>
      <c r="CT65" s="84"/>
      <c r="CU65" s="921"/>
      <c r="CV65" s="83"/>
      <c r="CW65" s="85"/>
    </row>
    <row r="66" spans="1:126" s="179" customFormat="1" ht="51" hidden="1" x14ac:dyDescent="0.25">
      <c r="A66" s="137" t="str">
        <f t="shared" si="8"/>
        <v>DESIERTO</v>
      </c>
      <c r="B66" s="275" t="s">
        <v>1610</v>
      </c>
      <c r="C66" s="279" t="s">
        <v>2017</v>
      </c>
      <c r="D66" s="207" t="s">
        <v>2014</v>
      </c>
      <c r="E66" s="346">
        <v>42447</v>
      </c>
      <c r="F66" s="283" t="s">
        <v>1499</v>
      </c>
      <c r="G66" s="283" t="s">
        <v>1526</v>
      </c>
      <c r="H66" s="283"/>
      <c r="I66" s="208" t="s">
        <v>161</v>
      </c>
      <c r="J66" s="257" t="s">
        <v>2015</v>
      </c>
      <c r="K66" s="137">
        <v>182</v>
      </c>
      <c r="L66" s="141">
        <v>811115</v>
      </c>
      <c r="M66" s="208" t="s">
        <v>2016</v>
      </c>
      <c r="N66" s="163">
        <v>3520000</v>
      </c>
      <c r="O66" s="142">
        <v>18916</v>
      </c>
      <c r="P66" s="143" t="s">
        <v>1917</v>
      </c>
      <c r="Q66" s="289" t="s">
        <v>1985</v>
      </c>
      <c r="R66" s="289" t="s">
        <v>1985</v>
      </c>
      <c r="S66" s="147"/>
      <c r="T66" s="150"/>
      <c r="U66" s="147"/>
      <c r="V66" s="192" t="s">
        <v>1985</v>
      </c>
      <c r="W66" s="138"/>
      <c r="X66" s="208"/>
      <c r="Y66" s="45"/>
      <c r="Z66" s="172"/>
      <c r="AA66" s="131"/>
      <c r="AB66" s="152"/>
      <c r="AC66" s="138"/>
      <c r="AD66" s="146"/>
      <c r="AE66" s="127"/>
      <c r="AF66" s="127"/>
      <c r="AG66" s="127"/>
      <c r="AH66" s="127">
        <f t="shared" si="67"/>
        <v>0</v>
      </c>
      <c r="AI66" s="158" t="s">
        <v>22</v>
      </c>
      <c r="AJ66" s="158" t="s">
        <v>67</v>
      </c>
      <c r="AK66" s="158" t="s">
        <v>67</v>
      </c>
      <c r="AL66" s="158" t="s">
        <v>67</v>
      </c>
      <c r="AM66" s="138" t="s">
        <v>67</v>
      </c>
      <c r="AN66" s="138"/>
      <c r="AO66" s="138"/>
      <c r="AP66" s="138"/>
      <c r="AQ66" s="146">
        <f t="shared" si="66"/>
        <v>0</v>
      </c>
      <c r="AR66" s="146"/>
      <c r="AS66" s="208"/>
      <c r="AT66" s="291"/>
      <c r="AU66" s="147"/>
      <c r="AV66" s="147"/>
      <c r="AW66" s="146"/>
      <c r="AX66" s="148"/>
      <c r="AY66" s="147"/>
      <c r="AZ66" s="146"/>
      <c r="BA66" s="141"/>
      <c r="BB66" s="144"/>
      <c r="BC66" s="146"/>
      <c r="BD66" s="146"/>
      <c r="BE66" s="147"/>
      <c r="BF66" s="146"/>
      <c r="BG66" s="149"/>
      <c r="BH66" s="149"/>
      <c r="BI66" s="127"/>
      <c r="BJ66" s="146"/>
      <c r="BK66" s="147"/>
      <c r="BL66" s="146"/>
      <c r="BM66" s="127"/>
      <c r="BN66" s="127"/>
      <c r="BO66" s="127"/>
      <c r="BP66" s="144"/>
      <c r="BQ66" s="144"/>
      <c r="BR66" s="142"/>
      <c r="BS66" s="144"/>
      <c r="BT66" s="146"/>
      <c r="BU66" s="146"/>
      <c r="BV66" s="144"/>
      <c r="BW66" s="144"/>
      <c r="BX66" s="144"/>
      <c r="BY66" s="146"/>
      <c r="BZ66" s="130"/>
      <c r="CA66" s="130"/>
      <c r="CB66" s="144"/>
      <c r="CC66" s="144"/>
      <c r="CD66" s="144"/>
      <c r="CE66" s="154"/>
      <c r="CF66" s="126"/>
      <c r="CG66" s="128"/>
      <c r="CH66" s="127"/>
      <c r="CI66" s="154"/>
      <c r="CJ66" s="154"/>
      <c r="CK66" s="127"/>
      <c r="CL66" s="173"/>
      <c r="CM66" s="173"/>
      <c r="CN66" s="174"/>
      <c r="CO66" s="174"/>
      <c r="CP66" s="175"/>
      <c r="CQ66" s="174"/>
      <c r="CR66" s="176"/>
      <c r="CS66" s="176"/>
      <c r="CT66" s="177"/>
      <c r="CU66" s="921"/>
      <c r="CV66" s="176"/>
      <c r="CW66" s="178"/>
    </row>
    <row r="67" spans="1:126" ht="51" hidden="1" x14ac:dyDescent="0.25">
      <c r="A67" s="352">
        <f t="shared" si="8"/>
        <v>78</v>
      </c>
      <c r="B67" s="277" t="s">
        <v>1609</v>
      </c>
      <c r="C67" s="277" t="s">
        <v>2039</v>
      </c>
      <c r="D67" s="216">
        <v>64</v>
      </c>
      <c r="E67" s="346">
        <v>42460</v>
      </c>
      <c r="F67" s="350" t="s">
        <v>1499</v>
      </c>
      <c r="G67" s="117" t="s">
        <v>1525</v>
      </c>
      <c r="H67" s="117"/>
      <c r="I67" s="350" t="s">
        <v>2034</v>
      </c>
      <c r="J67" s="28" t="s">
        <v>2035</v>
      </c>
      <c r="K67" s="347">
        <v>244</v>
      </c>
      <c r="L67" s="46">
        <v>861017</v>
      </c>
      <c r="M67" s="46" t="s">
        <v>2036</v>
      </c>
      <c r="N67" s="217">
        <v>55000000</v>
      </c>
      <c r="O67" s="75" t="s">
        <v>2037</v>
      </c>
      <c r="P67" s="183" t="s">
        <v>2038</v>
      </c>
      <c r="Q67" s="218" t="s">
        <v>1480</v>
      </c>
      <c r="R67" s="349" t="s">
        <v>1481</v>
      </c>
      <c r="S67" s="52"/>
      <c r="T67" s="75"/>
      <c r="U67" s="52"/>
      <c r="V67" s="192">
        <v>78</v>
      </c>
      <c r="W67" s="346">
        <v>42496</v>
      </c>
      <c r="X67" s="350" t="s">
        <v>1585</v>
      </c>
      <c r="Y67" s="45" t="s">
        <v>2174</v>
      </c>
      <c r="Z67" s="114">
        <v>860013720</v>
      </c>
      <c r="AA67" s="50" t="s">
        <v>1578</v>
      </c>
      <c r="AB67" s="352">
        <v>94916</v>
      </c>
      <c r="AC67" s="91"/>
      <c r="AD67" s="49"/>
      <c r="AE67" s="73">
        <v>55000000</v>
      </c>
      <c r="AF67" s="49"/>
      <c r="AG67" s="49"/>
      <c r="AH67" s="49">
        <f t="shared" si="67"/>
        <v>55000000</v>
      </c>
      <c r="AI67" s="157" t="s">
        <v>22</v>
      </c>
      <c r="AJ67" s="157" t="s">
        <v>67</v>
      </c>
      <c r="AK67" s="157" t="s">
        <v>67</v>
      </c>
      <c r="AL67" s="157" t="s">
        <v>67</v>
      </c>
      <c r="AM67" s="346" t="s">
        <v>67</v>
      </c>
      <c r="AN67" s="346">
        <v>42500</v>
      </c>
      <c r="AO67" s="346"/>
      <c r="AP67" s="346">
        <v>42704</v>
      </c>
      <c r="AQ67" s="29">
        <f t="shared" si="66"/>
        <v>204</v>
      </c>
      <c r="AR67" s="52"/>
      <c r="AS67" s="350" t="s">
        <v>2674</v>
      </c>
      <c r="AT67" s="295">
        <v>66924629</v>
      </c>
      <c r="AU67" s="52"/>
      <c r="AV67" s="52"/>
      <c r="AW67" s="49"/>
      <c r="AX67" s="75"/>
      <c r="AY67" s="52"/>
      <c r="AZ67" s="49"/>
      <c r="BA67" s="90"/>
      <c r="BB67" s="52"/>
      <c r="BC67" s="49"/>
      <c r="BD67" s="49"/>
      <c r="BE67" s="52"/>
      <c r="BF67" s="49"/>
      <c r="BG67" s="90"/>
      <c r="BH67" s="90"/>
      <c r="BI67" s="49"/>
      <c r="BJ67" s="49"/>
      <c r="BK67" s="52"/>
      <c r="BL67" s="49"/>
      <c r="BM67" s="49"/>
      <c r="BN67" s="49"/>
      <c r="BO67" s="49"/>
      <c r="BP67" s="91"/>
      <c r="BQ67" s="91"/>
      <c r="BR67" s="50"/>
      <c r="BS67" s="91"/>
      <c r="BT67" s="49"/>
      <c r="BU67" s="91"/>
      <c r="BV67" s="91"/>
      <c r="BW67" s="50"/>
      <c r="BX67" s="91"/>
      <c r="BY67" s="49"/>
      <c r="BZ67" s="91"/>
      <c r="CA67" s="91"/>
      <c r="CB67" s="50"/>
      <c r="CC67" s="91"/>
      <c r="CD67" s="49"/>
      <c r="CE67" s="92"/>
      <c r="CF67" s="52"/>
      <c r="CG67" s="75"/>
      <c r="CH67" s="49"/>
      <c r="CI67" s="92"/>
      <c r="CJ67" s="93"/>
      <c r="CK67" s="94"/>
      <c r="CL67" s="94"/>
      <c r="CM67" s="94"/>
      <c r="CN67" s="218"/>
      <c r="CO67" s="218"/>
      <c r="CP67" s="218"/>
      <c r="CQ67" s="218"/>
      <c r="CR67" s="218"/>
      <c r="CS67" s="49"/>
      <c r="CT67" s="219"/>
      <c r="CU67" s="921"/>
      <c r="CV67" s="49"/>
      <c r="CW67" s="220"/>
      <c r="DV67" s="221"/>
    </row>
    <row r="68" spans="1:126" s="51" customFormat="1" ht="38.25" hidden="1" x14ac:dyDescent="0.25">
      <c r="A68" s="352" t="str">
        <f t="shared" ref="A68:A133" si="76">(V68)</f>
        <v>65</v>
      </c>
      <c r="B68" s="43" t="s">
        <v>1610</v>
      </c>
      <c r="C68" s="277" t="s">
        <v>2018</v>
      </c>
      <c r="D68" s="201" t="s">
        <v>2019</v>
      </c>
      <c r="E68" s="346">
        <v>42460</v>
      </c>
      <c r="F68" s="117" t="s">
        <v>1499</v>
      </c>
      <c r="G68" s="117" t="s">
        <v>1526</v>
      </c>
      <c r="H68" s="117"/>
      <c r="I68" s="30" t="s">
        <v>2257</v>
      </c>
      <c r="J68" s="206" t="s">
        <v>2020</v>
      </c>
      <c r="K68" s="352">
        <v>167</v>
      </c>
      <c r="L68" s="46">
        <v>821119</v>
      </c>
      <c r="M68" s="184" t="s">
        <v>1653</v>
      </c>
      <c r="N68" s="162">
        <v>808000</v>
      </c>
      <c r="O68" s="348">
        <v>26216</v>
      </c>
      <c r="P68" s="32" t="s">
        <v>2021</v>
      </c>
      <c r="Q68" s="218" t="s">
        <v>1480</v>
      </c>
      <c r="R68" s="349" t="s">
        <v>1481</v>
      </c>
      <c r="S68" s="47"/>
      <c r="T68" s="48"/>
      <c r="U68" s="47"/>
      <c r="V68" s="192" t="s">
        <v>2019</v>
      </c>
      <c r="W68" s="346">
        <v>42475</v>
      </c>
      <c r="X68" s="350" t="s">
        <v>1484</v>
      </c>
      <c r="Y68" s="45" t="s">
        <v>1564</v>
      </c>
      <c r="Z68" s="118">
        <v>860001022</v>
      </c>
      <c r="AA68" s="50" t="s">
        <v>1565</v>
      </c>
      <c r="AB68" s="347">
        <v>82416</v>
      </c>
      <c r="AC68" s="346"/>
      <c r="AD68" s="29"/>
      <c r="AE68" s="73">
        <v>808000</v>
      </c>
      <c r="AF68" s="49"/>
      <c r="AG68" s="49"/>
      <c r="AH68" s="49">
        <f t="shared" si="67"/>
        <v>808000</v>
      </c>
      <c r="AI68" s="157" t="s">
        <v>22</v>
      </c>
      <c r="AJ68" s="157" t="s">
        <v>67</v>
      </c>
      <c r="AK68" s="157" t="s">
        <v>67</v>
      </c>
      <c r="AL68" s="157" t="s">
        <v>67</v>
      </c>
      <c r="AM68" s="346" t="s">
        <v>67</v>
      </c>
      <c r="AN68" s="346">
        <v>42475</v>
      </c>
      <c r="AO68" s="346"/>
      <c r="AP68" s="346">
        <v>42839</v>
      </c>
      <c r="AQ68" s="29">
        <f t="shared" si="66"/>
        <v>364</v>
      </c>
      <c r="AR68" s="29"/>
      <c r="AS68" s="184" t="s">
        <v>96</v>
      </c>
      <c r="AT68" s="290">
        <v>94486941</v>
      </c>
      <c r="AU68" s="57"/>
      <c r="AV68" s="57"/>
      <c r="AW68" s="58"/>
      <c r="AX68" s="86"/>
      <c r="AY68" s="57"/>
      <c r="AZ68" s="58"/>
      <c r="BA68" s="59"/>
      <c r="BB68" s="60"/>
      <c r="BC68" s="61"/>
      <c r="BD68" s="61"/>
      <c r="BE68" s="62"/>
      <c r="BF68" s="61"/>
      <c r="BG68" s="63"/>
      <c r="BH68" s="63"/>
      <c r="BI68" s="64"/>
      <c r="BJ68" s="65"/>
      <c r="BK68" s="66"/>
      <c r="BL68" s="65"/>
      <c r="BM68" s="203"/>
      <c r="BN68" s="204"/>
      <c r="BO68" s="205"/>
      <c r="BP68" s="67"/>
      <c r="BQ68" s="67"/>
      <c r="BR68" s="115"/>
      <c r="BS68" s="67"/>
      <c r="BT68" s="58"/>
      <c r="BU68" s="61"/>
      <c r="BV68" s="60"/>
      <c r="BW68" s="60"/>
      <c r="BX68" s="60"/>
      <c r="BY68" s="61"/>
      <c r="BZ68" s="71"/>
      <c r="CA68" s="71"/>
      <c r="CB68" s="72"/>
      <c r="CC68" s="72"/>
      <c r="CD68" s="72"/>
      <c r="CE68" s="73"/>
      <c r="CF68" s="74"/>
      <c r="CG68" s="75"/>
      <c r="CH68" s="49"/>
      <c r="CI68" s="73"/>
      <c r="CJ68" s="76"/>
      <c r="CK68" s="77"/>
      <c r="CL68" s="78"/>
      <c r="CM68" s="79"/>
      <c r="CN68" s="80"/>
      <c r="CO68" s="81"/>
      <c r="CP68" s="82"/>
      <c r="CQ68" s="80"/>
      <c r="CR68" s="83"/>
      <c r="CS68" s="83"/>
      <c r="CT68" s="84"/>
      <c r="CU68" s="921"/>
      <c r="CV68" s="83"/>
      <c r="CW68" s="85"/>
    </row>
    <row r="69" spans="1:126" s="51" customFormat="1" ht="63.75" hidden="1" x14ac:dyDescent="0.25">
      <c r="A69" s="352">
        <f t="shared" si="76"/>
        <v>82</v>
      </c>
      <c r="B69" s="43" t="s">
        <v>2792</v>
      </c>
      <c r="C69" s="277" t="s">
        <v>1962</v>
      </c>
      <c r="D69" s="201" t="s">
        <v>1952</v>
      </c>
      <c r="E69" s="346">
        <v>42460</v>
      </c>
      <c r="F69" s="117" t="s">
        <v>1499</v>
      </c>
      <c r="G69" s="117" t="s">
        <v>1525</v>
      </c>
      <c r="H69" s="117"/>
      <c r="I69" s="350" t="s">
        <v>1972</v>
      </c>
      <c r="J69" s="351" t="s">
        <v>2644</v>
      </c>
      <c r="K69" s="352">
        <v>245</v>
      </c>
      <c r="L69" s="46">
        <v>86101714</v>
      </c>
      <c r="M69" s="206" t="s">
        <v>1963</v>
      </c>
      <c r="N69" s="162">
        <v>23000000</v>
      </c>
      <c r="O69" s="348" t="s">
        <v>1964</v>
      </c>
      <c r="P69" s="32" t="s">
        <v>1960</v>
      </c>
      <c r="Q69" s="218" t="s">
        <v>1480</v>
      </c>
      <c r="R69" s="349" t="s">
        <v>1481</v>
      </c>
      <c r="S69" s="47"/>
      <c r="T69" s="48"/>
      <c r="U69" s="47"/>
      <c r="V69" s="192">
        <v>82</v>
      </c>
      <c r="W69" s="346">
        <v>42501</v>
      </c>
      <c r="X69" s="350" t="s">
        <v>2334</v>
      </c>
      <c r="Y69" s="45" t="s">
        <v>2293</v>
      </c>
      <c r="Z69" s="118">
        <v>830015728</v>
      </c>
      <c r="AA69" s="50" t="s">
        <v>1578</v>
      </c>
      <c r="AB69" s="347">
        <v>98116</v>
      </c>
      <c r="AC69" s="346"/>
      <c r="AD69" s="29"/>
      <c r="AE69" s="73">
        <v>23000000</v>
      </c>
      <c r="AF69" s="49"/>
      <c r="AG69" s="49"/>
      <c r="AH69" s="49">
        <f t="shared" si="67"/>
        <v>23000000</v>
      </c>
      <c r="AI69" s="157" t="s">
        <v>22</v>
      </c>
      <c r="AJ69" s="157" t="s">
        <v>67</v>
      </c>
      <c r="AK69" s="157" t="s">
        <v>67</v>
      </c>
      <c r="AL69" s="157" t="s">
        <v>67</v>
      </c>
      <c r="AM69" s="346" t="s">
        <v>67</v>
      </c>
      <c r="AN69" s="346">
        <v>42502</v>
      </c>
      <c r="AO69" s="346"/>
      <c r="AP69" s="346">
        <v>42704</v>
      </c>
      <c r="AQ69" s="29">
        <f t="shared" si="66"/>
        <v>202</v>
      </c>
      <c r="AR69" s="29"/>
      <c r="AS69" s="184" t="s">
        <v>101</v>
      </c>
      <c r="AT69" s="290">
        <v>52206863</v>
      </c>
      <c r="AU69" s="57"/>
      <c r="AV69" s="57"/>
      <c r="AW69" s="58"/>
      <c r="AX69" s="86"/>
      <c r="AY69" s="57"/>
      <c r="AZ69" s="58"/>
      <c r="BA69" s="59"/>
      <c r="BB69" s="60"/>
      <c r="BC69" s="61"/>
      <c r="BD69" s="61"/>
      <c r="BE69" s="62"/>
      <c r="BF69" s="61"/>
      <c r="BG69" s="63"/>
      <c r="BH69" s="63"/>
      <c r="BI69" s="64"/>
      <c r="BJ69" s="65"/>
      <c r="BK69" s="66"/>
      <c r="BL69" s="65"/>
      <c r="BM69" s="203"/>
      <c r="BN69" s="204"/>
      <c r="BO69" s="205"/>
      <c r="BP69" s="67"/>
      <c r="BQ69" s="67"/>
      <c r="BR69" s="115"/>
      <c r="BS69" s="67"/>
      <c r="BT69" s="58"/>
      <c r="BU69" s="61"/>
      <c r="BV69" s="60"/>
      <c r="BW69" s="60"/>
      <c r="BX69" s="60"/>
      <c r="BY69" s="61"/>
      <c r="BZ69" s="71"/>
      <c r="CA69" s="71"/>
      <c r="CB69" s="72"/>
      <c r="CC69" s="72"/>
      <c r="CD69" s="72"/>
      <c r="CE69" s="73"/>
      <c r="CF69" s="74"/>
      <c r="CG69" s="75"/>
      <c r="CH69" s="49"/>
      <c r="CI69" s="73"/>
      <c r="CJ69" s="76"/>
      <c r="CK69" s="77"/>
      <c r="CL69" s="78"/>
      <c r="CM69" s="79"/>
      <c r="CN69" s="80"/>
      <c r="CO69" s="81"/>
      <c r="CP69" s="82"/>
      <c r="CQ69" s="80"/>
      <c r="CR69" s="83"/>
      <c r="CS69" s="83"/>
      <c r="CT69" s="84"/>
      <c r="CU69" s="921"/>
      <c r="CV69" s="83"/>
      <c r="CW69" s="85"/>
    </row>
    <row r="70" spans="1:126" s="179" customFormat="1" ht="78.75" hidden="1" customHeight="1" x14ac:dyDescent="0.25">
      <c r="A70" s="268" t="str">
        <f t="shared" si="76"/>
        <v>DESIERTO</v>
      </c>
      <c r="B70" s="43" t="s">
        <v>2792</v>
      </c>
      <c r="C70" s="279" t="s">
        <v>1955</v>
      </c>
      <c r="D70" s="207" t="s">
        <v>1953</v>
      </c>
      <c r="E70" s="346">
        <v>42460</v>
      </c>
      <c r="F70" s="283" t="s">
        <v>1499</v>
      </c>
      <c r="G70" s="283" t="s">
        <v>1525</v>
      </c>
      <c r="H70" s="283"/>
      <c r="I70" s="208" t="s">
        <v>1972</v>
      </c>
      <c r="J70" s="139" t="s">
        <v>2645</v>
      </c>
      <c r="K70" s="137">
        <v>49</v>
      </c>
      <c r="L70" s="141">
        <v>801017</v>
      </c>
      <c r="M70" s="257" t="s">
        <v>1956</v>
      </c>
      <c r="N70" s="163">
        <v>10500</v>
      </c>
      <c r="O70" s="142" t="s">
        <v>1961</v>
      </c>
      <c r="P70" s="143" t="s">
        <v>1863</v>
      </c>
      <c r="Q70" s="289" t="s">
        <v>1985</v>
      </c>
      <c r="R70" s="289" t="s">
        <v>1985</v>
      </c>
      <c r="S70" s="147"/>
      <c r="T70" s="150"/>
      <c r="U70" s="147"/>
      <c r="V70" s="192" t="s">
        <v>1985</v>
      </c>
      <c r="W70" s="138"/>
      <c r="X70" s="208"/>
      <c r="Y70" s="45"/>
      <c r="Z70" s="172"/>
      <c r="AA70" s="131"/>
      <c r="AB70" s="152"/>
      <c r="AC70" s="138"/>
      <c r="AD70" s="146"/>
      <c r="AE70" s="127"/>
      <c r="AF70" s="127"/>
      <c r="AG70" s="127"/>
      <c r="AH70" s="127">
        <f t="shared" si="67"/>
        <v>0</v>
      </c>
      <c r="AI70" s="158" t="s">
        <v>22</v>
      </c>
      <c r="AJ70" s="158" t="s">
        <v>67</v>
      </c>
      <c r="AK70" s="158" t="s">
        <v>67</v>
      </c>
      <c r="AL70" s="158" t="s">
        <v>67</v>
      </c>
      <c r="AM70" s="138" t="s">
        <v>67</v>
      </c>
      <c r="AN70" s="138"/>
      <c r="AO70" s="138"/>
      <c r="AP70" s="138"/>
      <c r="AQ70" s="146">
        <f t="shared" si="66"/>
        <v>0</v>
      </c>
      <c r="AR70" s="146"/>
      <c r="AS70" s="208"/>
      <c r="AT70" s="291"/>
      <c r="AU70" s="147"/>
      <c r="AV70" s="147"/>
      <c r="AW70" s="146"/>
      <c r="AX70" s="148"/>
      <c r="AY70" s="147"/>
      <c r="AZ70" s="146"/>
      <c r="BA70" s="141"/>
      <c r="BB70" s="144"/>
      <c r="BC70" s="146"/>
      <c r="BD70" s="146"/>
      <c r="BE70" s="147"/>
      <c r="BF70" s="146"/>
      <c r="BG70" s="149"/>
      <c r="BH70" s="149"/>
      <c r="BI70" s="127"/>
      <c r="BJ70" s="146"/>
      <c r="BK70" s="147"/>
      <c r="BL70" s="146"/>
      <c r="BM70" s="127"/>
      <c r="BN70" s="127"/>
      <c r="BO70" s="127"/>
      <c r="BP70" s="144"/>
      <c r="BQ70" s="144"/>
      <c r="BR70" s="142"/>
      <c r="BS70" s="144"/>
      <c r="BT70" s="146"/>
      <c r="BU70" s="146"/>
      <c r="BV70" s="144"/>
      <c r="BW70" s="144"/>
      <c r="BX70" s="144"/>
      <c r="BY70" s="146"/>
      <c r="BZ70" s="130"/>
      <c r="CA70" s="130"/>
      <c r="CB70" s="144"/>
      <c r="CC70" s="144"/>
      <c r="CD70" s="144"/>
      <c r="CE70" s="154"/>
      <c r="CF70" s="126"/>
      <c r="CG70" s="128"/>
      <c r="CH70" s="127"/>
      <c r="CI70" s="154"/>
      <c r="CJ70" s="154"/>
      <c r="CK70" s="127"/>
      <c r="CL70" s="173"/>
      <c r="CM70" s="173"/>
      <c r="CN70" s="174"/>
      <c r="CO70" s="174"/>
      <c r="CP70" s="175"/>
      <c r="CQ70" s="174"/>
      <c r="CR70" s="176"/>
      <c r="CS70" s="176"/>
      <c r="CT70" s="177"/>
      <c r="CU70" s="921"/>
      <c r="CV70" s="176"/>
      <c r="CW70" s="178"/>
    </row>
    <row r="71" spans="1:126" s="51" customFormat="1" ht="51" hidden="1" x14ac:dyDescent="0.25">
      <c r="A71" s="352" t="str">
        <f t="shared" si="76"/>
        <v>76</v>
      </c>
      <c r="B71" s="43" t="s">
        <v>2792</v>
      </c>
      <c r="C71" s="277" t="s">
        <v>1957</v>
      </c>
      <c r="D71" s="201" t="s">
        <v>1954</v>
      </c>
      <c r="E71" s="346">
        <v>42460</v>
      </c>
      <c r="F71" s="117" t="s">
        <v>1499</v>
      </c>
      <c r="G71" s="117" t="s">
        <v>1525</v>
      </c>
      <c r="H71" s="117"/>
      <c r="I71" s="350" t="s">
        <v>1972</v>
      </c>
      <c r="J71" s="351" t="s">
        <v>1958</v>
      </c>
      <c r="K71" s="352">
        <v>253</v>
      </c>
      <c r="L71" s="46">
        <v>861117</v>
      </c>
      <c r="M71" s="184" t="s">
        <v>1959</v>
      </c>
      <c r="N71" s="162">
        <v>88800000</v>
      </c>
      <c r="O71" s="184">
        <v>27216</v>
      </c>
      <c r="P71" s="354" t="s">
        <v>1960</v>
      </c>
      <c r="Q71" s="288" t="s">
        <v>1480</v>
      </c>
      <c r="R71" s="349" t="s">
        <v>1481</v>
      </c>
      <c r="S71" s="47"/>
      <c r="T71" s="48"/>
      <c r="U71" s="47"/>
      <c r="V71" s="192" t="s">
        <v>2147</v>
      </c>
      <c r="W71" s="346">
        <v>42492</v>
      </c>
      <c r="X71" s="350" t="s">
        <v>2148</v>
      </c>
      <c r="Y71" s="45" t="s">
        <v>2149</v>
      </c>
      <c r="Z71" s="118">
        <v>860010554</v>
      </c>
      <c r="AA71" s="50" t="s">
        <v>1578</v>
      </c>
      <c r="AB71" s="347">
        <v>93416</v>
      </c>
      <c r="AC71" s="346">
        <v>42492</v>
      </c>
      <c r="AD71" s="29"/>
      <c r="AE71" s="73">
        <v>88800000</v>
      </c>
      <c r="AF71" s="49"/>
      <c r="AG71" s="49"/>
      <c r="AH71" s="49">
        <f t="shared" si="67"/>
        <v>88800000</v>
      </c>
      <c r="AI71" s="157" t="s">
        <v>22</v>
      </c>
      <c r="AJ71" s="157" t="s">
        <v>67</v>
      </c>
      <c r="AK71" s="157" t="s">
        <v>67</v>
      </c>
      <c r="AL71" s="157" t="s">
        <v>67</v>
      </c>
      <c r="AM71" s="346" t="s">
        <v>67</v>
      </c>
      <c r="AN71" s="346">
        <v>42492</v>
      </c>
      <c r="AO71" s="346"/>
      <c r="AP71" s="346">
        <v>42713</v>
      </c>
      <c r="AQ71" s="29">
        <f t="shared" si="66"/>
        <v>221</v>
      </c>
      <c r="AR71" s="29"/>
      <c r="AS71" s="350" t="s">
        <v>113</v>
      </c>
      <c r="AT71" s="290">
        <v>33155651</v>
      </c>
      <c r="AU71" s="57"/>
      <c r="AV71" s="57"/>
      <c r="AW71" s="58"/>
      <c r="AX71" s="86"/>
      <c r="AY71" s="57"/>
      <c r="AZ71" s="58"/>
      <c r="BA71" s="59"/>
      <c r="BB71" s="60"/>
      <c r="BC71" s="61"/>
      <c r="BD71" s="61"/>
      <c r="BE71" s="62"/>
      <c r="BF71" s="61"/>
      <c r="BG71" s="63"/>
      <c r="BH71" s="63"/>
      <c r="BI71" s="64"/>
      <c r="BJ71" s="65"/>
      <c r="BK71" s="66"/>
      <c r="BL71" s="65"/>
      <c r="BM71" s="203"/>
      <c r="BN71" s="204"/>
      <c r="BO71" s="205"/>
      <c r="BP71" s="67"/>
      <c r="BQ71" s="67"/>
      <c r="BR71" s="115"/>
      <c r="BS71" s="67"/>
      <c r="BT71" s="58"/>
      <c r="BU71" s="61"/>
      <c r="BV71" s="60"/>
      <c r="BW71" s="60"/>
      <c r="BX71" s="60"/>
      <c r="BY71" s="61"/>
      <c r="BZ71" s="71"/>
      <c r="CA71" s="71"/>
      <c r="CB71" s="72"/>
      <c r="CC71" s="72"/>
      <c r="CD71" s="72"/>
      <c r="CE71" s="73"/>
      <c r="CF71" s="74"/>
      <c r="CG71" s="75"/>
      <c r="CH71" s="49"/>
      <c r="CI71" s="73"/>
      <c r="CJ71" s="76"/>
      <c r="CK71" s="77"/>
      <c r="CL71" s="78"/>
      <c r="CM71" s="79"/>
      <c r="CN71" s="80"/>
      <c r="CO71" s="81"/>
      <c r="CP71" s="82"/>
      <c r="CQ71" s="80"/>
      <c r="CR71" s="83"/>
      <c r="CS71" s="83"/>
      <c r="CT71" s="84"/>
      <c r="CU71" s="921"/>
      <c r="CV71" s="83"/>
      <c r="CW71" s="85"/>
    </row>
    <row r="72" spans="1:126" s="51" customFormat="1" ht="52.5" hidden="1" customHeight="1" x14ac:dyDescent="0.25">
      <c r="A72" s="352" t="str">
        <f t="shared" si="76"/>
        <v>66</v>
      </c>
      <c r="B72" s="43" t="s">
        <v>2792</v>
      </c>
      <c r="C72" s="277" t="s">
        <v>2093</v>
      </c>
      <c r="D72" s="201" t="s">
        <v>2092</v>
      </c>
      <c r="E72" s="346">
        <v>42466</v>
      </c>
      <c r="F72" s="117" t="s">
        <v>1499</v>
      </c>
      <c r="G72" s="44" t="s">
        <v>1525</v>
      </c>
      <c r="H72" s="44"/>
      <c r="I72" s="45" t="s">
        <v>1794</v>
      </c>
      <c r="J72" s="351" t="s">
        <v>1931</v>
      </c>
      <c r="K72" s="352">
        <v>215</v>
      </c>
      <c r="L72" s="46">
        <v>801217</v>
      </c>
      <c r="M72" s="184" t="s">
        <v>1795</v>
      </c>
      <c r="N72" s="162">
        <v>25000000</v>
      </c>
      <c r="O72" s="348" t="s">
        <v>1796</v>
      </c>
      <c r="P72" s="32" t="s">
        <v>1487</v>
      </c>
      <c r="Q72" s="288" t="s">
        <v>1480</v>
      </c>
      <c r="R72" s="349" t="s">
        <v>1481</v>
      </c>
      <c r="S72" s="47"/>
      <c r="T72" s="48"/>
      <c r="U72" s="47"/>
      <c r="V72" s="192" t="s">
        <v>1952</v>
      </c>
      <c r="W72" s="346">
        <v>42475</v>
      </c>
      <c r="X72" s="350" t="s">
        <v>1484</v>
      </c>
      <c r="Y72" s="365" t="s">
        <v>2193</v>
      </c>
      <c r="Z72" s="33">
        <v>79788339</v>
      </c>
      <c r="AA72" s="50"/>
      <c r="AB72" s="347">
        <v>82316</v>
      </c>
      <c r="AC72" s="346">
        <v>42475</v>
      </c>
      <c r="AD72" s="368">
        <v>5000000</v>
      </c>
      <c r="AE72" s="157">
        <v>25000000</v>
      </c>
      <c r="AF72" s="49"/>
      <c r="AG72" s="49"/>
      <c r="AH72" s="367">
        <f t="shared" si="67"/>
        <v>25000000</v>
      </c>
      <c r="AI72" s="157" t="s">
        <v>22</v>
      </c>
      <c r="AJ72" s="157" t="s">
        <v>67</v>
      </c>
      <c r="AK72" s="157" t="s">
        <v>67</v>
      </c>
      <c r="AL72" s="157" t="s">
        <v>67</v>
      </c>
      <c r="AM72" s="346" t="s">
        <v>67</v>
      </c>
      <c r="AN72" s="346">
        <v>42478</v>
      </c>
      <c r="AO72" s="346"/>
      <c r="AP72" s="346">
        <v>42630</v>
      </c>
      <c r="AQ72" s="29">
        <f t="shared" si="66"/>
        <v>152</v>
      </c>
      <c r="AR72" s="29"/>
      <c r="AS72" s="184" t="s">
        <v>1463</v>
      </c>
      <c r="AT72" s="290">
        <v>36551065</v>
      </c>
      <c r="AU72" s="57"/>
      <c r="AV72" s="57"/>
      <c r="AW72" s="58"/>
      <c r="AX72" s="86"/>
      <c r="AY72" s="57"/>
      <c r="AZ72" s="58"/>
      <c r="BA72" s="59"/>
      <c r="BB72" s="60"/>
      <c r="BC72" s="61"/>
      <c r="BD72" s="61"/>
      <c r="BE72" s="62"/>
      <c r="BF72" s="61"/>
      <c r="BG72" s="63"/>
      <c r="BH72" s="63"/>
      <c r="BI72" s="64"/>
      <c r="BJ72" s="65"/>
      <c r="BK72" s="66"/>
      <c r="BL72" s="65"/>
      <c r="BM72" s="203"/>
      <c r="BN72" s="204"/>
      <c r="BO72" s="205"/>
      <c r="BP72" s="67"/>
      <c r="BQ72" s="67"/>
      <c r="BR72" s="115"/>
      <c r="BS72" s="67"/>
      <c r="BT72" s="58"/>
      <c r="BU72" s="61"/>
      <c r="BV72" s="60"/>
      <c r="BW72" s="60"/>
      <c r="BX72" s="60"/>
      <c r="BY72" s="61"/>
      <c r="BZ72" s="71"/>
      <c r="CA72" s="71"/>
      <c r="CB72" s="72"/>
      <c r="CC72" s="72"/>
      <c r="CD72" s="72"/>
      <c r="CE72" s="73"/>
      <c r="CF72" s="74"/>
      <c r="CG72" s="75"/>
      <c r="CH72" s="49"/>
      <c r="CI72" s="73"/>
      <c r="CJ72" s="76"/>
      <c r="CK72" s="77"/>
      <c r="CL72" s="78"/>
      <c r="CM72" s="79"/>
      <c r="CN72" s="80"/>
      <c r="CO72" s="81"/>
      <c r="CP72" s="82"/>
      <c r="CQ72" s="80"/>
      <c r="CR72" s="83"/>
      <c r="CS72" s="83"/>
      <c r="CT72" s="84"/>
      <c r="CU72" s="921"/>
      <c r="CV72" s="83"/>
      <c r="CW72" s="85"/>
      <c r="DV72" s="360"/>
    </row>
    <row r="73" spans="1:126" s="68" customFormat="1" ht="63.75" hidden="1" x14ac:dyDescent="0.25">
      <c r="A73" s="352">
        <f t="shared" si="76"/>
        <v>1</v>
      </c>
      <c r="B73" s="345" t="s">
        <v>1489</v>
      </c>
      <c r="C73" s="350" t="s">
        <v>1577</v>
      </c>
      <c r="D73" s="201" t="s">
        <v>1578</v>
      </c>
      <c r="E73" s="346">
        <v>42389</v>
      </c>
      <c r="F73" s="117" t="s">
        <v>2248</v>
      </c>
      <c r="G73" s="117" t="s">
        <v>2248</v>
      </c>
      <c r="H73" s="117"/>
      <c r="I73" s="350" t="s">
        <v>2257</v>
      </c>
      <c r="J73" s="351" t="s">
        <v>1580</v>
      </c>
      <c r="K73" s="352">
        <v>53</v>
      </c>
      <c r="L73" s="46">
        <v>801315</v>
      </c>
      <c r="M73" s="354" t="s">
        <v>1581</v>
      </c>
      <c r="N73" s="162">
        <v>2528500</v>
      </c>
      <c r="O73" s="348" t="s">
        <v>1582</v>
      </c>
      <c r="P73" s="349" t="s">
        <v>1583</v>
      </c>
      <c r="Q73" s="288" t="s">
        <v>1480</v>
      </c>
      <c r="R73" s="349" t="s">
        <v>1481</v>
      </c>
      <c r="S73" s="47"/>
      <c r="T73" s="48"/>
      <c r="U73" s="47"/>
      <c r="V73" s="192">
        <v>1</v>
      </c>
      <c r="W73" s="346">
        <v>42404</v>
      </c>
      <c r="X73" s="350" t="s">
        <v>1579</v>
      </c>
      <c r="Y73" s="45" t="s">
        <v>1790</v>
      </c>
      <c r="Z73" s="34">
        <v>7546762</v>
      </c>
      <c r="AA73" s="50"/>
      <c r="AB73" s="347">
        <v>35516</v>
      </c>
      <c r="AC73" s="346">
        <v>42404</v>
      </c>
      <c r="AD73" s="29">
        <v>499900</v>
      </c>
      <c r="AE73" s="157">
        <v>2499500</v>
      </c>
      <c r="AF73" s="49"/>
      <c r="AG73" s="49"/>
      <c r="AH73" s="49">
        <f t="shared" si="67"/>
        <v>2499500</v>
      </c>
      <c r="AI73" s="157" t="s">
        <v>22</v>
      </c>
      <c r="AJ73" s="157" t="s">
        <v>67</v>
      </c>
      <c r="AK73" s="157" t="s">
        <v>67</v>
      </c>
      <c r="AL73" s="157" t="s">
        <v>67</v>
      </c>
      <c r="AM73" s="346" t="s">
        <v>67</v>
      </c>
      <c r="AN73" s="346">
        <v>42404</v>
      </c>
      <c r="AO73" s="346"/>
      <c r="AP73" s="346">
        <v>42554</v>
      </c>
      <c r="AQ73" s="29">
        <f t="shared" si="9"/>
        <v>150</v>
      </c>
      <c r="AR73" s="29"/>
      <c r="AS73" s="350" t="s">
        <v>106</v>
      </c>
      <c r="AT73" s="290">
        <v>40179426</v>
      </c>
      <c r="AU73" s="56"/>
      <c r="AV73" s="57"/>
      <c r="AW73" s="58"/>
      <c r="AX73" s="58"/>
      <c r="AY73" s="57"/>
      <c r="AZ73" s="58"/>
      <c r="BA73" s="59"/>
      <c r="BB73" s="60"/>
      <c r="BC73" s="61"/>
      <c r="BD73" s="61"/>
      <c r="BE73" s="62"/>
      <c r="BF73" s="61"/>
      <c r="BG73" s="63"/>
      <c r="BH73" s="63"/>
      <c r="BI73" s="64"/>
      <c r="BJ73" s="65"/>
      <c r="BK73" s="66"/>
      <c r="BL73" s="65"/>
      <c r="BM73" s="203">
        <f t="shared" ref="BM73:BM82" si="77">+AF73</f>
        <v>0</v>
      </c>
      <c r="BN73" s="204">
        <f t="shared" si="10"/>
        <v>0</v>
      </c>
      <c r="BO73" s="205">
        <f>+AH73+BN73</f>
        <v>2499500</v>
      </c>
      <c r="BP73" s="67"/>
      <c r="BQ73" s="67"/>
      <c r="BR73" s="67"/>
      <c r="BS73" s="67"/>
      <c r="BT73" s="58"/>
      <c r="BU73" s="60"/>
      <c r="BV73" s="60"/>
      <c r="BW73" s="60"/>
      <c r="BX73" s="60"/>
      <c r="BY73" s="61"/>
      <c r="BZ73" s="71"/>
      <c r="CA73" s="71"/>
      <c r="CB73" s="72"/>
      <c r="CC73" s="72"/>
      <c r="CD73" s="72"/>
      <c r="CE73" s="73"/>
      <c r="CF73" s="74"/>
      <c r="CG73" s="75"/>
      <c r="CH73" s="49"/>
      <c r="CI73" s="73"/>
      <c r="CJ73" s="76"/>
      <c r="CK73" s="77"/>
      <c r="CL73" s="78"/>
      <c r="CM73" s="79"/>
      <c r="CN73" s="80"/>
      <c r="CO73" s="81"/>
      <c r="CP73" s="82"/>
      <c r="CQ73" s="80"/>
      <c r="CR73" s="83"/>
      <c r="CS73" s="83"/>
      <c r="CT73" s="84"/>
      <c r="CU73" s="921"/>
      <c r="CV73" s="83">
        <f t="shared" si="14"/>
        <v>0</v>
      </c>
      <c r="CW73" s="85">
        <f t="shared" si="15"/>
        <v>0</v>
      </c>
    </row>
    <row r="74" spans="1:126" s="68" customFormat="1" ht="51" hidden="1" x14ac:dyDescent="0.25">
      <c r="A74" s="352">
        <f t="shared" si="76"/>
        <v>2</v>
      </c>
      <c r="B74" s="345" t="s">
        <v>1609</v>
      </c>
      <c r="C74" s="350" t="s">
        <v>1754</v>
      </c>
      <c r="D74" s="201" t="s">
        <v>1806</v>
      </c>
      <c r="E74" s="346">
        <v>42390</v>
      </c>
      <c r="F74" s="117" t="s">
        <v>2248</v>
      </c>
      <c r="G74" s="117" t="s">
        <v>2248</v>
      </c>
      <c r="H74" s="117"/>
      <c r="I74" s="350" t="s">
        <v>1972</v>
      </c>
      <c r="J74" s="351" t="s">
        <v>1755</v>
      </c>
      <c r="K74" s="347">
        <v>180</v>
      </c>
      <c r="L74" s="46">
        <v>421823</v>
      </c>
      <c r="M74" s="264" t="s">
        <v>1756</v>
      </c>
      <c r="N74" s="162">
        <v>951200</v>
      </c>
      <c r="O74" s="348" t="s">
        <v>1757</v>
      </c>
      <c r="P74" s="349" t="s">
        <v>1758</v>
      </c>
      <c r="Q74" s="288" t="s">
        <v>1480</v>
      </c>
      <c r="R74" s="349" t="s">
        <v>1481</v>
      </c>
      <c r="S74" s="47"/>
      <c r="T74" s="48"/>
      <c r="U74" s="47"/>
      <c r="V74" s="192">
        <v>2</v>
      </c>
      <c r="W74" s="346">
        <v>42410</v>
      </c>
      <c r="X74" s="350" t="s">
        <v>1484</v>
      </c>
      <c r="Y74" s="45" t="s">
        <v>1981</v>
      </c>
      <c r="Z74" s="34">
        <v>830094021</v>
      </c>
      <c r="AA74" s="50" t="s">
        <v>1839</v>
      </c>
      <c r="AB74" s="347">
        <v>40216</v>
      </c>
      <c r="AC74" s="346">
        <v>42410</v>
      </c>
      <c r="AD74" s="29"/>
      <c r="AE74" s="157">
        <v>951200</v>
      </c>
      <c r="AF74" s="49"/>
      <c r="AG74" s="49"/>
      <c r="AH74" s="49">
        <f t="shared" si="67"/>
        <v>951200</v>
      </c>
      <c r="AI74" s="157" t="s">
        <v>22</v>
      </c>
      <c r="AJ74" s="157" t="s">
        <v>67</v>
      </c>
      <c r="AK74" s="157" t="s">
        <v>67</v>
      </c>
      <c r="AL74" s="157" t="s">
        <v>67</v>
      </c>
      <c r="AM74" s="346" t="s">
        <v>67</v>
      </c>
      <c r="AN74" s="346">
        <v>42410</v>
      </c>
      <c r="AO74" s="346"/>
      <c r="AP74" s="346">
        <v>42429</v>
      </c>
      <c r="AQ74" s="29">
        <f t="shared" si="9"/>
        <v>19</v>
      </c>
      <c r="AR74" s="29"/>
      <c r="AS74" s="350" t="s">
        <v>1982</v>
      </c>
      <c r="AT74" s="269">
        <v>52260482</v>
      </c>
      <c r="AU74" s="57"/>
      <c r="AV74" s="57"/>
      <c r="AW74" s="58"/>
      <c r="AX74" s="69"/>
      <c r="AY74" s="57"/>
      <c r="AZ74" s="58"/>
      <c r="BA74" s="59"/>
      <c r="BB74" s="60"/>
      <c r="BC74" s="61"/>
      <c r="BD74" s="61"/>
      <c r="BE74" s="62"/>
      <c r="BF74" s="61"/>
      <c r="BG74" s="63"/>
      <c r="BH74" s="63"/>
      <c r="BI74" s="64"/>
      <c r="BJ74" s="65"/>
      <c r="BK74" s="66"/>
      <c r="BL74" s="65"/>
      <c r="BM74" s="203">
        <f t="shared" si="77"/>
        <v>0</v>
      </c>
      <c r="BN74" s="204">
        <f t="shared" si="10"/>
        <v>0</v>
      </c>
      <c r="BO74" s="205">
        <f>+AH74+BN74</f>
        <v>951200</v>
      </c>
      <c r="BP74" s="67"/>
      <c r="BQ74" s="67"/>
      <c r="BR74" s="115"/>
      <c r="BS74" s="67"/>
      <c r="BT74" s="58"/>
      <c r="BU74" s="60"/>
      <c r="BV74" s="60"/>
      <c r="BW74" s="70"/>
      <c r="BX74" s="60"/>
      <c r="BY74" s="61"/>
      <c r="BZ74" s="71"/>
      <c r="CA74" s="71"/>
      <c r="CB74" s="72"/>
      <c r="CC74" s="72"/>
      <c r="CD74" s="72"/>
      <c r="CE74" s="73"/>
      <c r="CF74" s="74"/>
      <c r="CG74" s="75"/>
      <c r="CH74" s="49"/>
      <c r="CI74" s="73"/>
      <c r="CJ74" s="76"/>
      <c r="CK74" s="77"/>
      <c r="CL74" s="78"/>
      <c r="CM74" s="79"/>
      <c r="CN74" s="80"/>
      <c r="CO74" s="81"/>
      <c r="CP74" s="82"/>
      <c r="CQ74" s="80"/>
      <c r="CR74" s="83"/>
      <c r="CS74" s="83"/>
      <c r="CT74" s="84"/>
      <c r="CU74" s="921"/>
      <c r="CV74" s="83">
        <f t="shared" si="14"/>
        <v>0</v>
      </c>
      <c r="CW74" s="85">
        <f t="shared" si="15"/>
        <v>0</v>
      </c>
    </row>
    <row r="75" spans="1:126" s="51" customFormat="1" ht="44.25" hidden="1" customHeight="1" x14ac:dyDescent="0.25">
      <c r="A75" s="352">
        <f t="shared" si="76"/>
        <v>3</v>
      </c>
      <c r="B75" s="935" t="s">
        <v>1609</v>
      </c>
      <c r="C75" s="350" t="s">
        <v>1759</v>
      </c>
      <c r="D75" s="201" t="s">
        <v>1846</v>
      </c>
      <c r="E75" s="936">
        <v>42395</v>
      </c>
      <c r="F75" s="117" t="s">
        <v>2248</v>
      </c>
      <c r="G75" s="117" t="s">
        <v>2248</v>
      </c>
      <c r="H75" s="117"/>
      <c r="I75" s="937" t="s">
        <v>2257</v>
      </c>
      <c r="J75" s="938" t="s">
        <v>1761</v>
      </c>
      <c r="K75" s="939">
        <v>192</v>
      </c>
      <c r="L75" s="940">
        <v>781815</v>
      </c>
      <c r="M75" s="941" t="s">
        <v>1762</v>
      </c>
      <c r="N75" s="942">
        <v>12500000</v>
      </c>
      <c r="O75" s="943" t="s">
        <v>1763</v>
      </c>
      <c r="P75" s="944" t="s">
        <v>1598</v>
      </c>
      <c r="Q75" s="288" t="s">
        <v>1480</v>
      </c>
      <c r="R75" s="349" t="s">
        <v>1481</v>
      </c>
      <c r="S75" s="47"/>
      <c r="T75" s="48"/>
      <c r="U75" s="47"/>
      <c r="V75" s="192">
        <v>3</v>
      </c>
      <c r="W75" s="346">
        <v>42416</v>
      </c>
      <c r="X75" s="350" t="s">
        <v>2513</v>
      </c>
      <c r="Y75" s="45" t="s">
        <v>2514</v>
      </c>
      <c r="Z75" s="34">
        <v>88157156</v>
      </c>
      <c r="AA75" s="50"/>
      <c r="AB75" s="945">
        <v>43416</v>
      </c>
      <c r="AC75" s="346"/>
      <c r="AD75" s="29"/>
      <c r="AE75" s="157">
        <v>10000000</v>
      </c>
      <c r="AF75" s="49"/>
      <c r="AG75" s="49"/>
      <c r="AH75" s="49">
        <f t="shared" si="67"/>
        <v>10000000</v>
      </c>
      <c r="AI75" s="157" t="s">
        <v>22</v>
      </c>
      <c r="AJ75" s="157" t="s">
        <v>67</v>
      </c>
      <c r="AK75" s="157" t="s">
        <v>67</v>
      </c>
      <c r="AL75" s="157" t="s">
        <v>67</v>
      </c>
      <c r="AM75" s="346" t="s">
        <v>67</v>
      </c>
      <c r="AN75" s="346">
        <v>42416</v>
      </c>
      <c r="AO75" s="346"/>
      <c r="AP75" s="346">
        <v>42735</v>
      </c>
      <c r="AQ75" s="29">
        <f t="shared" si="9"/>
        <v>319</v>
      </c>
      <c r="AR75" s="29"/>
      <c r="AS75" s="184" t="s">
        <v>88</v>
      </c>
      <c r="AT75" s="290">
        <v>88264550</v>
      </c>
      <c r="AU75" s="57"/>
      <c r="AV75" s="57"/>
      <c r="AW75" s="58"/>
      <c r="AX75" s="86"/>
      <c r="AY75" s="57"/>
      <c r="AZ75" s="58"/>
      <c r="BA75" s="59"/>
      <c r="BB75" s="60"/>
      <c r="BC75" s="61"/>
      <c r="BD75" s="61"/>
      <c r="BE75" s="62"/>
      <c r="BF75" s="61"/>
      <c r="BG75" s="63"/>
      <c r="BH75" s="63"/>
      <c r="BI75" s="64"/>
      <c r="BJ75" s="65"/>
      <c r="BK75" s="66"/>
      <c r="BL75" s="65"/>
      <c r="BM75" s="203">
        <f t="shared" si="77"/>
        <v>0</v>
      </c>
      <c r="BN75" s="204">
        <f t="shared" si="10"/>
        <v>0</v>
      </c>
      <c r="BO75" s="205">
        <f>+AH75+BN75</f>
        <v>10000000</v>
      </c>
      <c r="BP75" s="67"/>
      <c r="BQ75" s="67"/>
      <c r="BR75" s="115"/>
      <c r="BS75" s="67"/>
      <c r="BT75" s="58"/>
      <c r="BU75" s="61"/>
      <c r="BV75" s="60"/>
      <c r="BW75" s="60"/>
      <c r="BX75" s="60"/>
      <c r="BY75" s="61"/>
      <c r="BZ75" s="71"/>
      <c r="CA75" s="71"/>
      <c r="CB75" s="72"/>
      <c r="CC75" s="72"/>
      <c r="CD75" s="72"/>
      <c r="CE75" s="73"/>
      <c r="CF75" s="74">
        <f t="shared" ref="CF75:CF81" si="78">+IF(BQ75&gt;AP75,IF(BV75&gt;BQ75,IF(CA75&gt;BV75,CA75,BV75),BQ75),AP75)</f>
        <v>42735</v>
      </c>
      <c r="CG75" s="75"/>
      <c r="CH75" s="49"/>
      <c r="CI75" s="73"/>
      <c r="CJ75" s="76" t="e">
        <f>+SUMIFS(#REF!,#REF!,AB75)</f>
        <v>#REF!</v>
      </c>
      <c r="CK75" s="77" t="e">
        <f>+SUMIFS(#REF!,#REF!,AU75)+SUMIFS(#REF!,#REF!,BA75)+SUMIFS(#REF!,#REF!,BG75)</f>
        <v>#REF!</v>
      </c>
      <c r="CL75" s="78" t="e">
        <f t="shared" ref="CL75" si="79">+(CJ75+CK75)/BO75</f>
        <v>#REF!</v>
      </c>
      <c r="CM75" s="79"/>
      <c r="CN75" s="80" t="str">
        <f>+R75</f>
        <v>EJECUCIÓN</v>
      </c>
      <c r="CO75" s="81"/>
      <c r="CP75" s="82">
        <f t="shared" ref="CP75:CP81" si="80">+AN75</f>
        <v>42416</v>
      </c>
      <c r="CQ75" s="80">
        <f t="shared" ref="CQ75" si="81">+CF75</f>
        <v>42735</v>
      </c>
      <c r="CR75" s="83">
        <f t="shared" ref="CR75" si="82">+CQ75-CP75</f>
        <v>319</v>
      </c>
      <c r="CS75" s="83">
        <f t="shared" ref="CS75" si="83">+$CU$2-CP75</f>
        <v>-139</v>
      </c>
      <c r="CT75" s="84">
        <f t="shared" ref="CT75" si="84">+IF(CS75&gt;=CR75,100,(CS75/CR75)*100)</f>
        <v>-43.573667711598745</v>
      </c>
      <c r="CU75" s="921"/>
      <c r="CV75" s="83">
        <f t="shared" si="14"/>
        <v>-43.573667711598745</v>
      </c>
      <c r="CW75" s="85" t="e">
        <f t="shared" si="15"/>
        <v>#REF!</v>
      </c>
    </row>
    <row r="76" spans="1:126" s="51" customFormat="1" ht="50.25" hidden="1" customHeight="1" x14ac:dyDescent="0.25">
      <c r="A76" s="352">
        <f t="shared" si="76"/>
        <v>4</v>
      </c>
      <c r="B76" s="935"/>
      <c r="C76" s="350" t="s">
        <v>2613</v>
      </c>
      <c r="D76" s="201" t="s">
        <v>1846</v>
      </c>
      <c r="E76" s="936"/>
      <c r="F76" s="117" t="s">
        <v>2248</v>
      </c>
      <c r="G76" s="117" t="s">
        <v>2248</v>
      </c>
      <c r="H76" s="117"/>
      <c r="I76" s="937"/>
      <c r="J76" s="938"/>
      <c r="K76" s="939"/>
      <c r="L76" s="940"/>
      <c r="M76" s="941"/>
      <c r="N76" s="942"/>
      <c r="O76" s="943"/>
      <c r="P76" s="944"/>
      <c r="Q76" s="288" t="s">
        <v>1480</v>
      </c>
      <c r="R76" s="349" t="s">
        <v>1481</v>
      </c>
      <c r="S76" s="47"/>
      <c r="T76" s="48"/>
      <c r="U76" s="47"/>
      <c r="V76" s="192">
        <v>4</v>
      </c>
      <c r="W76" s="346">
        <v>42416</v>
      </c>
      <c r="X76" s="350" t="s">
        <v>2223</v>
      </c>
      <c r="Y76" s="45" t="s">
        <v>2515</v>
      </c>
      <c r="Z76" s="34">
        <v>800000214</v>
      </c>
      <c r="AA76" s="50" t="s">
        <v>1578</v>
      </c>
      <c r="AB76" s="945"/>
      <c r="AC76" s="346"/>
      <c r="AD76" s="29"/>
      <c r="AE76" s="157">
        <v>2500000</v>
      </c>
      <c r="AF76" s="49"/>
      <c r="AG76" s="49"/>
      <c r="AH76" s="49">
        <f t="shared" si="67"/>
        <v>2500000</v>
      </c>
      <c r="AI76" s="157" t="s">
        <v>22</v>
      </c>
      <c r="AJ76" s="157" t="s">
        <v>67</v>
      </c>
      <c r="AK76" s="157" t="s">
        <v>67</v>
      </c>
      <c r="AL76" s="157" t="s">
        <v>67</v>
      </c>
      <c r="AM76" s="346" t="s">
        <v>67</v>
      </c>
      <c r="AN76" s="346">
        <v>42416</v>
      </c>
      <c r="AO76" s="346"/>
      <c r="AP76" s="346">
        <v>42735</v>
      </c>
      <c r="AQ76" s="29">
        <f t="shared" si="9"/>
        <v>319</v>
      </c>
      <c r="AR76" s="29"/>
      <c r="AS76" s="184" t="s">
        <v>88</v>
      </c>
      <c r="AT76" s="290">
        <v>88264550</v>
      </c>
      <c r="AU76" s="57"/>
      <c r="AV76" s="57"/>
      <c r="AW76" s="58"/>
      <c r="AX76" s="86"/>
      <c r="AY76" s="57"/>
      <c r="AZ76" s="58"/>
      <c r="BA76" s="59"/>
      <c r="BB76" s="60"/>
      <c r="BC76" s="61"/>
      <c r="BD76" s="61"/>
      <c r="BE76" s="62"/>
      <c r="BF76" s="61"/>
      <c r="BG76" s="63"/>
      <c r="BH76" s="63"/>
      <c r="BI76" s="64"/>
      <c r="BJ76" s="65"/>
      <c r="BK76" s="66"/>
      <c r="BL76" s="65"/>
      <c r="BM76" s="203"/>
      <c r="BN76" s="204"/>
      <c r="BO76" s="205"/>
      <c r="BP76" s="67"/>
      <c r="BQ76" s="67"/>
      <c r="BR76" s="115"/>
      <c r="BS76" s="67"/>
      <c r="BT76" s="58"/>
      <c r="BU76" s="61"/>
      <c r="BV76" s="60"/>
      <c r="BW76" s="60"/>
      <c r="BX76" s="60"/>
      <c r="BY76" s="61"/>
      <c r="BZ76" s="71"/>
      <c r="CA76" s="71"/>
      <c r="CB76" s="72"/>
      <c r="CC76" s="72"/>
      <c r="CD76" s="72"/>
      <c r="CE76" s="73"/>
      <c r="CF76" s="74"/>
      <c r="CG76" s="75"/>
      <c r="CH76" s="49"/>
      <c r="CI76" s="73"/>
      <c r="CJ76" s="76"/>
      <c r="CK76" s="77"/>
      <c r="CL76" s="78"/>
      <c r="CM76" s="79"/>
      <c r="CN76" s="80"/>
      <c r="CO76" s="81"/>
      <c r="CP76" s="82"/>
      <c r="CQ76" s="80"/>
      <c r="CR76" s="83"/>
      <c r="CS76" s="83"/>
      <c r="CT76" s="84"/>
      <c r="CU76" s="921"/>
      <c r="CV76" s="83"/>
      <c r="CW76" s="85"/>
    </row>
    <row r="77" spans="1:126" s="51" customFormat="1" ht="51" hidden="1" x14ac:dyDescent="0.25">
      <c r="A77" s="352">
        <f t="shared" si="76"/>
        <v>8</v>
      </c>
      <c r="B77" s="43" t="s">
        <v>2792</v>
      </c>
      <c r="C77" s="350" t="s">
        <v>1522</v>
      </c>
      <c r="D77" s="201" t="s">
        <v>1729</v>
      </c>
      <c r="E77" s="346">
        <v>42397</v>
      </c>
      <c r="F77" s="117" t="s">
        <v>2248</v>
      </c>
      <c r="G77" s="117" t="s">
        <v>2248</v>
      </c>
      <c r="H77" s="117"/>
      <c r="I77" s="350" t="s">
        <v>2257</v>
      </c>
      <c r="J77" s="351" t="s">
        <v>1595</v>
      </c>
      <c r="K77" s="347">
        <v>114</v>
      </c>
      <c r="L77" s="46">
        <v>78181500</v>
      </c>
      <c r="M77" s="354" t="s">
        <v>1596</v>
      </c>
      <c r="N77" s="162">
        <v>27000000</v>
      </c>
      <c r="O77" s="348" t="s">
        <v>1597</v>
      </c>
      <c r="P77" s="185" t="s">
        <v>1598</v>
      </c>
      <c r="Q77" s="288" t="s">
        <v>1480</v>
      </c>
      <c r="R77" s="349" t="s">
        <v>1481</v>
      </c>
      <c r="S77" s="47"/>
      <c r="T77" s="48"/>
      <c r="U77" s="47"/>
      <c r="V77" s="192">
        <v>8</v>
      </c>
      <c r="W77" s="346">
        <v>42417</v>
      </c>
      <c r="X77" s="350" t="s">
        <v>1807</v>
      </c>
      <c r="Y77" s="45" t="s">
        <v>1809</v>
      </c>
      <c r="Z77" s="33">
        <v>84079101</v>
      </c>
      <c r="AA77" s="50"/>
      <c r="AB77" s="347">
        <v>43616</v>
      </c>
      <c r="AC77" s="346">
        <v>42417</v>
      </c>
      <c r="AD77" s="29">
        <v>2700000</v>
      </c>
      <c r="AE77" s="162">
        <v>27000000</v>
      </c>
      <c r="AF77" s="49"/>
      <c r="AG77" s="49"/>
      <c r="AH77" s="49">
        <f t="shared" si="67"/>
        <v>27000000</v>
      </c>
      <c r="AI77" s="157" t="s">
        <v>22</v>
      </c>
      <c r="AJ77" s="157" t="s">
        <v>67</v>
      </c>
      <c r="AK77" s="157" t="s">
        <v>67</v>
      </c>
      <c r="AL77" s="157" t="s">
        <v>67</v>
      </c>
      <c r="AM77" s="346" t="s">
        <v>67</v>
      </c>
      <c r="AN77" s="346">
        <v>42417</v>
      </c>
      <c r="AO77" s="346"/>
      <c r="AP77" s="346">
        <v>42735</v>
      </c>
      <c r="AQ77" s="29">
        <f t="shared" si="9"/>
        <v>318</v>
      </c>
      <c r="AR77" s="29"/>
      <c r="AS77" s="350" t="s">
        <v>52</v>
      </c>
      <c r="AT77" s="290">
        <v>12724487</v>
      </c>
      <c r="AU77" s="57"/>
      <c r="AV77" s="57"/>
      <c r="AW77" s="58"/>
      <c r="AX77" s="69"/>
      <c r="AY77" s="57"/>
      <c r="AZ77" s="58"/>
      <c r="BA77" s="59"/>
      <c r="BB77" s="60"/>
      <c r="BC77" s="61"/>
      <c r="BD77" s="61"/>
      <c r="BE77" s="62"/>
      <c r="BF77" s="61"/>
      <c r="BG77" s="63"/>
      <c r="BH77" s="63"/>
      <c r="BI77" s="64"/>
      <c r="BJ77" s="65"/>
      <c r="BK77" s="66"/>
      <c r="BL77" s="65"/>
      <c r="BM77" s="203">
        <f t="shared" si="77"/>
        <v>0</v>
      </c>
      <c r="BN77" s="204">
        <f t="shared" si="10"/>
        <v>0</v>
      </c>
      <c r="BO77" s="205">
        <f>+AH77+BN77</f>
        <v>27000000</v>
      </c>
      <c r="BP77" s="67"/>
      <c r="BQ77" s="67"/>
      <c r="BR77" s="115"/>
      <c r="BS77" s="67"/>
      <c r="BT77" s="58"/>
      <c r="BU77" s="60"/>
      <c r="BV77" s="60"/>
      <c r="BW77" s="70"/>
      <c r="BX77" s="60"/>
      <c r="BY77" s="61"/>
      <c r="BZ77" s="71"/>
      <c r="CA77" s="71"/>
      <c r="CB77" s="72"/>
      <c r="CC77" s="72"/>
      <c r="CD77" s="72"/>
      <c r="CE77" s="73"/>
      <c r="CF77" s="74">
        <f t="shared" si="78"/>
        <v>42735</v>
      </c>
      <c r="CG77" s="75"/>
      <c r="CH77" s="49"/>
      <c r="CI77" s="73"/>
      <c r="CJ77" s="76" t="e">
        <f>+SUMIFS(#REF!,#REF!,AB77)</f>
        <v>#REF!</v>
      </c>
      <c r="CK77" s="77" t="e">
        <f>+SUMIFS(#REF!,#REF!,AU77)+SUMIFS(#REF!,#REF!,BA77)+SUMIFS(#REF!,#REF!,BG77)</f>
        <v>#REF!</v>
      </c>
      <c r="CL77" s="78" t="e">
        <f t="shared" ref="CL77:CL81" si="85">+(CJ77+CK77)/BO77</f>
        <v>#REF!</v>
      </c>
      <c r="CM77" s="79"/>
      <c r="CN77" s="80" t="str">
        <f>+R77</f>
        <v>EJECUCIÓN</v>
      </c>
      <c r="CO77" s="81"/>
      <c r="CP77" s="82">
        <f t="shared" si="80"/>
        <v>42417</v>
      </c>
      <c r="CQ77" s="80">
        <f t="shared" ref="CQ77:CQ81" si="86">+CF77</f>
        <v>42735</v>
      </c>
      <c r="CR77" s="83">
        <f t="shared" ref="CR77:CR81" si="87">+CQ77-CP77</f>
        <v>318</v>
      </c>
      <c r="CS77" s="83">
        <f t="shared" ref="CS77:CS81" si="88">+$CU$2-CP77</f>
        <v>-140</v>
      </c>
      <c r="CT77" s="84">
        <f t="shared" ref="CT77:CT81" si="89">+IF(CS77&gt;=CR77,100,(CS77/CR77)*100)</f>
        <v>-44.025157232704402</v>
      </c>
      <c r="CU77" s="921"/>
      <c r="CV77" s="83">
        <f t="shared" si="14"/>
        <v>-44.025157232704402</v>
      </c>
      <c r="CW77" s="85" t="e">
        <f t="shared" si="15"/>
        <v>#REF!</v>
      </c>
    </row>
    <row r="78" spans="1:126" s="51" customFormat="1" ht="89.25" hidden="1" x14ac:dyDescent="0.25">
      <c r="A78" s="352" t="str">
        <f t="shared" si="76"/>
        <v>5</v>
      </c>
      <c r="B78" s="345" t="s">
        <v>1610</v>
      </c>
      <c r="C78" s="350" t="s">
        <v>1782</v>
      </c>
      <c r="D78" s="201" t="s">
        <v>2065</v>
      </c>
      <c r="E78" s="346">
        <v>42397</v>
      </c>
      <c r="F78" s="117" t="s">
        <v>2248</v>
      </c>
      <c r="G78" s="117" t="s">
        <v>2248</v>
      </c>
      <c r="H78" s="117"/>
      <c r="I78" s="30" t="s">
        <v>2257</v>
      </c>
      <c r="J78" s="351" t="s">
        <v>1611</v>
      </c>
      <c r="K78" s="347">
        <v>79</v>
      </c>
      <c r="L78" s="46">
        <v>15101505</v>
      </c>
      <c r="M78" s="264" t="s">
        <v>1783</v>
      </c>
      <c r="N78" s="162" t="s">
        <v>1784</v>
      </c>
      <c r="O78" s="348" t="s">
        <v>1785</v>
      </c>
      <c r="P78" s="348" t="s">
        <v>1786</v>
      </c>
      <c r="Q78" s="288" t="s">
        <v>1480</v>
      </c>
      <c r="R78" s="349" t="s">
        <v>1481</v>
      </c>
      <c r="S78" s="47"/>
      <c r="T78" s="48"/>
      <c r="U78" s="47"/>
      <c r="V78" s="192" t="s">
        <v>2065</v>
      </c>
      <c r="W78" s="346">
        <v>42416</v>
      </c>
      <c r="X78" s="350" t="s">
        <v>1807</v>
      </c>
      <c r="Y78" s="45" t="s">
        <v>1821</v>
      </c>
      <c r="Z78" s="34">
        <v>825001598</v>
      </c>
      <c r="AA78" s="50" t="s">
        <v>1578</v>
      </c>
      <c r="AB78" s="347">
        <v>43016</v>
      </c>
      <c r="AC78" s="346">
        <v>42416</v>
      </c>
      <c r="AD78" s="29"/>
      <c r="AE78" s="157">
        <v>28200000</v>
      </c>
      <c r="AF78" s="49"/>
      <c r="AG78" s="49"/>
      <c r="AH78" s="49">
        <f t="shared" si="67"/>
        <v>28200000</v>
      </c>
      <c r="AI78" s="157" t="s">
        <v>22</v>
      </c>
      <c r="AJ78" s="157" t="s">
        <v>67</v>
      </c>
      <c r="AK78" s="157" t="s">
        <v>67</v>
      </c>
      <c r="AL78" s="157" t="s">
        <v>67</v>
      </c>
      <c r="AM78" s="346" t="s">
        <v>67</v>
      </c>
      <c r="AN78" s="346">
        <v>42416</v>
      </c>
      <c r="AO78" s="346"/>
      <c r="AP78" s="346">
        <v>42735</v>
      </c>
      <c r="AQ78" s="29">
        <f t="shared" si="9"/>
        <v>319</v>
      </c>
      <c r="AR78" s="29"/>
      <c r="AS78" s="350" t="s">
        <v>52</v>
      </c>
      <c r="AT78" s="290">
        <v>12724487</v>
      </c>
      <c r="AU78" s="56"/>
      <c r="AV78" s="57"/>
      <c r="AW78" s="58"/>
      <c r="AX78" s="58"/>
      <c r="AY78" s="57"/>
      <c r="AZ78" s="58"/>
      <c r="BA78" s="59"/>
      <c r="BB78" s="60"/>
      <c r="BC78" s="61"/>
      <c r="BD78" s="61"/>
      <c r="BE78" s="62"/>
      <c r="BF78" s="61"/>
      <c r="BG78" s="63"/>
      <c r="BH78" s="63"/>
      <c r="BI78" s="64"/>
      <c r="BJ78" s="65"/>
      <c r="BK78" s="66"/>
      <c r="BL78" s="65"/>
      <c r="BM78" s="203">
        <f t="shared" si="77"/>
        <v>0</v>
      </c>
      <c r="BN78" s="204">
        <f t="shared" si="10"/>
        <v>0</v>
      </c>
      <c r="BO78" s="205" t="s">
        <v>1997</v>
      </c>
      <c r="BP78" s="67"/>
      <c r="BQ78" s="67"/>
      <c r="BR78" s="67"/>
      <c r="BS78" s="67"/>
      <c r="BT78" s="58"/>
      <c r="BU78" s="60"/>
      <c r="BV78" s="60"/>
      <c r="BW78" s="60"/>
      <c r="BX78" s="60"/>
      <c r="BY78" s="61"/>
      <c r="BZ78" s="71"/>
      <c r="CA78" s="71"/>
      <c r="CB78" s="72"/>
      <c r="CC78" s="72"/>
      <c r="CD78" s="72"/>
      <c r="CE78" s="73"/>
      <c r="CF78" s="74">
        <f t="shared" si="78"/>
        <v>42735</v>
      </c>
      <c r="CG78" s="75"/>
      <c r="CH78" s="49"/>
      <c r="CI78" s="73"/>
      <c r="CJ78" s="76" t="e">
        <f>+SUMIFS(#REF!,#REF!,AB78)</f>
        <v>#REF!</v>
      </c>
      <c r="CK78" s="77" t="e">
        <f>+SUMIFS(#REF!,#REF!,AU78)+SUMIFS(#REF!,#REF!,BA78)+SUMIFS(#REF!,#REF!,BG78)</f>
        <v>#REF!</v>
      </c>
      <c r="CL78" s="78" t="e">
        <f t="shared" si="85"/>
        <v>#REF!</v>
      </c>
      <c r="CM78" s="79"/>
      <c r="CN78" s="80" t="str">
        <f>+R78</f>
        <v>EJECUCIÓN</v>
      </c>
      <c r="CO78" s="81"/>
      <c r="CP78" s="82">
        <f t="shared" si="80"/>
        <v>42416</v>
      </c>
      <c r="CQ78" s="80">
        <f t="shared" si="86"/>
        <v>42735</v>
      </c>
      <c r="CR78" s="83">
        <f t="shared" si="87"/>
        <v>319</v>
      </c>
      <c r="CS78" s="83">
        <f t="shared" si="88"/>
        <v>-139</v>
      </c>
      <c r="CT78" s="84">
        <f t="shared" si="89"/>
        <v>-43.573667711598745</v>
      </c>
      <c r="CU78" s="921"/>
      <c r="CV78" s="83">
        <f t="shared" si="14"/>
        <v>-43.573667711598745</v>
      </c>
      <c r="CW78" s="85" t="e">
        <f t="shared" si="15"/>
        <v>#REF!</v>
      </c>
    </row>
    <row r="79" spans="1:126" s="51" customFormat="1" ht="89.25" hidden="1" x14ac:dyDescent="0.25">
      <c r="A79" s="352" t="str">
        <f t="shared" si="76"/>
        <v>6</v>
      </c>
      <c r="B79" s="345" t="s">
        <v>1610</v>
      </c>
      <c r="C79" s="350" t="s">
        <v>1788</v>
      </c>
      <c r="D79" s="201" t="s">
        <v>1895</v>
      </c>
      <c r="E79" s="346">
        <v>42398</v>
      </c>
      <c r="F79" s="117" t="s">
        <v>2248</v>
      </c>
      <c r="G79" s="117" t="s">
        <v>2248</v>
      </c>
      <c r="H79" s="117"/>
      <c r="I79" s="350" t="s">
        <v>2257</v>
      </c>
      <c r="J79" s="351" t="s">
        <v>1612</v>
      </c>
      <c r="K79" s="347">
        <v>117</v>
      </c>
      <c r="L79" s="46">
        <v>78181500</v>
      </c>
      <c r="M79" s="354" t="s">
        <v>1596</v>
      </c>
      <c r="N79" s="162">
        <v>20000000</v>
      </c>
      <c r="O79" s="348" t="s">
        <v>1789</v>
      </c>
      <c r="P79" s="349" t="s">
        <v>1598</v>
      </c>
      <c r="Q79" s="288" t="s">
        <v>1480</v>
      </c>
      <c r="R79" s="349" t="s">
        <v>1481</v>
      </c>
      <c r="S79" s="47"/>
      <c r="T79" s="48"/>
      <c r="U79" s="47"/>
      <c r="V79" s="192" t="s">
        <v>1895</v>
      </c>
      <c r="W79" s="346">
        <v>42419</v>
      </c>
      <c r="X79" s="350" t="s">
        <v>2117</v>
      </c>
      <c r="Y79" s="45" t="s">
        <v>2118</v>
      </c>
      <c r="Z79" s="34">
        <v>900036034</v>
      </c>
      <c r="AA79" s="50" t="s">
        <v>1570</v>
      </c>
      <c r="AB79" s="347">
        <v>45516</v>
      </c>
      <c r="AC79" s="346">
        <v>42419</v>
      </c>
      <c r="AD79" s="29"/>
      <c r="AE79" s="157">
        <v>20000000</v>
      </c>
      <c r="AF79" s="49"/>
      <c r="AG79" s="49"/>
      <c r="AH79" s="49">
        <f t="shared" si="67"/>
        <v>20000000</v>
      </c>
      <c r="AI79" s="157" t="s">
        <v>154</v>
      </c>
      <c r="AJ79" s="88" t="s">
        <v>155</v>
      </c>
      <c r="AK79" s="88" t="s">
        <v>124</v>
      </c>
      <c r="AL79" s="88" t="s">
        <v>1453</v>
      </c>
      <c r="AM79" s="346">
        <v>42061</v>
      </c>
      <c r="AN79" s="346">
        <v>42419</v>
      </c>
      <c r="AO79" s="346"/>
      <c r="AP79" s="346">
        <v>42735</v>
      </c>
      <c r="AQ79" s="29">
        <f t="shared" si="9"/>
        <v>316</v>
      </c>
      <c r="AR79" s="29">
        <f>+AP79+(3*365)</f>
        <v>43830</v>
      </c>
      <c r="AS79" s="350" t="s">
        <v>2533</v>
      </c>
      <c r="AT79" s="290">
        <v>25166983</v>
      </c>
      <c r="AU79" s="57"/>
      <c r="AV79" s="57"/>
      <c r="AW79" s="58"/>
      <c r="AX79" s="69"/>
      <c r="AY79" s="57"/>
      <c r="AZ79" s="58"/>
      <c r="BA79" s="59"/>
      <c r="BB79" s="60"/>
      <c r="BC79" s="61"/>
      <c r="BD79" s="61"/>
      <c r="BE79" s="62"/>
      <c r="BF79" s="61"/>
      <c r="BG79" s="63"/>
      <c r="BH79" s="63"/>
      <c r="BI79" s="64"/>
      <c r="BJ79" s="65"/>
      <c r="BK79" s="66"/>
      <c r="BL79" s="65"/>
      <c r="BM79" s="203">
        <f t="shared" si="77"/>
        <v>0</v>
      </c>
      <c r="BN79" s="204">
        <f t="shared" si="10"/>
        <v>0</v>
      </c>
      <c r="BO79" s="205">
        <f>+AH79+BN79</f>
        <v>20000000</v>
      </c>
      <c r="BP79" s="67"/>
      <c r="BQ79" s="67"/>
      <c r="BR79" s="115"/>
      <c r="BS79" s="67"/>
      <c r="BT79" s="58"/>
      <c r="BU79" s="60"/>
      <c r="BV79" s="60"/>
      <c r="BW79" s="70"/>
      <c r="BX79" s="60"/>
      <c r="BY79" s="61"/>
      <c r="BZ79" s="71"/>
      <c r="CA79" s="71"/>
      <c r="CB79" s="72"/>
      <c r="CC79" s="72"/>
      <c r="CD79" s="72"/>
      <c r="CE79" s="73"/>
      <c r="CF79" s="74">
        <f t="shared" si="78"/>
        <v>42735</v>
      </c>
      <c r="CG79" s="75"/>
      <c r="CH79" s="49"/>
      <c r="CI79" s="73"/>
      <c r="CJ79" s="76" t="e">
        <f>+SUMIFS(#REF!,#REF!,AB79)</f>
        <v>#REF!</v>
      </c>
      <c r="CK79" s="77" t="e">
        <f>+SUMIFS(#REF!,#REF!,AU79)+SUMIFS(#REF!,#REF!,BA79)+SUMIFS(#REF!,#REF!,BG79)</f>
        <v>#REF!</v>
      </c>
      <c r="CL79" s="78" t="e">
        <f t="shared" si="85"/>
        <v>#REF!</v>
      </c>
      <c r="CM79" s="79"/>
      <c r="CN79" s="80" t="s">
        <v>1481</v>
      </c>
      <c r="CO79" s="81"/>
      <c r="CP79" s="82">
        <f t="shared" si="80"/>
        <v>42419</v>
      </c>
      <c r="CQ79" s="80">
        <f t="shared" si="86"/>
        <v>42735</v>
      </c>
      <c r="CR79" s="83">
        <f t="shared" si="87"/>
        <v>316</v>
      </c>
      <c r="CS79" s="83">
        <f t="shared" si="88"/>
        <v>-142</v>
      </c>
      <c r="CT79" s="84">
        <f t="shared" si="89"/>
        <v>-44.936708860759495</v>
      </c>
      <c r="CU79" s="921"/>
      <c r="CV79" s="83">
        <f t="shared" si="14"/>
        <v>-44.936708860759495</v>
      </c>
      <c r="CW79" s="85" t="e">
        <f t="shared" si="15"/>
        <v>#REF!</v>
      </c>
    </row>
    <row r="80" spans="1:126" s="51" customFormat="1" ht="66" hidden="1" customHeight="1" x14ac:dyDescent="0.2">
      <c r="A80" s="352">
        <f t="shared" si="76"/>
        <v>7</v>
      </c>
      <c r="B80" s="43" t="s">
        <v>2792</v>
      </c>
      <c r="C80" s="350" t="s">
        <v>1599</v>
      </c>
      <c r="D80" s="201" t="s">
        <v>1565</v>
      </c>
      <c r="E80" s="346">
        <v>42398</v>
      </c>
      <c r="F80" s="117" t="s">
        <v>2248</v>
      </c>
      <c r="G80" s="117" t="s">
        <v>2248</v>
      </c>
      <c r="H80" s="117"/>
      <c r="I80" s="350" t="s">
        <v>2257</v>
      </c>
      <c r="J80" s="351" t="s">
        <v>1600</v>
      </c>
      <c r="K80" s="347">
        <v>115</v>
      </c>
      <c r="L80" s="46">
        <v>76111801</v>
      </c>
      <c r="M80" s="209" t="s">
        <v>1600</v>
      </c>
      <c r="N80" s="162">
        <v>11000000</v>
      </c>
      <c r="O80" s="348" t="s">
        <v>1601</v>
      </c>
      <c r="P80" s="185" t="s">
        <v>1598</v>
      </c>
      <c r="Q80" s="288" t="s">
        <v>1480</v>
      </c>
      <c r="R80" s="349" t="s">
        <v>1481</v>
      </c>
      <c r="S80" s="47"/>
      <c r="T80" s="48"/>
      <c r="U80" s="47"/>
      <c r="V80" s="192">
        <v>7</v>
      </c>
      <c r="W80" s="346">
        <v>42415</v>
      </c>
      <c r="X80" s="350" t="s">
        <v>1484</v>
      </c>
      <c r="Y80" s="45" t="s">
        <v>1808</v>
      </c>
      <c r="Z80" s="33">
        <v>80096614</v>
      </c>
      <c r="AA80" s="50"/>
      <c r="AB80" s="347">
        <v>42516</v>
      </c>
      <c r="AC80" s="346">
        <v>42415</v>
      </c>
      <c r="AD80" s="29">
        <v>1081799</v>
      </c>
      <c r="AE80" s="162">
        <v>10817990</v>
      </c>
      <c r="AF80" s="49"/>
      <c r="AG80" s="49"/>
      <c r="AH80" s="49">
        <f t="shared" si="67"/>
        <v>10817990</v>
      </c>
      <c r="AI80" s="157" t="s">
        <v>22</v>
      </c>
      <c r="AJ80" s="157" t="s">
        <v>67</v>
      </c>
      <c r="AK80" s="157" t="s">
        <v>67</v>
      </c>
      <c r="AL80" s="157" t="s">
        <v>67</v>
      </c>
      <c r="AM80" s="346" t="s">
        <v>67</v>
      </c>
      <c r="AN80" s="346">
        <v>42416</v>
      </c>
      <c r="AO80" s="346"/>
      <c r="AP80" s="346">
        <v>42735</v>
      </c>
      <c r="AQ80" s="29">
        <f t="shared" si="9"/>
        <v>319</v>
      </c>
      <c r="AR80" s="29"/>
      <c r="AS80" s="350" t="s">
        <v>70</v>
      </c>
      <c r="AT80" s="290">
        <v>79247452</v>
      </c>
      <c r="AU80" s="57"/>
      <c r="AV80" s="57"/>
      <c r="AW80" s="58"/>
      <c r="AX80" s="69"/>
      <c r="AY80" s="57"/>
      <c r="AZ80" s="58"/>
      <c r="BA80" s="59"/>
      <c r="BB80" s="60"/>
      <c r="BC80" s="61"/>
      <c r="BD80" s="61"/>
      <c r="BE80" s="62"/>
      <c r="BF80" s="61"/>
      <c r="BG80" s="63"/>
      <c r="BH80" s="63"/>
      <c r="BI80" s="64"/>
      <c r="BJ80" s="65"/>
      <c r="BK80" s="66"/>
      <c r="BL80" s="65"/>
      <c r="BM80" s="203">
        <f t="shared" si="77"/>
        <v>0</v>
      </c>
      <c r="BN80" s="204">
        <f t="shared" si="10"/>
        <v>0</v>
      </c>
      <c r="BO80" s="205">
        <f>+AH80+BN80</f>
        <v>10817990</v>
      </c>
      <c r="BP80" s="67"/>
      <c r="BQ80" s="67"/>
      <c r="BR80" s="115"/>
      <c r="BS80" s="67"/>
      <c r="BT80" s="58"/>
      <c r="BU80" s="60"/>
      <c r="BV80" s="60"/>
      <c r="BW80" s="70"/>
      <c r="BX80" s="60"/>
      <c r="BY80" s="61"/>
      <c r="BZ80" s="71"/>
      <c r="CA80" s="71"/>
      <c r="CB80" s="72"/>
      <c r="CC80" s="72"/>
      <c r="CD80" s="72"/>
      <c r="CE80" s="73"/>
      <c r="CF80" s="74">
        <f t="shared" si="78"/>
        <v>42735</v>
      </c>
      <c r="CG80" s="75"/>
      <c r="CH80" s="49"/>
      <c r="CI80" s="73"/>
      <c r="CJ80" s="76" t="e">
        <f>+SUMIFS(#REF!,#REF!,AB80)</f>
        <v>#REF!</v>
      </c>
      <c r="CK80" s="77" t="e">
        <f>+SUMIFS(#REF!,#REF!,AU80)+SUMIFS(#REF!,#REF!,BA80)+SUMIFS(#REF!,#REF!,BG80)</f>
        <v>#REF!</v>
      </c>
      <c r="CL80" s="78" t="e">
        <f t="shared" si="85"/>
        <v>#REF!</v>
      </c>
      <c r="CM80" s="79"/>
      <c r="CN80" s="80" t="str">
        <f>+R80</f>
        <v>EJECUCIÓN</v>
      </c>
      <c r="CO80" s="81"/>
      <c r="CP80" s="82">
        <f t="shared" si="80"/>
        <v>42416</v>
      </c>
      <c r="CQ80" s="80">
        <f t="shared" si="86"/>
        <v>42735</v>
      </c>
      <c r="CR80" s="83">
        <f t="shared" si="87"/>
        <v>319</v>
      </c>
      <c r="CS80" s="83">
        <f t="shared" si="88"/>
        <v>-139</v>
      </c>
      <c r="CT80" s="84">
        <f t="shared" si="89"/>
        <v>-43.573667711598745</v>
      </c>
      <c r="CU80" s="921"/>
      <c r="CV80" s="83">
        <f t="shared" si="14"/>
        <v>-43.573667711598745</v>
      </c>
      <c r="CW80" s="85" t="e">
        <f t="shared" si="15"/>
        <v>#REF!</v>
      </c>
    </row>
    <row r="81" spans="1:126" s="51" customFormat="1" ht="78" hidden="1" customHeight="1" x14ac:dyDescent="0.25">
      <c r="A81" s="352">
        <f t="shared" si="76"/>
        <v>10</v>
      </c>
      <c r="B81" s="43" t="s">
        <v>2792</v>
      </c>
      <c r="C81" s="350" t="s">
        <v>1599</v>
      </c>
      <c r="D81" s="201" t="s">
        <v>1883</v>
      </c>
      <c r="E81" s="346">
        <v>42409</v>
      </c>
      <c r="F81" s="117" t="s">
        <v>2248</v>
      </c>
      <c r="G81" s="117" t="s">
        <v>2248</v>
      </c>
      <c r="H81" s="117"/>
      <c r="I81" s="350" t="s">
        <v>2257</v>
      </c>
      <c r="J81" s="351" t="s">
        <v>1776</v>
      </c>
      <c r="K81" s="347">
        <v>111</v>
      </c>
      <c r="L81" s="46" t="s">
        <v>1777</v>
      </c>
      <c r="M81" s="354" t="s">
        <v>1778</v>
      </c>
      <c r="N81" s="162">
        <v>18000000</v>
      </c>
      <c r="O81" s="348" t="s">
        <v>1779</v>
      </c>
      <c r="P81" s="185" t="s">
        <v>1780</v>
      </c>
      <c r="Q81" s="288" t="s">
        <v>1480</v>
      </c>
      <c r="R81" s="349" t="s">
        <v>1481</v>
      </c>
      <c r="S81" s="47"/>
      <c r="T81" s="48"/>
      <c r="U81" s="47"/>
      <c r="V81" s="192">
        <v>10</v>
      </c>
      <c r="W81" s="346">
        <v>42423</v>
      </c>
      <c r="X81" s="350" t="s">
        <v>1484</v>
      </c>
      <c r="Y81" s="45" t="s">
        <v>1865</v>
      </c>
      <c r="Z81" s="34">
        <v>79338886</v>
      </c>
      <c r="AA81" s="50"/>
      <c r="AB81" s="347">
        <v>46516</v>
      </c>
      <c r="AC81" s="346">
        <v>42423</v>
      </c>
      <c r="AD81" s="29">
        <v>1800000</v>
      </c>
      <c r="AE81" s="162">
        <v>18000000</v>
      </c>
      <c r="AF81" s="49"/>
      <c r="AG81" s="49"/>
      <c r="AH81" s="49">
        <f t="shared" si="67"/>
        <v>18000000</v>
      </c>
      <c r="AI81" s="157" t="s">
        <v>22</v>
      </c>
      <c r="AJ81" s="157" t="s">
        <v>67</v>
      </c>
      <c r="AK81" s="157" t="s">
        <v>67</v>
      </c>
      <c r="AL81" s="157" t="s">
        <v>67</v>
      </c>
      <c r="AM81" s="346" t="s">
        <v>67</v>
      </c>
      <c r="AN81" s="346">
        <v>42423</v>
      </c>
      <c r="AO81" s="346"/>
      <c r="AP81" s="346">
        <v>42735</v>
      </c>
      <c r="AQ81" s="29">
        <f t="shared" si="9"/>
        <v>312</v>
      </c>
      <c r="AR81" s="29"/>
      <c r="AS81" s="350" t="s">
        <v>32</v>
      </c>
      <c r="AT81" s="290">
        <v>98428631</v>
      </c>
      <c r="AU81" s="57"/>
      <c r="AV81" s="57"/>
      <c r="AW81" s="58"/>
      <c r="AX81" s="69"/>
      <c r="AY81" s="57"/>
      <c r="AZ81" s="58"/>
      <c r="BA81" s="59"/>
      <c r="BB81" s="60"/>
      <c r="BC81" s="61"/>
      <c r="BD81" s="61"/>
      <c r="BE81" s="62"/>
      <c r="BF81" s="61"/>
      <c r="BG81" s="63"/>
      <c r="BH81" s="63"/>
      <c r="BI81" s="64"/>
      <c r="BJ81" s="65"/>
      <c r="BK81" s="66"/>
      <c r="BL81" s="65"/>
      <c r="BM81" s="203">
        <f t="shared" si="77"/>
        <v>0</v>
      </c>
      <c r="BN81" s="204">
        <f t="shared" si="10"/>
        <v>0</v>
      </c>
      <c r="BO81" s="205">
        <f>+AH81+BN81</f>
        <v>18000000</v>
      </c>
      <c r="BP81" s="67"/>
      <c r="BQ81" s="67"/>
      <c r="BR81" s="115"/>
      <c r="BS81" s="67"/>
      <c r="BT81" s="58"/>
      <c r="BU81" s="60"/>
      <c r="BV81" s="60"/>
      <c r="BW81" s="70"/>
      <c r="BX81" s="60"/>
      <c r="BY81" s="61"/>
      <c r="BZ81" s="71"/>
      <c r="CA81" s="71"/>
      <c r="CB81" s="72"/>
      <c r="CC81" s="72"/>
      <c r="CD81" s="72"/>
      <c r="CE81" s="73"/>
      <c r="CF81" s="74">
        <f t="shared" si="78"/>
        <v>42735</v>
      </c>
      <c r="CG81" s="75"/>
      <c r="CH81" s="49"/>
      <c r="CI81" s="73"/>
      <c r="CJ81" s="76" t="e">
        <f>+SUMIFS(#REF!,#REF!,AB81)</f>
        <v>#REF!</v>
      </c>
      <c r="CK81" s="77" t="e">
        <f>+SUMIFS(#REF!,#REF!,AU81)+SUMIFS(#REF!,#REF!,BA81)+SUMIFS(#REF!,#REF!,BG81)</f>
        <v>#REF!</v>
      </c>
      <c r="CL81" s="78" t="e">
        <f t="shared" si="85"/>
        <v>#REF!</v>
      </c>
      <c r="CM81" s="79"/>
      <c r="CN81" s="80" t="str">
        <f>+R81</f>
        <v>EJECUCIÓN</v>
      </c>
      <c r="CO81" s="81"/>
      <c r="CP81" s="82">
        <f t="shared" si="80"/>
        <v>42423</v>
      </c>
      <c r="CQ81" s="80">
        <f t="shared" si="86"/>
        <v>42735</v>
      </c>
      <c r="CR81" s="83">
        <f t="shared" si="87"/>
        <v>312</v>
      </c>
      <c r="CS81" s="83">
        <f t="shared" si="88"/>
        <v>-146</v>
      </c>
      <c r="CT81" s="84">
        <f t="shared" si="89"/>
        <v>-46.794871794871796</v>
      </c>
      <c r="CU81" s="921"/>
      <c r="CV81" s="83">
        <f t="shared" si="14"/>
        <v>-46.794871794871796</v>
      </c>
      <c r="CW81" s="85" t="e">
        <f t="shared" si="15"/>
        <v>#REF!</v>
      </c>
    </row>
    <row r="82" spans="1:126" s="68" customFormat="1" ht="90" hidden="1" customHeight="1" x14ac:dyDescent="0.25">
      <c r="A82" s="352">
        <f t="shared" si="76"/>
        <v>9</v>
      </c>
      <c r="B82" s="345" t="s">
        <v>1489</v>
      </c>
      <c r="C82" s="350" t="s">
        <v>1838</v>
      </c>
      <c r="D82" s="201" t="s">
        <v>1839</v>
      </c>
      <c r="E82" s="346">
        <v>42408</v>
      </c>
      <c r="F82" s="117" t="s">
        <v>2248</v>
      </c>
      <c r="G82" s="117" t="s">
        <v>2248</v>
      </c>
      <c r="H82" s="117"/>
      <c r="I82" s="120" t="s">
        <v>2250</v>
      </c>
      <c r="J82" s="351" t="s">
        <v>1840</v>
      </c>
      <c r="K82" s="352">
        <v>21</v>
      </c>
      <c r="L82" s="46" t="s">
        <v>1841</v>
      </c>
      <c r="M82" s="354" t="s">
        <v>1842</v>
      </c>
      <c r="N82" s="162">
        <v>13428740</v>
      </c>
      <c r="O82" s="348" t="s">
        <v>1843</v>
      </c>
      <c r="P82" s="349" t="s">
        <v>1531</v>
      </c>
      <c r="Q82" s="288" t="s">
        <v>1480</v>
      </c>
      <c r="R82" s="349" t="s">
        <v>1481</v>
      </c>
      <c r="S82" s="47"/>
      <c r="T82" s="48"/>
      <c r="U82" s="47"/>
      <c r="V82" s="192">
        <v>9</v>
      </c>
      <c r="W82" s="346">
        <v>42424</v>
      </c>
      <c r="X82" s="350" t="s">
        <v>1844</v>
      </c>
      <c r="Y82" s="45" t="s">
        <v>1845</v>
      </c>
      <c r="Z82" s="34">
        <v>900098348</v>
      </c>
      <c r="AA82" s="50" t="s">
        <v>1846</v>
      </c>
      <c r="AB82" s="347">
        <v>46816</v>
      </c>
      <c r="AC82" s="346">
        <v>42424</v>
      </c>
      <c r="AD82" s="29"/>
      <c r="AE82" s="157">
        <v>7308000</v>
      </c>
      <c r="AF82" s="49"/>
      <c r="AG82" s="49"/>
      <c r="AH82" s="49">
        <f t="shared" si="67"/>
        <v>7308000</v>
      </c>
      <c r="AI82" s="157" t="s">
        <v>22</v>
      </c>
      <c r="AJ82" s="157" t="s">
        <v>67</v>
      </c>
      <c r="AK82" s="157" t="s">
        <v>67</v>
      </c>
      <c r="AL82" s="157" t="s">
        <v>67</v>
      </c>
      <c r="AM82" s="346" t="s">
        <v>67</v>
      </c>
      <c r="AN82" s="346">
        <v>42425</v>
      </c>
      <c r="AO82" s="346"/>
      <c r="AP82" s="346">
        <v>42735</v>
      </c>
      <c r="AQ82" s="29">
        <f t="shared" si="9"/>
        <v>310</v>
      </c>
      <c r="AR82" s="29"/>
      <c r="AS82" s="184" t="s">
        <v>89</v>
      </c>
      <c r="AT82" s="290">
        <v>19262345</v>
      </c>
      <c r="AU82" s="56"/>
      <c r="AV82" s="57"/>
      <c r="AW82" s="58"/>
      <c r="AX82" s="58"/>
      <c r="AY82" s="57"/>
      <c r="AZ82" s="58"/>
      <c r="BA82" s="59"/>
      <c r="BB82" s="60"/>
      <c r="BC82" s="61"/>
      <c r="BD82" s="61"/>
      <c r="BE82" s="62"/>
      <c r="BF82" s="61"/>
      <c r="BG82" s="63"/>
      <c r="BH82" s="63"/>
      <c r="BI82" s="64"/>
      <c r="BJ82" s="65"/>
      <c r="BK82" s="66"/>
      <c r="BL82" s="65"/>
      <c r="BM82" s="203">
        <f t="shared" si="77"/>
        <v>0</v>
      </c>
      <c r="BN82" s="204">
        <f t="shared" si="10"/>
        <v>0</v>
      </c>
      <c r="BO82" s="205">
        <f>+AH82+BN82</f>
        <v>7308000</v>
      </c>
      <c r="BP82" s="67"/>
      <c r="BQ82" s="67"/>
      <c r="BR82" s="67"/>
      <c r="BS82" s="67"/>
      <c r="BT82" s="58"/>
      <c r="BU82" s="60"/>
      <c r="BV82" s="60"/>
      <c r="BW82" s="60"/>
      <c r="BX82" s="60"/>
      <c r="BY82" s="61"/>
      <c r="BZ82" s="71"/>
      <c r="CA82" s="71"/>
      <c r="CB82" s="72"/>
      <c r="CC82" s="72"/>
      <c r="CD82" s="72"/>
      <c r="CE82" s="73"/>
      <c r="CF82" s="74"/>
      <c r="CG82" s="75"/>
      <c r="CH82" s="49"/>
      <c r="CI82" s="73"/>
      <c r="CJ82" s="76"/>
      <c r="CK82" s="77"/>
      <c r="CL82" s="78"/>
      <c r="CM82" s="79"/>
      <c r="CN82" s="80"/>
      <c r="CO82" s="81"/>
      <c r="CP82" s="82"/>
      <c r="CQ82" s="80"/>
      <c r="CR82" s="83"/>
      <c r="CS82" s="83"/>
      <c r="CT82" s="84"/>
      <c r="CU82" s="921"/>
      <c r="CV82" s="83">
        <f t="shared" si="14"/>
        <v>0</v>
      </c>
      <c r="CW82" s="85">
        <f t="shared" si="15"/>
        <v>0</v>
      </c>
    </row>
    <row r="83" spans="1:126" s="51" customFormat="1" ht="99" hidden="1" customHeight="1" x14ac:dyDescent="0.25">
      <c r="A83" s="352" t="str">
        <f t="shared" si="76"/>
        <v>11</v>
      </c>
      <c r="B83" s="345" t="s">
        <v>1610</v>
      </c>
      <c r="C83" s="350" t="s">
        <v>1822</v>
      </c>
      <c r="D83" s="201" t="s">
        <v>2066</v>
      </c>
      <c r="E83" s="346">
        <v>42412</v>
      </c>
      <c r="F83" s="117" t="s">
        <v>2248</v>
      </c>
      <c r="G83" s="117" t="s">
        <v>2248</v>
      </c>
      <c r="H83" s="117"/>
      <c r="I83" s="350" t="s">
        <v>2257</v>
      </c>
      <c r="J83" s="351" t="s">
        <v>1824</v>
      </c>
      <c r="K83" s="347">
        <v>161</v>
      </c>
      <c r="L83" s="46" t="s">
        <v>1825</v>
      </c>
      <c r="M83" s="354" t="s">
        <v>1826</v>
      </c>
      <c r="N83" s="162">
        <v>8000000</v>
      </c>
      <c r="O83" s="348" t="s">
        <v>1827</v>
      </c>
      <c r="P83" s="185" t="s">
        <v>1714</v>
      </c>
      <c r="Q83" s="288" t="s">
        <v>1480</v>
      </c>
      <c r="R83" s="349" t="s">
        <v>1481</v>
      </c>
      <c r="S83" s="47"/>
      <c r="T83" s="48"/>
      <c r="U83" s="47"/>
      <c r="V83" s="192" t="s">
        <v>1501</v>
      </c>
      <c r="W83" s="346">
        <v>42432</v>
      </c>
      <c r="X83" s="350" t="s">
        <v>1823</v>
      </c>
      <c r="Y83" s="45" t="s">
        <v>2646</v>
      </c>
      <c r="Z83" s="34">
        <v>900408459</v>
      </c>
      <c r="AA83" s="50" t="s">
        <v>1729</v>
      </c>
      <c r="AB83" s="347">
        <v>18816</v>
      </c>
      <c r="AC83" s="346">
        <v>42403</v>
      </c>
      <c r="AD83" s="29"/>
      <c r="AE83" s="157">
        <v>6850000</v>
      </c>
      <c r="AF83" s="49"/>
      <c r="AG83" s="49"/>
      <c r="AH83" s="49">
        <f t="shared" si="67"/>
        <v>6850000</v>
      </c>
      <c r="AI83" s="157" t="s">
        <v>22</v>
      </c>
      <c r="AJ83" s="157" t="s">
        <v>67</v>
      </c>
      <c r="AK83" s="157" t="s">
        <v>67</v>
      </c>
      <c r="AL83" s="157" t="s">
        <v>67</v>
      </c>
      <c r="AM83" s="346" t="s">
        <v>67</v>
      </c>
      <c r="AN83" s="346">
        <v>42432</v>
      </c>
      <c r="AO83" s="346"/>
      <c r="AP83" s="346">
        <v>42735</v>
      </c>
      <c r="AQ83" s="29">
        <f t="shared" si="9"/>
        <v>303</v>
      </c>
      <c r="AR83" s="29"/>
      <c r="AS83" s="350" t="s">
        <v>44</v>
      </c>
      <c r="AT83" s="290">
        <v>40988421</v>
      </c>
      <c r="AU83" s="56"/>
      <c r="AV83" s="57"/>
      <c r="AW83" s="58"/>
      <c r="AX83" s="58"/>
      <c r="AY83" s="57"/>
      <c r="AZ83" s="58"/>
      <c r="BA83" s="59"/>
      <c r="BB83" s="60"/>
      <c r="BC83" s="61"/>
      <c r="BD83" s="61"/>
      <c r="BE83" s="62"/>
      <c r="BF83" s="61"/>
      <c r="BG83" s="63"/>
      <c r="BH83" s="63"/>
      <c r="BI83" s="64"/>
      <c r="BJ83" s="65"/>
      <c r="BK83" s="66"/>
      <c r="BL83" s="65"/>
      <c r="BM83" s="203"/>
      <c r="BN83" s="204">
        <f t="shared" si="10"/>
        <v>0</v>
      </c>
      <c r="BO83" s="205">
        <f>+AH83+BN83</f>
        <v>6850000</v>
      </c>
      <c r="BP83" s="67"/>
      <c r="BQ83" s="67"/>
      <c r="BR83" s="67"/>
      <c r="BS83" s="67"/>
      <c r="BT83" s="58"/>
      <c r="BU83" s="60"/>
      <c r="BV83" s="60"/>
      <c r="BW83" s="60"/>
      <c r="BX83" s="60"/>
      <c r="BY83" s="61"/>
      <c r="BZ83" s="71"/>
      <c r="CA83" s="71"/>
      <c r="CB83" s="72"/>
      <c r="CC83" s="72"/>
      <c r="CD83" s="72"/>
      <c r="CE83" s="73"/>
      <c r="CF83" s="74">
        <v>42735</v>
      </c>
      <c r="CG83" s="75"/>
      <c r="CH83" s="49"/>
      <c r="CI83" s="73"/>
      <c r="CJ83" s="76"/>
      <c r="CK83" s="77"/>
      <c r="CL83" s="78"/>
      <c r="CM83" s="79"/>
      <c r="CN83" s="80"/>
      <c r="CO83" s="81"/>
      <c r="CP83" s="82"/>
      <c r="CQ83" s="80"/>
      <c r="CR83" s="83"/>
      <c r="CS83" s="83"/>
      <c r="CT83" s="84"/>
      <c r="CU83" s="921"/>
      <c r="CV83" s="83"/>
      <c r="CW83" s="85"/>
    </row>
    <row r="84" spans="1:126" s="233" customFormat="1" ht="114.75" hidden="1" x14ac:dyDescent="0.25">
      <c r="A84" s="268" t="str">
        <f t="shared" si="76"/>
        <v>DESIERTO</v>
      </c>
      <c r="B84" s="276" t="s">
        <v>1609</v>
      </c>
      <c r="C84" s="230" t="s">
        <v>2040</v>
      </c>
      <c r="D84" s="256">
        <v>11</v>
      </c>
      <c r="E84" s="346">
        <v>42412</v>
      </c>
      <c r="F84" s="283" t="s">
        <v>2248</v>
      </c>
      <c r="G84" s="283" t="s">
        <v>2248</v>
      </c>
      <c r="H84" s="283"/>
      <c r="I84" s="208" t="s">
        <v>2257</v>
      </c>
      <c r="J84" s="227" t="s">
        <v>2041</v>
      </c>
      <c r="K84" s="152">
        <v>174</v>
      </c>
      <c r="L84" s="141">
        <v>401515</v>
      </c>
      <c r="M84" s="265" t="s">
        <v>2042</v>
      </c>
      <c r="N84" s="228">
        <v>5000000</v>
      </c>
      <c r="O84" s="128" t="s">
        <v>2043</v>
      </c>
      <c r="P84" s="130" t="s">
        <v>1714</v>
      </c>
      <c r="Q84" s="230" t="s">
        <v>1985</v>
      </c>
      <c r="R84" s="230" t="s">
        <v>1985</v>
      </c>
      <c r="S84" s="126"/>
      <c r="T84" s="128"/>
      <c r="U84" s="126"/>
      <c r="V84" s="192" t="s">
        <v>1985</v>
      </c>
      <c r="W84" s="138"/>
      <c r="X84" s="208"/>
      <c r="Y84" s="45"/>
      <c r="Z84" s="258"/>
      <c r="AA84" s="131"/>
      <c r="AB84" s="137"/>
      <c r="AC84" s="130"/>
      <c r="AD84" s="127"/>
      <c r="AE84" s="127"/>
      <c r="AF84" s="127"/>
      <c r="AG84" s="127"/>
      <c r="AH84" s="127">
        <v>0</v>
      </c>
      <c r="AI84" s="158" t="s">
        <v>22</v>
      </c>
      <c r="AJ84" s="158" t="s">
        <v>67</v>
      </c>
      <c r="AK84" s="158" t="s">
        <v>67</v>
      </c>
      <c r="AL84" s="158" t="s">
        <v>67</v>
      </c>
      <c r="AM84" s="138" t="s">
        <v>67</v>
      </c>
      <c r="AN84" s="138"/>
      <c r="AO84" s="138"/>
      <c r="AP84" s="138"/>
      <c r="AQ84" s="146">
        <f t="shared" si="9"/>
        <v>0</v>
      </c>
      <c r="AR84" s="126"/>
      <c r="AS84" s="208"/>
      <c r="AT84" s="294"/>
      <c r="AU84" s="126"/>
      <c r="AV84" s="126"/>
      <c r="AW84" s="127"/>
      <c r="AX84" s="128"/>
      <c r="AY84" s="126"/>
      <c r="AZ84" s="127"/>
      <c r="BA84" s="129"/>
      <c r="BB84" s="126"/>
      <c r="BC84" s="127"/>
      <c r="BD84" s="127"/>
      <c r="BE84" s="126"/>
      <c r="BF84" s="127"/>
      <c r="BG84" s="129"/>
      <c r="BH84" s="129"/>
      <c r="BI84" s="127"/>
      <c r="BJ84" s="127"/>
      <c r="BK84" s="126"/>
      <c r="BL84" s="127"/>
      <c r="BM84" s="127"/>
      <c r="BN84" s="127"/>
      <c r="BO84" s="127"/>
      <c r="BP84" s="130"/>
      <c r="BQ84" s="130"/>
      <c r="BR84" s="131"/>
      <c r="BS84" s="130"/>
      <c r="BT84" s="127"/>
      <c r="BU84" s="130"/>
      <c r="BV84" s="130"/>
      <c r="BW84" s="131"/>
      <c r="BX84" s="130"/>
      <c r="BY84" s="127"/>
      <c r="BZ84" s="130"/>
      <c r="CA84" s="130"/>
      <c r="CB84" s="131"/>
      <c r="CC84" s="130"/>
      <c r="CD84" s="127"/>
      <c r="CE84" s="132"/>
      <c r="CF84" s="126"/>
      <c r="CG84" s="128"/>
      <c r="CH84" s="127"/>
      <c r="CI84" s="132"/>
      <c r="CJ84" s="133"/>
      <c r="CK84" s="134"/>
      <c r="CL84" s="134"/>
      <c r="CM84" s="134"/>
      <c r="CN84" s="230"/>
      <c r="CO84" s="230"/>
      <c r="CP84" s="230"/>
      <c r="CQ84" s="230"/>
      <c r="CR84" s="230"/>
      <c r="CS84" s="127"/>
      <c r="CT84" s="231"/>
      <c r="CU84" s="921"/>
      <c r="CV84" s="127"/>
      <c r="CW84" s="232"/>
    </row>
    <row r="85" spans="1:126" s="179" customFormat="1" ht="63.75" hidden="1" x14ac:dyDescent="0.25">
      <c r="A85" s="268" t="str">
        <f t="shared" si="76"/>
        <v>DESIERTO</v>
      </c>
      <c r="B85" s="280" t="s">
        <v>1489</v>
      </c>
      <c r="C85" s="208" t="s">
        <v>1847</v>
      </c>
      <c r="D85" s="207" t="s">
        <v>1502</v>
      </c>
      <c r="E85" s="346">
        <v>42424</v>
      </c>
      <c r="F85" s="283" t="s">
        <v>2248</v>
      </c>
      <c r="G85" s="283" t="s">
        <v>2248</v>
      </c>
      <c r="H85" s="283"/>
      <c r="I85" s="208" t="s">
        <v>2257</v>
      </c>
      <c r="J85" s="139" t="s">
        <v>1848</v>
      </c>
      <c r="K85" s="137">
        <v>84</v>
      </c>
      <c r="L85" s="141" t="s">
        <v>1849</v>
      </c>
      <c r="M85" s="251" t="s">
        <v>1850</v>
      </c>
      <c r="N85" s="163">
        <v>2900000</v>
      </c>
      <c r="O85" s="142" t="s">
        <v>1851</v>
      </c>
      <c r="P85" s="144" t="s">
        <v>1786</v>
      </c>
      <c r="Q85" s="230" t="s">
        <v>1985</v>
      </c>
      <c r="R85" s="230" t="s">
        <v>1985</v>
      </c>
      <c r="S85" s="147"/>
      <c r="T85" s="150"/>
      <c r="U85" s="147"/>
      <c r="V85" s="192" t="s">
        <v>1985</v>
      </c>
      <c r="W85" s="138"/>
      <c r="X85" s="208" t="s">
        <v>1854</v>
      </c>
      <c r="Y85" s="45"/>
      <c r="Z85" s="258"/>
      <c r="AA85" s="131"/>
      <c r="AB85" s="152"/>
      <c r="AC85" s="138"/>
      <c r="AD85" s="146"/>
      <c r="AE85" s="146"/>
      <c r="AF85" s="127"/>
      <c r="AG85" s="127"/>
      <c r="AH85" s="127">
        <f t="shared" ref="AH85:AH91" si="90">+AE85+AF85</f>
        <v>0</v>
      </c>
      <c r="AI85" s="158" t="s">
        <v>22</v>
      </c>
      <c r="AJ85" s="158" t="s">
        <v>67</v>
      </c>
      <c r="AK85" s="158" t="s">
        <v>67</v>
      </c>
      <c r="AL85" s="158" t="s">
        <v>67</v>
      </c>
      <c r="AM85" s="138" t="s">
        <v>67</v>
      </c>
      <c r="AN85" s="138"/>
      <c r="AO85" s="138"/>
      <c r="AP85" s="138">
        <v>42735</v>
      </c>
      <c r="AQ85" s="146">
        <f t="shared" si="9"/>
        <v>42735</v>
      </c>
      <c r="AR85" s="146"/>
      <c r="AS85" s="208"/>
      <c r="AT85" s="291" t="e">
        <f>LOOKUP(AS85,'SUPERVISIONES 2015'!$A$3:$B$1279,'SUPERVISIONES 2015'!$B$3:$B$1279)</f>
        <v>#N/A</v>
      </c>
      <c r="AU85" s="259"/>
      <c r="AV85" s="147"/>
      <c r="AW85" s="146"/>
      <c r="AX85" s="146"/>
      <c r="AY85" s="147"/>
      <c r="AZ85" s="146"/>
      <c r="BA85" s="141"/>
      <c r="BB85" s="144"/>
      <c r="BC85" s="146"/>
      <c r="BD85" s="146"/>
      <c r="BE85" s="147"/>
      <c r="BF85" s="146"/>
      <c r="BG85" s="149"/>
      <c r="BH85" s="149"/>
      <c r="BI85" s="127"/>
      <c r="BJ85" s="146"/>
      <c r="BK85" s="147"/>
      <c r="BL85" s="146"/>
      <c r="BM85" s="127">
        <f>+AF85</f>
        <v>0</v>
      </c>
      <c r="BN85" s="127">
        <f t="shared" ref="BN85:BN91" si="91">+AW85+BC85+BI85+BM85</f>
        <v>0</v>
      </c>
      <c r="BO85" s="127">
        <f>+AH85+BN85</f>
        <v>0</v>
      </c>
      <c r="BP85" s="144"/>
      <c r="BQ85" s="144"/>
      <c r="BR85" s="144"/>
      <c r="BS85" s="144"/>
      <c r="BT85" s="146"/>
      <c r="BU85" s="144"/>
      <c r="BV85" s="144"/>
      <c r="BW85" s="144"/>
      <c r="BX85" s="144"/>
      <c r="BY85" s="146"/>
      <c r="BZ85" s="130"/>
      <c r="CA85" s="130"/>
      <c r="CB85" s="144"/>
      <c r="CC85" s="144"/>
      <c r="CD85" s="144"/>
      <c r="CE85" s="154"/>
      <c r="CF85" s="126"/>
      <c r="CG85" s="128"/>
      <c r="CH85" s="127"/>
      <c r="CI85" s="154"/>
      <c r="CJ85" s="154"/>
      <c r="CK85" s="127"/>
      <c r="CL85" s="173"/>
      <c r="CM85" s="173"/>
      <c r="CN85" s="174"/>
      <c r="CO85" s="174"/>
      <c r="CP85" s="175"/>
      <c r="CQ85" s="174"/>
      <c r="CR85" s="176"/>
      <c r="CS85" s="176"/>
      <c r="CT85" s="177"/>
      <c r="CU85" s="921"/>
      <c r="CV85" s="176">
        <f t="shared" ref="CV85:CV86" si="92">+CT85</f>
        <v>0</v>
      </c>
      <c r="CW85" s="178">
        <f t="shared" ref="CW85:CW86" si="93">+CL85</f>
        <v>0</v>
      </c>
    </row>
    <row r="86" spans="1:126" s="179" customFormat="1" ht="78" hidden="1" customHeight="1" x14ac:dyDescent="0.25">
      <c r="A86" s="268" t="str">
        <f t="shared" si="76"/>
        <v>DESIERTO</v>
      </c>
      <c r="B86" s="280" t="s">
        <v>1489</v>
      </c>
      <c r="C86" s="208" t="s">
        <v>1857</v>
      </c>
      <c r="D86" s="207" t="s">
        <v>1503</v>
      </c>
      <c r="E86" s="346">
        <v>42425</v>
      </c>
      <c r="F86" s="283" t="s">
        <v>2248</v>
      </c>
      <c r="G86" s="283" t="s">
        <v>2248</v>
      </c>
      <c r="H86" s="283"/>
      <c r="I86" s="208" t="s">
        <v>2257</v>
      </c>
      <c r="J86" s="139" t="s">
        <v>1855</v>
      </c>
      <c r="K86" s="137">
        <v>81</v>
      </c>
      <c r="L86" s="141" t="s">
        <v>1849</v>
      </c>
      <c r="M86" s="251" t="s">
        <v>1850</v>
      </c>
      <c r="N86" s="163">
        <v>2800000</v>
      </c>
      <c r="O86" s="142" t="s">
        <v>1852</v>
      </c>
      <c r="P86" s="144" t="s">
        <v>1786</v>
      </c>
      <c r="Q86" s="230" t="s">
        <v>1985</v>
      </c>
      <c r="R86" s="230" t="s">
        <v>1985</v>
      </c>
      <c r="S86" s="147"/>
      <c r="T86" s="150"/>
      <c r="U86" s="147"/>
      <c r="V86" s="192" t="s">
        <v>1985</v>
      </c>
      <c r="W86" s="138"/>
      <c r="X86" s="208" t="s">
        <v>1856</v>
      </c>
      <c r="Y86" s="45"/>
      <c r="Z86" s="258"/>
      <c r="AA86" s="131"/>
      <c r="AB86" s="152"/>
      <c r="AC86" s="138"/>
      <c r="AD86" s="146"/>
      <c r="AE86" s="146"/>
      <c r="AF86" s="127"/>
      <c r="AG86" s="127"/>
      <c r="AH86" s="127">
        <f t="shared" si="90"/>
        <v>0</v>
      </c>
      <c r="AI86" s="158" t="s">
        <v>22</v>
      </c>
      <c r="AJ86" s="158" t="s">
        <v>67</v>
      </c>
      <c r="AK86" s="158" t="s">
        <v>67</v>
      </c>
      <c r="AL86" s="158" t="s">
        <v>67</v>
      </c>
      <c r="AM86" s="138" t="s">
        <v>67</v>
      </c>
      <c r="AN86" s="138"/>
      <c r="AO86" s="138"/>
      <c r="AP86" s="138"/>
      <c r="AQ86" s="146">
        <f t="shared" si="9"/>
        <v>0</v>
      </c>
      <c r="AR86" s="146"/>
      <c r="AS86" s="208" t="s">
        <v>153</v>
      </c>
      <c r="AT86" s="292">
        <v>17586972</v>
      </c>
      <c r="AU86" s="259"/>
      <c r="AV86" s="147"/>
      <c r="AW86" s="146"/>
      <c r="AX86" s="146"/>
      <c r="AY86" s="147"/>
      <c r="AZ86" s="146"/>
      <c r="BA86" s="141"/>
      <c r="BB86" s="144"/>
      <c r="BC86" s="146"/>
      <c r="BD86" s="146"/>
      <c r="BE86" s="147"/>
      <c r="BF86" s="146"/>
      <c r="BG86" s="149"/>
      <c r="BH86" s="149"/>
      <c r="BI86" s="127"/>
      <c r="BJ86" s="146"/>
      <c r="BK86" s="147"/>
      <c r="BL86" s="146"/>
      <c r="BM86" s="127">
        <f>+AF86</f>
        <v>0</v>
      </c>
      <c r="BN86" s="127">
        <f t="shared" si="91"/>
        <v>0</v>
      </c>
      <c r="BO86" s="127">
        <f>+AH86+BN86</f>
        <v>0</v>
      </c>
      <c r="BP86" s="144"/>
      <c r="BQ86" s="144"/>
      <c r="BR86" s="144"/>
      <c r="BS86" s="144"/>
      <c r="BT86" s="146"/>
      <c r="BU86" s="144"/>
      <c r="BV86" s="144"/>
      <c r="BW86" s="144"/>
      <c r="BX86" s="144"/>
      <c r="BY86" s="146"/>
      <c r="BZ86" s="130"/>
      <c r="CA86" s="130"/>
      <c r="CB86" s="144"/>
      <c r="CC86" s="144"/>
      <c r="CD86" s="144"/>
      <c r="CE86" s="154"/>
      <c r="CF86" s="126"/>
      <c r="CG86" s="128"/>
      <c r="CH86" s="127"/>
      <c r="CI86" s="154"/>
      <c r="CJ86" s="154"/>
      <c r="CK86" s="127"/>
      <c r="CL86" s="173"/>
      <c r="CM86" s="173"/>
      <c r="CN86" s="174"/>
      <c r="CO86" s="174"/>
      <c r="CP86" s="175"/>
      <c r="CQ86" s="174"/>
      <c r="CR86" s="176"/>
      <c r="CS86" s="176"/>
      <c r="CT86" s="177"/>
      <c r="CU86" s="921"/>
      <c r="CV86" s="176">
        <f t="shared" si="92"/>
        <v>0</v>
      </c>
      <c r="CW86" s="178">
        <f t="shared" si="93"/>
        <v>0</v>
      </c>
    </row>
    <row r="87" spans="1:126" s="51" customFormat="1" ht="99" hidden="1" customHeight="1" x14ac:dyDescent="0.25">
      <c r="A87" s="352">
        <f t="shared" si="76"/>
        <v>12</v>
      </c>
      <c r="B87" s="43" t="s">
        <v>2792</v>
      </c>
      <c r="C87" s="350" t="s">
        <v>1966</v>
      </c>
      <c r="D87" s="201" t="s">
        <v>1965</v>
      </c>
      <c r="E87" s="346">
        <v>42447</v>
      </c>
      <c r="F87" s="117" t="s">
        <v>2248</v>
      </c>
      <c r="G87" s="117" t="s">
        <v>2248</v>
      </c>
      <c r="H87" s="117"/>
      <c r="I87" s="120" t="s">
        <v>2250</v>
      </c>
      <c r="J87" s="351" t="s">
        <v>1967</v>
      </c>
      <c r="K87" s="347">
        <v>29</v>
      </c>
      <c r="L87" s="46" t="s">
        <v>1968</v>
      </c>
      <c r="M87" s="354" t="s">
        <v>1969</v>
      </c>
      <c r="N87" s="162">
        <v>26482500</v>
      </c>
      <c r="O87" s="348" t="s">
        <v>1970</v>
      </c>
      <c r="P87" s="354" t="s">
        <v>1971</v>
      </c>
      <c r="Q87" s="288" t="s">
        <v>1480</v>
      </c>
      <c r="R87" s="349" t="s">
        <v>1481</v>
      </c>
      <c r="S87" s="47"/>
      <c r="T87" s="48"/>
      <c r="U87" s="47"/>
      <c r="V87" s="192">
        <v>12</v>
      </c>
      <c r="W87" s="346">
        <v>42473</v>
      </c>
      <c r="X87" s="350" t="s">
        <v>1484</v>
      </c>
      <c r="Y87" s="45" t="s">
        <v>2194</v>
      </c>
      <c r="Z87" s="33">
        <v>860000648</v>
      </c>
      <c r="AA87" s="50" t="s">
        <v>1806</v>
      </c>
      <c r="AB87" s="53">
        <v>81116</v>
      </c>
      <c r="AC87" s="346">
        <v>42473</v>
      </c>
      <c r="AD87" s="29"/>
      <c r="AE87" s="157">
        <v>17711577</v>
      </c>
      <c r="AF87" s="49"/>
      <c r="AG87" s="49"/>
      <c r="AH87" s="49">
        <f t="shared" si="90"/>
        <v>17711577</v>
      </c>
      <c r="AI87" s="157" t="s">
        <v>22</v>
      </c>
      <c r="AJ87" s="157" t="s">
        <v>67</v>
      </c>
      <c r="AK87" s="157" t="s">
        <v>67</v>
      </c>
      <c r="AL87" s="157" t="s">
        <v>67</v>
      </c>
      <c r="AM87" s="346" t="s">
        <v>67</v>
      </c>
      <c r="AN87" s="346">
        <v>42474</v>
      </c>
      <c r="AO87" s="346"/>
      <c r="AP87" s="346">
        <v>42735</v>
      </c>
      <c r="AQ87" s="29">
        <f t="shared" si="9"/>
        <v>261</v>
      </c>
      <c r="AR87" s="29"/>
      <c r="AS87" s="350" t="s">
        <v>33</v>
      </c>
      <c r="AT87" s="290">
        <v>79787263</v>
      </c>
      <c r="AU87" s="56"/>
      <c r="AV87" s="57"/>
      <c r="AW87" s="58"/>
      <c r="AX87" s="58"/>
      <c r="AY87" s="57"/>
      <c r="AZ87" s="58"/>
      <c r="BA87" s="59"/>
      <c r="BB87" s="60"/>
      <c r="BC87" s="61"/>
      <c r="BD87" s="61"/>
      <c r="BE87" s="62"/>
      <c r="BF87" s="61"/>
      <c r="BG87" s="63"/>
      <c r="BH87" s="63"/>
      <c r="BI87" s="64"/>
      <c r="BJ87" s="65"/>
      <c r="BK87" s="66"/>
      <c r="BL87" s="65"/>
      <c r="BM87" s="203"/>
      <c r="BN87" s="204">
        <f t="shared" si="91"/>
        <v>0</v>
      </c>
      <c r="BO87" s="205">
        <f>+AH87+BN87</f>
        <v>17711577</v>
      </c>
      <c r="BP87" s="67"/>
      <c r="BQ87" s="67"/>
      <c r="BR87" s="67"/>
      <c r="BS87" s="67"/>
      <c r="BT87" s="58"/>
      <c r="BU87" s="60"/>
      <c r="BV87" s="60"/>
      <c r="BW87" s="60"/>
      <c r="BX87" s="60"/>
      <c r="BY87" s="61"/>
      <c r="BZ87" s="71"/>
      <c r="CA87" s="71"/>
      <c r="CB87" s="72"/>
      <c r="CC87" s="72"/>
      <c r="CD87" s="72"/>
      <c r="CE87" s="73"/>
      <c r="CF87" s="74"/>
      <c r="CG87" s="75"/>
      <c r="CH87" s="49"/>
      <c r="CI87" s="73"/>
      <c r="CJ87" s="76"/>
      <c r="CK87" s="77"/>
      <c r="CL87" s="78"/>
      <c r="CM87" s="79"/>
      <c r="CN87" s="80"/>
      <c r="CO87" s="81"/>
      <c r="CP87" s="82"/>
      <c r="CQ87" s="80"/>
      <c r="CR87" s="83"/>
      <c r="CS87" s="83"/>
      <c r="CT87" s="84"/>
      <c r="CU87" s="921"/>
      <c r="CV87" s="83"/>
      <c r="CW87" s="85"/>
    </row>
    <row r="88" spans="1:126" ht="94.5" hidden="1" customHeight="1" x14ac:dyDescent="0.25">
      <c r="A88" s="352">
        <f t="shared" si="76"/>
        <v>13</v>
      </c>
      <c r="B88" s="345" t="s">
        <v>1489</v>
      </c>
      <c r="C88" s="50" t="s">
        <v>2063</v>
      </c>
      <c r="D88" s="201">
        <v>16</v>
      </c>
      <c r="E88" s="346">
        <v>42458</v>
      </c>
      <c r="F88" s="117" t="s">
        <v>2248</v>
      </c>
      <c r="G88" s="117" t="s">
        <v>2248</v>
      </c>
      <c r="H88" s="117"/>
      <c r="I88" s="30" t="s">
        <v>2257</v>
      </c>
      <c r="J88" s="45" t="s">
        <v>1855</v>
      </c>
      <c r="K88" s="352">
        <v>81</v>
      </c>
      <c r="L88" s="46" t="s">
        <v>1849</v>
      </c>
      <c r="M88" s="26" t="s">
        <v>1850</v>
      </c>
      <c r="N88" s="162">
        <v>2800000</v>
      </c>
      <c r="O88" s="348" t="s">
        <v>1852</v>
      </c>
      <c r="P88" s="349" t="s">
        <v>1786</v>
      </c>
      <c r="Q88" s="288" t="s">
        <v>1480</v>
      </c>
      <c r="R88" s="349" t="s">
        <v>1481</v>
      </c>
      <c r="S88" s="47"/>
      <c r="T88" s="48"/>
      <c r="U88" s="47"/>
      <c r="V88" s="192">
        <v>13</v>
      </c>
      <c r="W88" s="346">
        <v>42475</v>
      </c>
      <c r="X88" s="350" t="s">
        <v>1856</v>
      </c>
      <c r="Y88" s="45" t="s">
        <v>2195</v>
      </c>
      <c r="Z88" s="54">
        <v>8669570</v>
      </c>
      <c r="AA88" s="50"/>
      <c r="AB88" s="347">
        <v>82516</v>
      </c>
      <c r="AC88" s="346">
        <v>42475</v>
      </c>
      <c r="AD88" s="29"/>
      <c r="AE88" s="157">
        <v>2800000</v>
      </c>
      <c r="AF88" s="49"/>
      <c r="AG88" s="49"/>
      <c r="AH88" s="49">
        <f t="shared" si="90"/>
        <v>2800000</v>
      </c>
      <c r="AI88" s="157" t="s">
        <v>22</v>
      </c>
      <c r="AJ88" s="157" t="s">
        <v>67</v>
      </c>
      <c r="AK88" s="157" t="s">
        <v>67</v>
      </c>
      <c r="AL88" s="157" t="s">
        <v>67</v>
      </c>
      <c r="AM88" s="346" t="s">
        <v>67</v>
      </c>
      <c r="AN88" s="346">
        <v>42479</v>
      </c>
      <c r="AO88" s="346"/>
      <c r="AP88" s="346">
        <v>42643</v>
      </c>
      <c r="AQ88" s="29">
        <f t="shared" si="9"/>
        <v>164</v>
      </c>
      <c r="AR88" s="29"/>
      <c r="AS88" s="184" t="s">
        <v>153</v>
      </c>
      <c r="AT88" s="290">
        <v>17586972</v>
      </c>
      <c r="AU88" s="95"/>
      <c r="AV88" s="47"/>
      <c r="AW88" s="29"/>
      <c r="AX88" s="29"/>
      <c r="AY88" s="47"/>
      <c r="AZ88" s="29"/>
      <c r="BA88" s="46"/>
      <c r="BB88" s="349"/>
      <c r="BC88" s="29"/>
      <c r="BD88" s="29"/>
      <c r="BE88" s="47"/>
      <c r="BF88" s="29"/>
      <c r="BG88" s="96"/>
      <c r="BH88" s="96"/>
      <c r="BI88" s="49"/>
      <c r="BJ88" s="29"/>
      <c r="BK88" s="47"/>
      <c r="BL88" s="29"/>
      <c r="BM88" s="49">
        <f>+AF88</f>
        <v>0</v>
      </c>
      <c r="BN88" s="49">
        <f t="shared" si="91"/>
        <v>0</v>
      </c>
      <c r="BO88" s="49">
        <f>+AH88+BN88</f>
        <v>2800000</v>
      </c>
      <c r="BP88" s="349"/>
      <c r="BQ88" s="349"/>
      <c r="BR88" s="349"/>
      <c r="BS88" s="349"/>
      <c r="BT88" s="29"/>
      <c r="BU88" s="349"/>
      <c r="BV88" s="349"/>
      <c r="BW88" s="349"/>
      <c r="BX88" s="349"/>
      <c r="BY88" s="29"/>
      <c r="BZ88" s="91"/>
      <c r="CA88" s="91"/>
      <c r="CB88" s="349"/>
      <c r="CC88" s="349"/>
      <c r="CD88" s="349"/>
      <c r="CE88" s="73"/>
      <c r="CF88" s="52"/>
      <c r="CG88" s="75"/>
      <c r="CH88" s="49"/>
      <c r="CI88" s="73"/>
      <c r="CJ88" s="73"/>
      <c r="CK88" s="49"/>
      <c r="CL88" s="79"/>
      <c r="CM88" s="79"/>
      <c r="CN88" s="81"/>
      <c r="CO88" s="81"/>
      <c r="CP88" s="97"/>
      <c r="CQ88" s="81"/>
      <c r="CR88" s="98"/>
      <c r="CS88" s="98"/>
      <c r="CT88" s="99"/>
      <c r="CU88" s="921"/>
      <c r="CV88" s="49"/>
      <c r="CW88" s="218"/>
      <c r="DV88" s="221"/>
    </row>
    <row r="89" spans="1:126" s="233" customFormat="1" ht="63.75" hidden="1" x14ac:dyDescent="0.25">
      <c r="A89" s="268" t="str">
        <f t="shared" si="76"/>
        <v>DESIERTO</v>
      </c>
      <c r="B89" s="280" t="s">
        <v>1489</v>
      </c>
      <c r="C89" s="131" t="s">
        <v>2064</v>
      </c>
      <c r="D89" s="207">
        <v>17</v>
      </c>
      <c r="E89" s="346">
        <v>42458</v>
      </c>
      <c r="F89" s="283" t="s">
        <v>2248</v>
      </c>
      <c r="G89" s="283" t="s">
        <v>2248</v>
      </c>
      <c r="H89" s="283"/>
      <c r="I89" s="208" t="s">
        <v>2257</v>
      </c>
      <c r="J89" s="139" t="s">
        <v>1848</v>
      </c>
      <c r="K89" s="137">
        <v>84</v>
      </c>
      <c r="L89" s="141" t="s">
        <v>1849</v>
      </c>
      <c r="M89" s="251" t="s">
        <v>1850</v>
      </c>
      <c r="N89" s="163">
        <v>2900000</v>
      </c>
      <c r="O89" s="142" t="s">
        <v>1851</v>
      </c>
      <c r="P89" s="144" t="s">
        <v>1786</v>
      </c>
      <c r="Q89" s="289" t="s">
        <v>1985</v>
      </c>
      <c r="R89" s="289" t="s">
        <v>1985</v>
      </c>
      <c r="S89" s="147"/>
      <c r="T89" s="150"/>
      <c r="U89" s="147"/>
      <c r="V89" s="192" t="s">
        <v>1985</v>
      </c>
      <c r="W89" s="138"/>
      <c r="X89" s="208" t="s">
        <v>1854</v>
      </c>
      <c r="Y89" s="45"/>
      <c r="Z89" s="258"/>
      <c r="AA89" s="131"/>
      <c r="AB89" s="152"/>
      <c r="AC89" s="138"/>
      <c r="AD89" s="146"/>
      <c r="AE89" s="146"/>
      <c r="AF89" s="127"/>
      <c r="AG89" s="127"/>
      <c r="AH89" s="127">
        <f t="shared" si="90"/>
        <v>0</v>
      </c>
      <c r="AI89" s="158" t="s">
        <v>22</v>
      </c>
      <c r="AJ89" s="158" t="s">
        <v>67</v>
      </c>
      <c r="AK89" s="158" t="s">
        <v>67</v>
      </c>
      <c r="AL89" s="158" t="s">
        <v>67</v>
      </c>
      <c r="AM89" s="138" t="s">
        <v>67</v>
      </c>
      <c r="AN89" s="138"/>
      <c r="AO89" s="138"/>
      <c r="AP89" s="138">
        <v>42735</v>
      </c>
      <c r="AQ89" s="146">
        <f t="shared" si="9"/>
        <v>42735</v>
      </c>
      <c r="AR89" s="146"/>
      <c r="AS89" s="208"/>
      <c r="AT89" s="291" t="e">
        <f>LOOKUP(AS89,'SUPERVISIONES 2015'!$A$3:$B$1279,'SUPERVISIONES 2015'!$B$3:$B$1279)</f>
        <v>#N/A</v>
      </c>
      <c r="AU89" s="259"/>
      <c r="AV89" s="147"/>
      <c r="AW89" s="146"/>
      <c r="AX89" s="146"/>
      <c r="AY89" s="147"/>
      <c r="AZ89" s="146"/>
      <c r="BA89" s="141"/>
      <c r="BB89" s="144"/>
      <c r="BC89" s="146"/>
      <c r="BD89" s="146"/>
      <c r="BE89" s="147"/>
      <c r="BF89" s="146"/>
      <c r="BG89" s="149"/>
      <c r="BH89" s="149"/>
      <c r="BI89" s="127"/>
      <c r="BJ89" s="146"/>
      <c r="BK89" s="147"/>
      <c r="BL89" s="146"/>
      <c r="BM89" s="127">
        <f>+AF89</f>
        <v>0</v>
      </c>
      <c r="BN89" s="127">
        <f t="shared" si="91"/>
        <v>0</v>
      </c>
      <c r="BO89" s="127">
        <f>+AH89+BN89</f>
        <v>0</v>
      </c>
      <c r="BP89" s="144"/>
      <c r="BQ89" s="144"/>
      <c r="BR89" s="144"/>
      <c r="BS89" s="144"/>
      <c r="BT89" s="146"/>
      <c r="BU89" s="144"/>
      <c r="BV89" s="144"/>
      <c r="BW89" s="144"/>
      <c r="BX89" s="144"/>
      <c r="BY89" s="146"/>
      <c r="BZ89" s="130"/>
      <c r="CA89" s="130"/>
      <c r="CB89" s="144"/>
      <c r="CC89" s="144"/>
      <c r="CD89" s="144"/>
      <c r="CE89" s="154"/>
      <c r="CF89" s="126"/>
      <c r="CG89" s="128"/>
      <c r="CH89" s="127"/>
      <c r="CI89" s="154"/>
      <c r="CJ89" s="154"/>
      <c r="CK89" s="127"/>
      <c r="CL89" s="173"/>
      <c r="CM89" s="173"/>
      <c r="CN89" s="174"/>
      <c r="CO89" s="174"/>
      <c r="CP89" s="175"/>
      <c r="CQ89" s="174"/>
      <c r="CR89" s="176"/>
      <c r="CS89" s="176"/>
      <c r="CT89" s="177"/>
      <c r="CU89" s="921"/>
      <c r="CV89" s="127"/>
      <c r="CW89" s="230"/>
    </row>
    <row r="90" spans="1:126" ht="38.25" hidden="1" x14ac:dyDescent="0.25">
      <c r="A90" s="352">
        <f t="shared" si="76"/>
        <v>14</v>
      </c>
      <c r="B90" s="278" t="s">
        <v>1609</v>
      </c>
      <c r="C90" s="218" t="s">
        <v>2534</v>
      </c>
      <c r="D90" s="216">
        <v>18</v>
      </c>
      <c r="E90" s="346">
        <v>42465</v>
      </c>
      <c r="F90" s="117" t="s">
        <v>2248</v>
      </c>
      <c r="G90" s="117" t="s">
        <v>2248</v>
      </c>
      <c r="H90" s="117"/>
      <c r="I90" s="350" t="s">
        <v>2044</v>
      </c>
      <c r="J90" s="28" t="s">
        <v>2244</v>
      </c>
      <c r="K90" s="347">
        <v>161</v>
      </c>
      <c r="L90" s="46">
        <v>801416</v>
      </c>
      <c r="M90" s="264" t="s">
        <v>2031</v>
      </c>
      <c r="N90" s="217">
        <v>5250000</v>
      </c>
      <c r="O90" s="75" t="s">
        <v>2045</v>
      </c>
      <c r="P90" s="91" t="s">
        <v>1871</v>
      </c>
      <c r="Q90" s="288" t="s">
        <v>1480</v>
      </c>
      <c r="R90" s="349" t="s">
        <v>1481</v>
      </c>
      <c r="S90" s="52"/>
      <c r="T90" s="75"/>
      <c r="U90" s="52"/>
      <c r="V90" s="192">
        <v>14</v>
      </c>
      <c r="W90" s="346">
        <v>42486</v>
      </c>
      <c r="X90" s="350" t="s">
        <v>1823</v>
      </c>
      <c r="Y90" s="45" t="s">
        <v>2196</v>
      </c>
      <c r="Z90" s="156">
        <v>73151937</v>
      </c>
      <c r="AA90" s="50"/>
      <c r="AB90" s="352">
        <v>91916</v>
      </c>
      <c r="AC90" s="91"/>
      <c r="AD90" s="49"/>
      <c r="AE90" s="73">
        <v>5250000</v>
      </c>
      <c r="AF90" s="49"/>
      <c r="AG90" s="49"/>
      <c r="AH90" s="49">
        <f t="shared" si="90"/>
        <v>5250000</v>
      </c>
      <c r="AI90" s="157" t="s">
        <v>22</v>
      </c>
      <c r="AJ90" s="157" t="s">
        <v>67</v>
      </c>
      <c r="AK90" s="157" t="s">
        <v>67</v>
      </c>
      <c r="AL90" s="157" t="s">
        <v>67</v>
      </c>
      <c r="AM90" s="346" t="s">
        <v>67</v>
      </c>
      <c r="AN90" s="346">
        <v>42488</v>
      </c>
      <c r="AO90" s="346"/>
      <c r="AP90" s="346">
        <v>42719</v>
      </c>
      <c r="AQ90" s="29">
        <f>AP90-AN90</f>
        <v>231</v>
      </c>
      <c r="AR90" s="52"/>
      <c r="AS90" s="350" t="s">
        <v>44</v>
      </c>
      <c r="AT90" s="290">
        <v>40988421</v>
      </c>
      <c r="AU90" s="52"/>
      <c r="AV90" s="52"/>
      <c r="AW90" s="49"/>
      <c r="AX90" s="75"/>
      <c r="AY90" s="52"/>
      <c r="AZ90" s="49"/>
      <c r="BA90" s="90"/>
      <c r="BB90" s="52"/>
      <c r="BC90" s="49"/>
      <c r="BD90" s="49"/>
      <c r="BE90" s="52"/>
      <c r="BF90" s="49"/>
      <c r="BG90" s="90"/>
      <c r="BH90" s="90"/>
      <c r="BI90" s="49"/>
      <c r="BJ90" s="49"/>
      <c r="BK90" s="52"/>
      <c r="BL90" s="49"/>
      <c r="BM90" s="49"/>
      <c r="BN90" s="49"/>
      <c r="BO90" s="49"/>
      <c r="BP90" s="91"/>
      <c r="BQ90" s="91"/>
      <c r="BR90" s="50"/>
      <c r="BS90" s="91"/>
      <c r="BT90" s="49"/>
      <c r="BU90" s="91"/>
      <c r="BV90" s="91"/>
      <c r="BW90" s="50"/>
      <c r="BX90" s="91"/>
      <c r="BY90" s="49"/>
      <c r="BZ90" s="91"/>
      <c r="CA90" s="91"/>
      <c r="CB90" s="50"/>
      <c r="CC90" s="91"/>
      <c r="CD90" s="49"/>
      <c r="CE90" s="92"/>
      <c r="CF90" s="52"/>
      <c r="CG90" s="75"/>
      <c r="CH90" s="49"/>
      <c r="CI90" s="92"/>
      <c r="CJ90" s="93"/>
      <c r="CK90" s="94"/>
      <c r="CL90" s="94"/>
      <c r="CM90" s="94"/>
      <c r="CN90" s="218"/>
      <c r="CO90" s="218"/>
      <c r="CP90" s="218"/>
      <c r="CQ90" s="218"/>
      <c r="CR90" s="218"/>
      <c r="CS90" s="49"/>
      <c r="CT90" s="219"/>
      <c r="CU90" s="921"/>
      <c r="CV90" s="49"/>
      <c r="CW90" s="220"/>
      <c r="DV90" s="221"/>
    </row>
    <row r="91" spans="1:126" s="51" customFormat="1" ht="102" hidden="1" x14ac:dyDescent="0.25">
      <c r="A91" s="352">
        <f t="shared" si="76"/>
        <v>58</v>
      </c>
      <c r="B91" s="345" t="s">
        <v>1489</v>
      </c>
      <c r="C91" s="277" t="s">
        <v>1775</v>
      </c>
      <c r="D91" s="201" t="s">
        <v>1578</v>
      </c>
      <c r="E91" s="346">
        <v>42396</v>
      </c>
      <c r="F91" s="117" t="s">
        <v>1584</v>
      </c>
      <c r="G91" s="117" t="s">
        <v>1584</v>
      </c>
      <c r="H91" s="117"/>
      <c r="I91" s="120" t="s">
        <v>2250</v>
      </c>
      <c r="J91" s="351" t="s">
        <v>1586</v>
      </c>
      <c r="K91" s="347">
        <v>12</v>
      </c>
      <c r="L91" s="46" t="s">
        <v>1587</v>
      </c>
      <c r="M91" s="28" t="s">
        <v>1588</v>
      </c>
      <c r="N91" s="162">
        <v>709228500</v>
      </c>
      <c r="O91" s="348" t="s">
        <v>1589</v>
      </c>
      <c r="P91" s="349" t="s">
        <v>1531</v>
      </c>
      <c r="Q91" s="288" t="s">
        <v>1480</v>
      </c>
      <c r="R91" s="349" t="s">
        <v>1481</v>
      </c>
      <c r="S91" s="47"/>
      <c r="T91" s="48"/>
      <c r="U91" s="47"/>
      <c r="V91" s="192">
        <v>58</v>
      </c>
      <c r="W91" s="346">
        <v>42460</v>
      </c>
      <c r="X91" s="350" t="s">
        <v>1484</v>
      </c>
      <c r="Y91" s="45" t="s">
        <v>2067</v>
      </c>
      <c r="Z91" s="54">
        <v>830137868</v>
      </c>
      <c r="AA91" s="50" t="s">
        <v>1895</v>
      </c>
      <c r="AB91" s="347">
        <v>75616</v>
      </c>
      <c r="AC91" s="346">
        <v>42460</v>
      </c>
      <c r="AD91" s="29"/>
      <c r="AE91" s="157">
        <v>709228500</v>
      </c>
      <c r="AF91" s="49"/>
      <c r="AG91" s="49"/>
      <c r="AH91" s="49">
        <f t="shared" si="90"/>
        <v>709228500</v>
      </c>
      <c r="AI91" s="157" t="s">
        <v>2068</v>
      </c>
      <c r="AJ91" s="88" t="s">
        <v>2069</v>
      </c>
      <c r="AK91" s="88" t="s">
        <v>2070</v>
      </c>
      <c r="AL91" s="88" t="s">
        <v>2071</v>
      </c>
      <c r="AM91" s="346" t="s">
        <v>2072</v>
      </c>
      <c r="AN91" s="346">
        <v>42461</v>
      </c>
      <c r="AO91" s="346"/>
      <c r="AP91" s="346">
        <v>42735</v>
      </c>
      <c r="AQ91" s="29">
        <f t="shared" si="9"/>
        <v>274</v>
      </c>
      <c r="AR91" s="47">
        <v>43831</v>
      </c>
      <c r="AS91" s="350" t="s">
        <v>2073</v>
      </c>
      <c r="AT91" s="293"/>
      <c r="AU91" s="57"/>
      <c r="AV91" s="57"/>
      <c r="AW91" s="58"/>
      <c r="AX91" s="69"/>
      <c r="AY91" s="57"/>
      <c r="AZ91" s="58"/>
      <c r="BA91" s="59"/>
      <c r="BB91" s="60"/>
      <c r="BC91" s="61"/>
      <c r="BD91" s="61"/>
      <c r="BE91" s="62"/>
      <c r="BF91" s="61"/>
      <c r="BG91" s="63"/>
      <c r="BH91" s="63"/>
      <c r="BI91" s="64"/>
      <c r="BJ91" s="65"/>
      <c r="BK91" s="66"/>
      <c r="BL91" s="65"/>
      <c r="BM91" s="203">
        <f t="shared" ref="BM91:BM98" si="94">+AF91</f>
        <v>0</v>
      </c>
      <c r="BN91" s="204">
        <f t="shared" si="91"/>
        <v>0</v>
      </c>
      <c r="BO91" s="205">
        <f t="shared" ref="BO91:BO98" si="95">+AH91+BN91</f>
        <v>709228500</v>
      </c>
      <c r="BP91" s="67"/>
      <c r="BQ91" s="67"/>
      <c r="BR91" s="115"/>
      <c r="BS91" s="67"/>
      <c r="BT91" s="58"/>
      <c r="BU91" s="60"/>
      <c r="BV91" s="60"/>
      <c r="BW91" s="70"/>
      <c r="BX91" s="60"/>
      <c r="BY91" s="61"/>
      <c r="BZ91" s="71"/>
      <c r="CA91" s="71"/>
      <c r="CB91" s="72"/>
      <c r="CC91" s="72"/>
      <c r="CD91" s="72"/>
      <c r="CE91" s="73"/>
      <c r="CF91" s="74">
        <f t="shared" ref="CF91:CF105" si="96">+IF(BQ91&gt;AP91,IF(BV91&gt;BQ91,IF(CA91&gt;BV91,CA91,BV91),BQ91),AP91)</f>
        <v>42735</v>
      </c>
      <c r="CG91" s="75"/>
      <c r="CH91" s="49"/>
      <c r="CI91" s="73"/>
      <c r="CJ91" s="76" t="e">
        <f>+SUMIFS(#REF!,#REF!,AB91)</f>
        <v>#REF!</v>
      </c>
      <c r="CK91" s="77" t="e">
        <f>+SUMIFS(#REF!,#REF!,AU91)+SUMIFS(#REF!,#REF!,BA91)+SUMIFS(#REF!,#REF!,BG91)</f>
        <v>#REF!</v>
      </c>
      <c r="CL91" s="78" t="e">
        <f t="shared" ref="CL91" si="97">+(CJ91+CK91)/BO91</f>
        <v>#REF!</v>
      </c>
      <c r="CM91" s="79"/>
      <c r="CN91" s="80" t="str">
        <f t="shared" ref="CN91:CN98" si="98">+R91</f>
        <v>EJECUCIÓN</v>
      </c>
      <c r="CO91" s="81"/>
      <c r="CP91" s="82">
        <f t="shared" ref="CP91:CP108" si="99">+AN91</f>
        <v>42461</v>
      </c>
      <c r="CQ91" s="80">
        <f t="shared" ref="CQ91:CQ105" si="100">+CF91</f>
        <v>42735</v>
      </c>
      <c r="CR91" s="83">
        <f t="shared" ref="CR91:CR108" si="101">+CQ91-CP91</f>
        <v>274</v>
      </c>
      <c r="CS91" s="83">
        <f t="shared" ref="CS91:CS108" si="102">+$CU$2-CP91</f>
        <v>-184</v>
      </c>
      <c r="CT91" s="84">
        <f t="shared" ref="CT91" si="103">+IF(CS91&gt;=CR91,100,(CS91/CR91)*100)</f>
        <v>-67.153284671532845</v>
      </c>
      <c r="CU91" s="921"/>
      <c r="CV91" s="83">
        <f t="shared" ref="CV91" si="104">+CT91</f>
        <v>-67.153284671532845</v>
      </c>
      <c r="CW91" s="85" t="e">
        <f t="shared" ref="CW91" si="105">+CL91</f>
        <v>#REF!</v>
      </c>
    </row>
    <row r="92" spans="1:126" s="51" customFormat="1" ht="51" hidden="1" x14ac:dyDescent="0.25">
      <c r="A92" s="352">
        <f t="shared" si="76"/>
        <v>91</v>
      </c>
      <c r="B92" s="43" t="s">
        <v>2792</v>
      </c>
      <c r="C92" s="277" t="s">
        <v>1975</v>
      </c>
      <c r="D92" s="201">
        <v>2</v>
      </c>
      <c r="E92" s="346">
        <v>42459</v>
      </c>
      <c r="F92" s="117" t="s">
        <v>1584</v>
      </c>
      <c r="G92" s="117" t="s">
        <v>1584</v>
      </c>
      <c r="H92" s="117"/>
      <c r="I92" s="350" t="s">
        <v>1972</v>
      </c>
      <c r="J92" s="351" t="s">
        <v>1973</v>
      </c>
      <c r="K92" s="347">
        <v>158</v>
      </c>
      <c r="L92" s="46" t="s">
        <v>1976</v>
      </c>
      <c r="M92" s="351" t="s">
        <v>1977</v>
      </c>
      <c r="N92" s="162">
        <v>370350000</v>
      </c>
      <c r="O92" s="53">
        <v>21116</v>
      </c>
      <c r="P92" s="53" t="s">
        <v>1974</v>
      </c>
      <c r="Q92" s="288" t="s">
        <v>1480</v>
      </c>
      <c r="R92" s="349" t="s">
        <v>1481</v>
      </c>
      <c r="S92" s="47"/>
      <c r="T92" s="48"/>
      <c r="U92" s="47"/>
      <c r="V92" s="192">
        <v>91</v>
      </c>
      <c r="W92" s="346">
        <v>42528</v>
      </c>
      <c r="X92" s="350" t="s">
        <v>1866</v>
      </c>
      <c r="Y92" s="45" t="s">
        <v>2486</v>
      </c>
      <c r="Z92" s="54">
        <v>900653246</v>
      </c>
      <c r="AA92" s="50" t="s">
        <v>1578</v>
      </c>
      <c r="AB92" s="347">
        <v>115016</v>
      </c>
      <c r="AC92" s="346"/>
      <c r="AD92" s="29"/>
      <c r="AE92" s="157">
        <v>359890000</v>
      </c>
      <c r="AF92" s="49"/>
      <c r="AG92" s="49"/>
      <c r="AH92" s="49">
        <f t="shared" si="67"/>
        <v>359890000</v>
      </c>
      <c r="AI92" s="157" t="s">
        <v>2487</v>
      </c>
      <c r="AJ92" s="157" t="s">
        <v>2488</v>
      </c>
      <c r="AK92" s="157" t="s">
        <v>67</v>
      </c>
      <c r="AL92" s="157" t="s">
        <v>67</v>
      </c>
      <c r="AM92" s="346" t="s">
        <v>67</v>
      </c>
      <c r="AN92" s="346">
        <v>42558</v>
      </c>
      <c r="AO92" s="346"/>
      <c r="AP92" s="346">
        <v>42719</v>
      </c>
      <c r="AQ92" s="29">
        <f t="shared" si="9"/>
        <v>161</v>
      </c>
      <c r="AR92" s="29"/>
      <c r="AS92" s="350" t="s">
        <v>2318</v>
      </c>
      <c r="AT92" s="55">
        <v>79905768</v>
      </c>
      <c r="AU92" s="57"/>
      <c r="AV92" s="57"/>
      <c r="AW92" s="58"/>
      <c r="AX92" s="69"/>
      <c r="AY92" s="57"/>
      <c r="AZ92" s="58"/>
      <c r="BA92" s="59"/>
      <c r="BB92" s="60"/>
      <c r="BC92" s="61"/>
      <c r="BD92" s="61"/>
      <c r="BE92" s="62"/>
      <c r="BF92" s="61"/>
      <c r="BG92" s="63"/>
      <c r="BH92" s="63"/>
      <c r="BI92" s="64"/>
      <c r="BJ92" s="65"/>
      <c r="BK92" s="66"/>
      <c r="BL92" s="65"/>
      <c r="BM92" s="203">
        <f t="shared" si="94"/>
        <v>0</v>
      </c>
      <c r="BN92" s="204">
        <f t="shared" si="10"/>
        <v>0</v>
      </c>
      <c r="BO92" s="205">
        <f t="shared" si="95"/>
        <v>359890000</v>
      </c>
      <c r="BP92" s="67"/>
      <c r="BQ92" s="67"/>
      <c r="BR92" s="115"/>
      <c r="BS92" s="67"/>
      <c r="BT92" s="58"/>
      <c r="BU92" s="60"/>
      <c r="BV92" s="60"/>
      <c r="BW92" s="70"/>
      <c r="BX92" s="60"/>
      <c r="BY92" s="61"/>
      <c r="BZ92" s="71"/>
      <c r="CA92" s="71"/>
      <c r="CB92" s="72"/>
      <c r="CC92" s="72"/>
      <c r="CD92" s="72"/>
      <c r="CE92" s="73"/>
      <c r="CF92" s="74">
        <f t="shared" si="96"/>
        <v>42719</v>
      </c>
      <c r="CG92" s="75"/>
      <c r="CH92" s="49"/>
      <c r="CI92" s="73"/>
      <c r="CJ92" s="76" t="e">
        <f>+SUMIFS(#REF!,#REF!,AB92)</f>
        <v>#REF!</v>
      </c>
      <c r="CK92" s="77" t="e">
        <f>+SUMIFS(#REF!,#REF!,AU92)+SUMIFS(#REF!,#REF!,BA92)+SUMIFS(#REF!,#REF!,BG92)</f>
        <v>#REF!</v>
      </c>
      <c r="CL92" s="78" t="e">
        <f t="shared" si="11"/>
        <v>#REF!</v>
      </c>
      <c r="CM92" s="79"/>
      <c r="CN92" s="80" t="str">
        <f t="shared" si="98"/>
        <v>EJECUCIÓN</v>
      </c>
      <c r="CO92" s="81"/>
      <c r="CP92" s="82">
        <f t="shared" si="99"/>
        <v>42558</v>
      </c>
      <c r="CQ92" s="80">
        <f t="shared" si="100"/>
        <v>42719</v>
      </c>
      <c r="CR92" s="83">
        <f t="shared" si="101"/>
        <v>161</v>
      </c>
      <c r="CS92" s="83">
        <f t="shared" si="102"/>
        <v>-281</v>
      </c>
      <c r="CT92" s="84">
        <f t="shared" si="13"/>
        <v>-174.53416149068323</v>
      </c>
      <c r="CU92" s="921"/>
      <c r="CV92" s="83">
        <f t="shared" si="14"/>
        <v>-174.53416149068323</v>
      </c>
      <c r="CW92" s="85" t="e">
        <f t="shared" si="15"/>
        <v>#REF!</v>
      </c>
    </row>
    <row r="93" spans="1:126" s="51" customFormat="1" ht="83.25" hidden="1" customHeight="1" x14ac:dyDescent="0.25">
      <c r="A93" s="352">
        <f t="shared" si="76"/>
        <v>61</v>
      </c>
      <c r="B93" s="43" t="s">
        <v>2792</v>
      </c>
      <c r="C93" s="277" t="s">
        <v>1933</v>
      </c>
      <c r="D93" s="214" t="s">
        <v>1578</v>
      </c>
      <c r="E93" s="346">
        <v>42438</v>
      </c>
      <c r="F93" s="117" t="s">
        <v>1590</v>
      </c>
      <c r="G93" s="117" t="s">
        <v>1934</v>
      </c>
      <c r="H93" s="117"/>
      <c r="I93" s="350" t="s">
        <v>1935</v>
      </c>
      <c r="J93" s="351" t="s">
        <v>1936</v>
      </c>
      <c r="K93" s="347">
        <v>164</v>
      </c>
      <c r="L93" s="350">
        <v>53102710</v>
      </c>
      <c r="M93" s="46" t="s">
        <v>1937</v>
      </c>
      <c r="N93" s="162">
        <v>600000000</v>
      </c>
      <c r="O93" s="348" t="s">
        <v>1938</v>
      </c>
      <c r="P93" s="349" t="s">
        <v>1939</v>
      </c>
      <c r="Q93" s="288" t="s">
        <v>1480</v>
      </c>
      <c r="R93" s="349" t="s">
        <v>1481</v>
      </c>
      <c r="S93" s="47"/>
      <c r="T93" s="48"/>
      <c r="U93" s="47"/>
      <c r="V93" s="192">
        <v>61</v>
      </c>
      <c r="W93" s="346">
        <v>42466</v>
      </c>
      <c r="X93" s="350" t="s">
        <v>1484</v>
      </c>
      <c r="Y93" s="45" t="s">
        <v>2119</v>
      </c>
      <c r="Z93" s="54">
        <v>8300983694</v>
      </c>
      <c r="AA93" s="50"/>
      <c r="AB93" s="347">
        <v>77916</v>
      </c>
      <c r="AC93" s="346">
        <v>42466</v>
      </c>
      <c r="AD93" s="29"/>
      <c r="AE93" s="157">
        <v>600000000</v>
      </c>
      <c r="AF93" s="49"/>
      <c r="AG93" s="49"/>
      <c r="AH93" s="49">
        <f t="shared" si="67"/>
        <v>600000000</v>
      </c>
      <c r="AI93" s="157" t="s">
        <v>22</v>
      </c>
      <c r="AJ93" s="157" t="s">
        <v>67</v>
      </c>
      <c r="AK93" s="157" t="s">
        <v>67</v>
      </c>
      <c r="AL93" s="157" t="s">
        <v>67</v>
      </c>
      <c r="AM93" s="346" t="s">
        <v>67</v>
      </c>
      <c r="AN93" s="346">
        <v>42467</v>
      </c>
      <c r="AO93" s="346"/>
      <c r="AP93" s="346">
        <v>42557</v>
      </c>
      <c r="AQ93" s="29">
        <f t="shared" si="9"/>
        <v>90</v>
      </c>
      <c r="AR93" s="29"/>
      <c r="AS93" s="350" t="s">
        <v>2318</v>
      </c>
      <c r="AT93" s="55">
        <v>79905768</v>
      </c>
      <c r="AU93" s="57"/>
      <c r="AV93" s="57"/>
      <c r="AW93" s="58"/>
      <c r="AX93" s="86"/>
      <c r="AY93" s="57"/>
      <c r="AZ93" s="58"/>
      <c r="BA93" s="59"/>
      <c r="BB93" s="60"/>
      <c r="BC93" s="61"/>
      <c r="BD93" s="61"/>
      <c r="BE93" s="62"/>
      <c r="BF93" s="61"/>
      <c r="BG93" s="63"/>
      <c r="BH93" s="63"/>
      <c r="BI93" s="64"/>
      <c r="BJ93" s="65"/>
      <c r="BK93" s="66"/>
      <c r="BL93" s="65"/>
      <c r="BM93" s="203">
        <f t="shared" si="94"/>
        <v>0</v>
      </c>
      <c r="BN93" s="204">
        <f t="shared" si="10"/>
        <v>0</v>
      </c>
      <c r="BO93" s="205">
        <f t="shared" si="95"/>
        <v>600000000</v>
      </c>
      <c r="BP93" s="67"/>
      <c r="BQ93" s="67"/>
      <c r="BR93" s="115"/>
      <c r="BS93" s="67"/>
      <c r="BT93" s="58"/>
      <c r="BU93" s="61"/>
      <c r="BV93" s="60"/>
      <c r="BW93" s="60"/>
      <c r="BX93" s="60"/>
      <c r="BY93" s="61"/>
      <c r="BZ93" s="71"/>
      <c r="CA93" s="71"/>
      <c r="CB93" s="72"/>
      <c r="CC93" s="72"/>
      <c r="CD93" s="72"/>
      <c r="CE93" s="73"/>
      <c r="CF93" s="74">
        <f t="shared" si="96"/>
        <v>42557</v>
      </c>
      <c r="CG93" s="75"/>
      <c r="CH93" s="49"/>
      <c r="CI93" s="73"/>
      <c r="CJ93" s="76" t="e">
        <f>+SUMIFS(#REF!,#REF!,AB93)</f>
        <v>#REF!</v>
      </c>
      <c r="CK93" s="77" t="e">
        <f>+SUMIFS(#REF!,#REF!,AU93)+SUMIFS(#REF!,#REF!,BA93)+SUMIFS(#REF!,#REF!,BG93)</f>
        <v>#REF!</v>
      </c>
      <c r="CL93" s="78" t="e">
        <f t="shared" si="11"/>
        <v>#REF!</v>
      </c>
      <c r="CM93" s="79"/>
      <c r="CN93" s="80" t="str">
        <f t="shared" si="98"/>
        <v>EJECUCIÓN</v>
      </c>
      <c r="CO93" s="81"/>
      <c r="CP93" s="82">
        <f t="shared" si="99"/>
        <v>42467</v>
      </c>
      <c r="CQ93" s="80">
        <f t="shared" si="100"/>
        <v>42557</v>
      </c>
      <c r="CR93" s="83">
        <f t="shared" si="101"/>
        <v>90</v>
      </c>
      <c r="CS93" s="83">
        <f t="shared" si="102"/>
        <v>-190</v>
      </c>
      <c r="CT93" s="84">
        <f t="shared" si="13"/>
        <v>-211.11111111111111</v>
      </c>
      <c r="CU93" s="343"/>
      <c r="CV93" s="83">
        <f t="shared" si="14"/>
        <v>-211.11111111111111</v>
      </c>
      <c r="CW93" s="85" t="e">
        <f t="shared" si="15"/>
        <v>#REF!</v>
      </c>
    </row>
    <row r="94" spans="1:126" s="51" customFormat="1" ht="60.75" hidden="1" customHeight="1" x14ac:dyDescent="0.25">
      <c r="A94" s="352">
        <f t="shared" si="76"/>
        <v>51</v>
      </c>
      <c r="B94" s="345" t="s">
        <v>1489</v>
      </c>
      <c r="C94" s="277" t="s">
        <v>2563</v>
      </c>
      <c r="D94" s="201" t="s">
        <v>1578</v>
      </c>
      <c r="E94" s="346">
        <v>42397</v>
      </c>
      <c r="F94" s="117" t="s">
        <v>1590</v>
      </c>
      <c r="G94" s="117" t="s">
        <v>1591</v>
      </c>
      <c r="H94" s="117"/>
      <c r="I94" s="120" t="s">
        <v>2250</v>
      </c>
      <c r="J94" s="351" t="s">
        <v>1592</v>
      </c>
      <c r="K94" s="347">
        <v>9</v>
      </c>
      <c r="L94" s="46" t="s">
        <v>1528</v>
      </c>
      <c r="M94" s="46" t="s">
        <v>1593</v>
      </c>
      <c r="N94" s="162">
        <v>138700190</v>
      </c>
      <c r="O94" s="348" t="s">
        <v>1594</v>
      </c>
      <c r="P94" s="349" t="s">
        <v>1531</v>
      </c>
      <c r="Q94" s="288" t="s">
        <v>1480</v>
      </c>
      <c r="R94" s="349" t="s">
        <v>1481</v>
      </c>
      <c r="S94" s="47"/>
      <c r="T94" s="48"/>
      <c r="U94" s="47"/>
      <c r="V94" s="192">
        <v>51</v>
      </c>
      <c r="W94" s="346">
        <v>42445</v>
      </c>
      <c r="X94" s="350" t="s">
        <v>1484</v>
      </c>
      <c r="Y94" s="45" t="s">
        <v>1947</v>
      </c>
      <c r="Z94" s="54">
        <v>800015583</v>
      </c>
      <c r="AA94" s="50" t="s">
        <v>1578</v>
      </c>
      <c r="AB94" s="347">
        <v>61916</v>
      </c>
      <c r="AC94" s="346">
        <v>42445</v>
      </c>
      <c r="AD94" s="29"/>
      <c r="AE94" s="157">
        <v>138700190</v>
      </c>
      <c r="AF94" s="49"/>
      <c r="AG94" s="49"/>
      <c r="AH94" s="49">
        <f t="shared" si="67"/>
        <v>138700190</v>
      </c>
      <c r="AI94" s="157" t="s">
        <v>1948</v>
      </c>
      <c r="AJ94" s="157">
        <v>0.2</v>
      </c>
      <c r="AK94" s="157">
        <v>42783</v>
      </c>
      <c r="AL94" s="157" t="s">
        <v>1461</v>
      </c>
      <c r="AM94" s="346" t="s">
        <v>1949</v>
      </c>
      <c r="AN94" s="346">
        <v>42446</v>
      </c>
      <c r="AO94" s="346"/>
      <c r="AP94" s="346">
        <v>42476</v>
      </c>
      <c r="AQ94" s="29">
        <f t="shared" si="9"/>
        <v>30</v>
      </c>
      <c r="AR94" s="47">
        <v>42783</v>
      </c>
      <c r="AS94" s="184" t="s">
        <v>1408</v>
      </c>
      <c r="AT94" s="290">
        <v>1087989085</v>
      </c>
      <c r="AU94" s="57"/>
      <c r="AV94" s="57"/>
      <c r="AW94" s="58"/>
      <c r="AX94" s="86"/>
      <c r="AY94" s="57"/>
      <c r="AZ94" s="58"/>
      <c r="BA94" s="59"/>
      <c r="BB94" s="60"/>
      <c r="BC94" s="61"/>
      <c r="BD94" s="61"/>
      <c r="BE94" s="62"/>
      <c r="BF94" s="61"/>
      <c r="BG94" s="63"/>
      <c r="BH94" s="63"/>
      <c r="BI94" s="64"/>
      <c r="BJ94" s="65"/>
      <c r="BK94" s="66"/>
      <c r="BL94" s="65"/>
      <c r="BM94" s="203">
        <f t="shared" si="94"/>
        <v>0</v>
      </c>
      <c r="BN94" s="204">
        <f t="shared" si="10"/>
        <v>0</v>
      </c>
      <c r="BO94" s="205">
        <f t="shared" si="95"/>
        <v>138700190</v>
      </c>
      <c r="BP94" s="67"/>
      <c r="BQ94" s="67"/>
      <c r="BR94" s="115"/>
      <c r="BS94" s="67"/>
      <c r="BT94" s="58"/>
      <c r="BU94" s="61"/>
      <c r="BV94" s="60"/>
      <c r="BW94" s="60"/>
      <c r="BX94" s="60"/>
      <c r="BY94" s="61"/>
      <c r="BZ94" s="71"/>
      <c r="CA94" s="71"/>
      <c r="CB94" s="72"/>
      <c r="CC94" s="72"/>
      <c r="CD94" s="72"/>
      <c r="CE94" s="73"/>
      <c r="CF94" s="74">
        <f t="shared" si="96"/>
        <v>42476</v>
      </c>
      <c r="CG94" s="75"/>
      <c r="CH94" s="49"/>
      <c r="CI94" s="73"/>
      <c r="CJ94" s="76" t="e">
        <f>+SUMIFS(#REF!,#REF!,AB94)</f>
        <v>#REF!</v>
      </c>
      <c r="CK94" s="77" t="e">
        <f>+SUMIFS(#REF!,#REF!,AU94)+SUMIFS(#REF!,#REF!,BA94)+SUMIFS(#REF!,#REF!,BG94)</f>
        <v>#REF!</v>
      </c>
      <c r="CL94" s="78" t="e">
        <f t="shared" si="11"/>
        <v>#REF!</v>
      </c>
      <c r="CM94" s="79"/>
      <c r="CN94" s="80" t="str">
        <f t="shared" si="98"/>
        <v>EJECUCIÓN</v>
      </c>
      <c r="CO94" s="81"/>
      <c r="CP94" s="82">
        <f t="shared" si="99"/>
        <v>42446</v>
      </c>
      <c r="CQ94" s="80">
        <f t="shared" si="100"/>
        <v>42476</v>
      </c>
      <c r="CR94" s="83">
        <f t="shared" si="101"/>
        <v>30</v>
      </c>
      <c r="CS94" s="83">
        <f t="shared" si="102"/>
        <v>-169</v>
      </c>
      <c r="CT94" s="84">
        <f t="shared" si="13"/>
        <v>-563.33333333333337</v>
      </c>
      <c r="CU94" s="343"/>
      <c r="CV94" s="83">
        <f t="shared" si="14"/>
        <v>-563.33333333333337</v>
      </c>
      <c r="CW94" s="85" t="e">
        <f t="shared" si="15"/>
        <v>#REF!</v>
      </c>
    </row>
    <row r="95" spans="1:126" s="51" customFormat="1" ht="51" hidden="1" x14ac:dyDescent="0.25">
      <c r="A95" s="352">
        <f t="shared" si="76"/>
        <v>54</v>
      </c>
      <c r="B95" s="345" t="s">
        <v>1609</v>
      </c>
      <c r="C95" s="277" t="s">
        <v>1764</v>
      </c>
      <c r="D95" s="201" t="s">
        <v>1806</v>
      </c>
      <c r="E95" s="346">
        <v>42397</v>
      </c>
      <c r="F95" s="117" t="s">
        <v>1590</v>
      </c>
      <c r="G95" s="117" t="s">
        <v>1591</v>
      </c>
      <c r="H95" s="117"/>
      <c r="I95" s="120" t="s">
        <v>2250</v>
      </c>
      <c r="J95" s="351" t="s">
        <v>1765</v>
      </c>
      <c r="K95" s="347">
        <v>14</v>
      </c>
      <c r="L95" s="46" t="s">
        <v>1766</v>
      </c>
      <c r="M95" s="46" t="s">
        <v>1767</v>
      </c>
      <c r="N95" s="215" t="s">
        <v>1768</v>
      </c>
      <c r="O95" s="348" t="s">
        <v>1769</v>
      </c>
      <c r="P95" s="349" t="s">
        <v>1531</v>
      </c>
      <c r="Q95" s="288" t="s">
        <v>1480</v>
      </c>
      <c r="R95" s="349" t="s">
        <v>1481</v>
      </c>
      <c r="S95" s="47"/>
      <c r="T95" s="48"/>
      <c r="U95" s="47"/>
      <c r="V95" s="192">
        <v>54</v>
      </c>
      <c r="W95" s="346">
        <v>42447</v>
      </c>
      <c r="X95" s="350" t="s">
        <v>1484</v>
      </c>
      <c r="Y95" s="45" t="s">
        <v>1986</v>
      </c>
      <c r="Z95" s="54">
        <v>900477235</v>
      </c>
      <c r="AA95" s="50" t="s">
        <v>1895</v>
      </c>
      <c r="AB95" s="347">
        <v>64516</v>
      </c>
      <c r="AC95" s="346">
        <v>42447</v>
      </c>
      <c r="AD95" s="29"/>
      <c r="AE95" s="157">
        <v>199761400</v>
      </c>
      <c r="AF95" s="49"/>
      <c r="AG95" s="49"/>
      <c r="AH95" s="49">
        <f t="shared" si="67"/>
        <v>199761400</v>
      </c>
      <c r="AI95" s="157" t="s">
        <v>1987</v>
      </c>
      <c r="AJ95" s="157" t="s">
        <v>1898</v>
      </c>
      <c r="AK95" s="157" t="s">
        <v>67</v>
      </c>
      <c r="AL95" s="157" t="s">
        <v>1988</v>
      </c>
      <c r="AM95" s="346">
        <v>42457</v>
      </c>
      <c r="AN95" s="346">
        <v>42457</v>
      </c>
      <c r="AO95" s="346"/>
      <c r="AP95" s="346">
        <v>42735</v>
      </c>
      <c r="AQ95" s="29">
        <f t="shared" si="9"/>
        <v>278</v>
      </c>
      <c r="AR95" s="29"/>
      <c r="AS95" s="350" t="s">
        <v>2088</v>
      </c>
      <c r="AT95" s="290">
        <v>80148863</v>
      </c>
      <c r="AU95" s="56"/>
      <c r="AV95" s="57"/>
      <c r="AW95" s="58"/>
      <c r="AX95" s="58"/>
      <c r="AY95" s="57"/>
      <c r="AZ95" s="58"/>
      <c r="BA95" s="59"/>
      <c r="BB95" s="60"/>
      <c r="BC95" s="61"/>
      <c r="BD95" s="61"/>
      <c r="BE95" s="62"/>
      <c r="BF95" s="61"/>
      <c r="BG95" s="63"/>
      <c r="BH95" s="63"/>
      <c r="BI95" s="64"/>
      <c r="BJ95" s="65"/>
      <c r="BK95" s="66"/>
      <c r="BL95" s="65"/>
      <c r="BM95" s="203">
        <f t="shared" si="94"/>
        <v>0</v>
      </c>
      <c r="BN95" s="204">
        <f t="shared" si="10"/>
        <v>0</v>
      </c>
      <c r="BO95" s="205">
        <f t="shared" si="95"/>
        <v>199761400</v>
      </c>
      <c r="BP95" s="67"/>
      <c r="BQ95" s="67"/>
      <c r="BR95" s="67"/>
      <c r="BS95" s="67"/>
      <c r="BT95" s="58"/>
      <c r="BU95" s="60"/>
      <c r="BV95" s="60"/>
      <c r="BW95" s="60"/>
      <c r="BX95" s="60"/>
      <c r="BY95" s="61"/>
      <c r="BZ95" s="71"/>
      <c r="CA95" s="71"/>
      <c r="CB95" s="72"/>
      <c r="CC95" s="72"/>
      <c r="CD95" s="72"/>
      <c r="CE95" s="73"/>
      <c r="CF95" s="74">
        <f t="shared" si="96"/>
        <v>42735</v>
      </c>
      <c r="CG95" s="75"/>
      <c r="CH95" s="49"/>
      <c r="CI95" s="73"/>
      <c r="CJ95" s="76" t="e">
        <f>+SUMIFS(#REF!,#REF!,AB95)</f>
        <v>#REF!</v>
      </c>
      <c r="CK95" s="77" t="e">
        <f>+SUMIFS(#REF!,#REF!,AU95)+SUMIFS(#REF!,#REF!,BA95)+SUMIFS(#REF!,#REF!,BG95)</f>
        <v>#REF!</v>
      </c>
      <c r="CL95" s="78" t="e">
        <f t="shared" si="11"/>
        <v>#REF!</v>
      </c>
      <c r="CM95" s="79"/>
      <c r="CN95" s="80" t="str">
        <f t="shared" si="98"/>
        <v>EJECUCIÓN</v>
      </c>
      <c r="CO95" s="81"/>
      <c r="CP95" s="82">
        <f t="shared" si="99"/>
        <v>42457</v>
      </c>
      <c r="CQ95" s="80">
        <f t="shared" si="100"/>
        <v>42735</v>
      </c>
      <c r="CR95" s="83">
        <f t="shared" si="101"/>
        <v>278</v>
      </c>
      <c r="CS95" s="83">
        <f t="shared" si="102"/>
        <v>-180</v>
      </c>
      <c r="CT95" s="84">
        <f t="shared" si="13"/>
        <v>-64.748201438848923</v>
      </c>
      <c r="CU95" s="343"/>
      <c r="CV95" s="83">
        <f t="shared" si="14"/>
        <v>-64.748201438848923</v>
      </c>
      <c r="CW95" s="85" t="e">
        <f t="shared" si="15"/>
        <v>#REF!</v>
      </c>
    </row>
    <row r="96" spans="1:126" s="51" customFormat="1" ht="76.5" hidden="1" x14ac:dyDescent="0.25">
      <c r="A96" s="352" t="str">
        <f t="shared" si="76"/>
        <v>60</v>
      </c>
      <c r="B96" s="345" t="s">
        <v>1888</v>
      </c>
      <c r="C96" s="277" t="s">
        <v>2793</v>
      </c>
      <c r="D96" s="234">
        <v>3</v>
      </c>
      <c r="E96" s="346">
        <v>42398</v>
      </c>
      <c r="F96" s="117" t="s">
        <v>1590</v>
      </c>
      <c r="G96" s="117" t="s">
        <v>1591</v>
      </c>
      <c r="H96" s="117"/>
      <c r="I96" s="120" t="s">
        <v>2250</v>
      </c>
      <c r="J96" s="351" t="s">
        <v>1662</v>
      </c>
      <c r="K96" s="347">
        <v>11</v>
      </c>
      <c r="L96" s="46" t="s">
        <v>1663</v>
      </c>
      <c r="M96" s="46" t="s">
        <v>1664</v>
      </c>
      <c r="N96" s="162">
        <v>145638134</v>
      </c>
      <c r="O96" s="348" t="s">
        <v>1665</v>
      </c>
      <c r="P96" s="349" t="s">
        <v>1531</v>
      </c>
      <c r="Q96" s="288" t="s">
        <v>1480</v>
      </c>
      <c r="R96" s="349" t="s">
        <v>1481</v>
      </c>
      <c r="S96" s="47"/>
      <c r="T96" s="48"/>
      <c r="U96" s="47"/>
      <c r="V96" s="192" t="s">
        <v>2185</v>
      </c>
      <c r="W96" s="346">
        <v>42465</v>
      </c>
      <c r="X96" s="350" t="s">
        <v>2186</v>
      </c>
      <c r="Y96" s="45" t="s">
        <v>2187</v>
      </c>
      <c r="Z96" s="54">
        <v>830106748</v>
      </c>
      <c r="AA96" s="50" t="s">
        <v>1883</v>
      </c>
      <c r="AB96" s="347">
        <v>77616</v>
      </c>
      <c r="AC96" s="346"/>
      <c r="AD96" s="87"/>
      <c r="AE96" s="162">
        <v>105373609</v>
      </c>
      <c r="AF96" s="49"/>
      <c r="AG96" s="49"/>
      <c r="AH96" s="49">
        <f t="shared" si="67"/>
        <v>105373609</v>
      </c>
      <c r="AI96" s="157" t="s">
        <v>22</v>
      </c>
      <c r="AJ96" s="157" t="s">
        <v>67</v>
      </c>
      <c r="AK96" s="157" t="s">
        <v>67</v>
      </c>
      <c r="AL96" s="157" t="s">
        <v>67</v>
      </c>
      <c r="AM96" s="346" t="s">
        <v>67</v>
      </c>
      <c r="AN96" s="346">
        <v>42466</v>
      </c>
      <c r="AO96" s="346"/>
      <c r="AP96" s="346">
        <v>42735</v>
      </c>
      <c r="AQ96" s="29">
        <f t="shared" si="9"/>
        <v>269</v>
      </c>
      <c r="AR96" s="29"/>
      <c r="AS96" s="184" t="s">
        <v>33</v>
      </c>
      <c r="AT96" s="290">
        <v>79787263</v>
      </c>
      <c r="AU96" s="56"/>
      <c r="AV96" s="57"/>
      <c r="AW96" s="58"/>
      <c r="AX96" s="58"/>
      <c r="AY96" s="57"/>
      <c r="AZ96" s="58"/>
      <c r="BA96" s="59"/>
      <c r="BB96" s="60"/>
      <c r="BC96" s="61"/>
      <c r="BD96" s="61"/>
      <c r="BE96" s="62"/>
      <c r="BF96" s="61"/>
      <c r="BG96" s="63"/>
      <c r="BH96" s="63"/>
      <c r="BI96" s="64"/>
      <c r="BJ96" s="65"/>
      <c r="BK96" s="66"/>
      <c r="BL96" s="65"/>
      <c r="BM96" s="203">
        <f t="shared" si="94"/>
        <v>0</v>
      </c>
      <c r="BN96" s="204">
        <f t="shared" si="10"/>
        <v>0</v>
      </c>
      <c r="BO96" s="205">
        <f t="shared" si="95"/>
        <v>105373609</v>
      </c>
      <c r="BP96" s="67"/>
      <c r="BQ96" s="67"/>
      <c r="BR96" s="67"/>
      <c r="BS96" s="67"/>
      <c r="BT96" s="58"/>
      <c r="BU96" s="60"/>
      <c r="BV96" s="60"/>
      <c r="BW96" s="60"/>
      <c r="BX96" s="60"/>
      <c r="BY96" s="61"/>
      <c r="BZ96" s="71"/>
      <c r="CA96" s="71"/>
      <c r="CB96" s="72"/>
      <c r="CC96" s="72"/>
      <c r="CD96" s="72"/>
      <c r="CE96" s="73"/>
      <c r="CF96" s="74">
        <f t="shared" si="96"/>
        <v>42735</v>
      </c>
      <c r="CG96" s="75"/>
      <c r="CH96" s="49"/>
      <c r="CI96" s="73"/>
      <c r="CJ96" s="76" t="e">
        <f>+SUMIFS(#REF!,#REF!,AB96)</f>
        <v>#REF!</v>
      </c>
      <c r="CK96" s="77" t="e">
        <f>+SUMIFS(#REF!,#REF!,AU96)+SUMIFS(#REF!,#REF!,BA96)+SUMIFS(#REF!,#REF!,BG96)</f>
        <v>#REF!</v>
      </c>
      <c r="CL96" s="78" t="e">
        <f t="shared" si="11"/>
        <v>#REF!</v>
      </c>
      <c r="CM96" s="79"/>
      <c r="CN96" s="80" t="str">
        <f t="shared" si="98"/>
        <v>EJECUCIÓN</v>
      </c>
      <c r="CO96" s="81"/>
      <c r="CP96" s="82">
        <f t="shared" si="99"/>
        <v>42466</v>
      </c>
      <c r="CQ96" s="80">
        <f t="shared" si="100"/>
        <v>42735</v>
      </c>
      <c r="CR96" s="83">
        <f t="shared" si="101"/>
        <v>269</v>
      </c>
      <c r="CS96" s="83">
        <f t="shared" si="102"/>
        <v>-189</v>
      </c>
      <c r="CT96" s="84">
        <f t="shared" si="13"/>
        <v>-70.260223048327148</v>
      </c>
      <c r="CU96" s="921"/>
      <c r="CV96" s="83">
        <f t="shared" si="14"/>
        <v>-70.260223048327148</v>
      </c>
      <c r="CW96" s="85" t="e">
        <f t="shared" si="15"/>
        <v>#REF!</v>
      </c>
    </row>
    <row r="97" spans="1:126" s="51" customFormat="1" ht="82.5" hidden="1" customHeight="1" x14ac:dyDescent="0.25">
      <c r="A97" s="352">
        <f t="shared" si="76"/>
        <v>53</v>
      </c>
      <c r="B97" s="345" t="s">
        <v>1888</v>
      </c>
      <c r="C97" s="277" t="s">
        <v>1671</v>
      </c>
      <c r="D97" s="211">
        <v>4</v>
      </c>
      <c r="E97" s="346">
        <v>42398</v>
      </c>
      <c r="F97" s="117" t="s">
        <v>1590</v>
      </c>
      <c r="G97" s="117" t="s">
        <v>1591</v>
      </c>
      <c r="H97" s="117"/>
      <c r="I97" s="120" t="s">
        <v>2250</v>
      </c>
      <c r="J97" s="351" t="s">
        <v>1666</v>
      </c>
      <c r="K97" s="347" t="s">
        <v>1667</v>
      </c>
      <c r="L97" s="46" t="s">
        <v>1668</v>
      </c>
      <c r="M97" s="46" t="s">
        <v>1669</v>
      </c>
      <c r="N97" s="162">
        <v>369932000</v>
      </c>
      <c r="O97" s="348" t="s">
        <v>1670</v>
      </c>
      <c r="P97" s="349" t="s">
        <v>1531</v>
      </c>
      <c r="Q97" s="288" t="s">
        <v>1480</v>
      </c>
      <c r="R97" s="349" t="s">
        <v>1481</v>
      </c>
      <c r="S97" s="47"/>
      <c r="T97" s="48"/>
      <c r="U97" s="47"/>
      <c r="V97" s="192">
        <v>53</v>
      </c>
      <c r="W97" s="346">
        <v>42447</v>
      </c>
      <c r="X97" s="350" t="s">
        <v>1484</v>
      </c>
      <c r="Y97" s="45" t="s">
        <v>2083</v>
      </c>
      <c r="Z97" s="54">
        <v>900951914</v>
      </c>
      <c r="AA97" s="50" t="s">
        <v>1578</v>
      </c>
      <c r="AB97" s="347" t="s">
        <v>2084</v>
      </c>
      <c r="AC97" s="346">
        <v>42447</v>
      </c>
      <c r="AD97" s="87"/>
      <c r="AE97" s="162">
        <v>333484640</v>
      </c>
      <c r="AF97" s="49"/>
      <c r="AG97" s="49"/>
      <c r="AH97" s="49">
        <f t="shared" si="67"/>
        <v>333484640</v>
      </c>
      <c r="AI97" s="157" t="s">
        <v>2085</v>
      </c>
      <c r="AJ97" s="157" t="s">
        <v>2086</v>
      </c>
      <c r="AK97" s="157" t="s">
        <v>2087</v>
      </c>
      <c r="AL97" s="157" t="s">
        <v>2071</v>
      </c>
      <c r="AM97" s="346">
        <v>42452</v>
      </c>
      <c r="AN97" s="346">
        <v>42452</v>
      </c>
      <c r="AO97" s="346"/>
      <c r="AP97" s="346">
        <v>42512</v>
      </c>
      <c r="AQ97" s="29">
        <f t="shared" si="9"/>
        <v>60</v>
      </c>
      <c r="AR97" s="47">
        <v>44342</v>
      </c>
      <c r="AS97" s="350" t="s">
        <v>2088</v>
      </c>
      <c r="AT97" s="290">
        <v>80148863</v>
      </c>
      <c r="AU97" s="56"/>
      <c r="AV97" s="57"/>
      <c r="AW97" s="58"/>
      <c r="AX97" s="58"/>
      <c r="AY97" s="57"/>
      <c r="AZ97" s="58"/>
      <c r="BA97" s="59"/>
      <c r="BB97" s="60"/>
      <c r="BC97" s="61"/>
      <c r="BD97" s="61"/>
      <c r="BE97" s="62"/>
      <c r="BF97" s="61"/>
      <c r="BG97" s="63"/>
      <c r="BH97" s="63"/>
      <c r="BI97" s="64"/>
      <c r="BJ97" s="65"/>
      <c r="BK97" s="66"/>
      <c r="BL97" s="65"/>
      <c r="BM97" s="203">
        <f t="shared" si="94"/>
        <v>0</v>
      </c>
      <c r="BN97" s="204">
        <f t="shared" si="10"/>
        <v>0</v>
      </c>
      <c r="BO97" s="205">
        <f t="shared" si="95"/>
        <v>333484640</v>
      </c>
      <c r="BP97" s="67"/>
      <c r="BQ97" s="67"/>
      <c r="BR97" s="67"/>
      <c r="BS97" s="67"/>
      <c r="BT97" s="58"/>
      <c r="BU97" s="60"/>
      <c r="BV97" s="60"/>
      <c r="BW97" s="60"/>
      <c r="BX97" s="60"/>
      <c r="BY97" s="61"/>
      <c r="BZ97" s="71"/>
      <c r="CA97" s="71"/>
      <c r="CB97" s="72"/>
      <c r="CC97" s="72"/>
      <c r="CD97" s="72"/>
      <c r="CE97" s="73"/>
      <c r="CF97" s="74">
        <f t="shared" si="96"/>
        <v>42512</v>
      </c>
      <c r="CG97" s="75"/>
      <c r="CH97" s="49"/>
      <c r="CI97" s="73"/>
      <c r="CJ97" s="76" t="e">
        <f>+SUMIFS(#REF!,#REF!,AB97)</f>
        <v>#REF!</v>
      </c>
      <c r="CK97" s="77" t="e">
        <f>+SUMIFS(#REF!,#REF!,AU97)+SUMIFS(#REF!,#REF!,BA97)+SUMIFS(#REF!,#REF!,BG97)</f>
        <v>#REF!</v>
      </c>
      <c r="CL97" s="78" t="e">
        <f t="shared" si="11"/>
        <v>#REF!</v>
      </c>
      <c r="CM97" s="79"/>
      <c r="CN97" s="80" t="str">
        <f t="shared" si="98"/>
        <v>EJECUCIÓN</v>
      </c>
      <c r="CO97" s="81"/>
      <c r="CP97" s="82">
        <f t="shared" si="99"/>
        <v>42452</v>
      </c>
      <c r="CQ97" s="80">
        <f t="shared" si="100"/>
        <v>42512</v>
      </c>
      <c r="CR97" s="83">
        <f t="shared" si="101"/>
        <v>60</v>
      </c>
      <c r="CS97" s="83">
        <f t="shared" si="102"/>
        <v>-175</v>
      </c>
      <c r="CT97" s="84">
        <f t="shared" si="13"/>
        <v>-291.66666666666663</v>
      </c>
      <c r="CU97" s="921"/>
      <c r="CV97" s="83">
        <f t="shared" si="14"/>
        <v>-291.66666666666663</v>
      </c>
      <c r="CW97" s="85" t="e">
        <f t="shared" si="15"/>
        <v>#REF!</v>
      </c>
    </row>
    <row r="98" spans="1:126" s="51" customFormat="1" ht="51" hidden="1" x14ac:dyDescent="0.25">
      <c r="A98" s="352">
        <f t="shared" si="76"/>
        <v>49</v>
      </c>
      <c r="B98" s="345" t="s">
        <v>1609</v>
      </c>
      <c r="C98" s="277" t="s">
        <v>1770</v>
      </c>
      <c r="D98" s="201" t="s">
        <v>7</v>
      </c>
      <c r="E98" s="346">
        <v>42398</v>
      </c>
      <c r="F98" s="117" t="s">
        <v>1590</v>
      </c>
      <c r="G98" s="117" t="s">
        <v>2074</v>
      </c>
      <c r="H98" s="117"/>
      <c r="I98" s="350" t="s">
        <v>2257</v>
      </c>
      <c r="J98" s="351" t="s">
        <v>2647</v>
      </c>
      <c r="K98" s="347">
        <v>120</v>
      </c>
      <c r="L98" s="46">
        <v>781815</v>
      </c>
      <c r="M98" s="46" t="s">
        <v>1772</v>
      </c>
      <c r="N98" s="162">
        <v>161000000</v>
      </c>
      <c r="O98" s="348" t="s">
        <v>1773</v>
      </c>
      <c r="P98" s="349" t="s">
        <v>1598</v>
      </c>
      <c r="Q98" s="288" t="s">
        <v>1480</v>
      </c>
      <c r="R98" s="349" t="s">
        <v>1481</v>
      </c>
      <c r="S98" s="47"/>
      <c r="T98" s="48"/>
      <c r="U98" s="47"/>
      <c r="V98" s="192">
        <v>49</v>
      </c>
      <c r="W98" s="346">
        <v>42440</v>
      </c>
      <c r="X98" s="350" t="s">
        <v>1983</v>
      </c>
      <c r="Y98" s="45" t="s">
        <v>1984</v>
      </c>
      <c r="Z98" s="54">
        <v>830031296</v>
      </c>
      <c r="AA98" s="50" t="s">
        <v>1565</v>
      </c>
      <c r="AB98" s="347">
        <v>57416</v>
      </c>
      <c r="AC98" s="346">
        <v>42440</v>
      </c>
      <c r="AD98" s="29"/>
      <c r="AE98" s="157">
        <v>161000000</v>
      </c>
      <c r="AF98" s="49"/>
      <c r="AG98" s="49"/>
      <c r="AH98" s="49">
        <f t="shared" si="67"/>
        <v>161000000</v>
      </c>
      <c r="AI98" s="157" t="s">
        <v>1989</v>
      </c>
      <c r="AJ98" s="157" t="s">
        <v>1990</v>
      </c>
      <c r="AK98" s="157" t="s">
        <v>67</v>
      </c>
      <c r="AL98" s="157" t="s">
        <v>1991</v>
      </c>
      <c r="AM98" s="346">
        <v>42440</v>
      </c>
      <c r="AN98" s="346">
        <v>42440</v>
      </c>
      <c r="AO98" s="346"/>
      <c r="AP98" s="346">
        <v>42735</v>
      </c>
      <c r="AQ98" s="29">
        <f t="shared" si="9"/>
        <v>295</v>
      </c>
      <c r="AR98" s="29"/>
      <c r="AS98" s="350" t="s">
        <v>70</v>
      </c>
      <c r="AT98" s="290">
        <v>79247452</v>
      </c>
      <c r="AU98" s="57"/>
      <c r="AV98" s="57"/>
      <c r="AW98" s="58"/>
      <c r="AX98" s="69"/>
      <c r="AY98" s="57"/>
      <c r="AZ98" s="58"/>
      <c r="BA98" s="59"/>
      <c r="BB98" s="60"/>
      <c r="BC98" s="61"/>
      <c r="BD98" s="61"/>
      <c r="BE98" s="62"/>
      <c r="BF98" s="61"/>
      <c r="BG98" s="63"/>
      <c r="BH98" s="63"/>
      <c r="BI98" s="64"/>
      <c r="BJ98" s="65"/>
      <c r="BK98" s="66"/>
      <c r="BL98" s="65"/>
      <c r="BM98" s="203">
        <f t="shared" si="94"/>
        <v>0</v>
      </c>
      <c r="BN98" s="204">
        <f t="shared" si="10"/>
        <v>0</v>
      </c>
      <c r="BO98" s="205">
        <f t="shared" si="95"/>
        <v>161000000</v>
      </c>
      <c r="BP98" s="67"/>
      <c r="BQ98" s="67"/>
      <c r="BR98" s="115"/>
      <c r="BS98" s="67"/>
      <c r="BT98" s="58"/>
      <c r="BU98" s="60"/>
      <c r="BV98" s="60"/>
      <c r="BW98" s="70"/>
      <c r="BX98" s="60"/>
      <c r="BY98" s="61"/>
      <c r="BZ98" s="71"/>
      <c r="CA98" s="71"/>
      <c r="CB98" s="72"/>
      <c r="CC98" s="72"/>
      <c r="CD98" s="72"/>
      <c r="CE98" s="73"/>
      <c r="CF98" s="74">
        <f t="shared" si="96"/>
        <v>42735</v>
      </c>
      <c r="CG98" s="75"/>
      <c r="CH98" s="49"/>
      <c r="CI98" s="73"/>
      <c r="CJ98" s="76" t="e">
        <f>+SUMIFS(#REF!,#REF!,AB98)</f>
        <v>#REF!</v>
      </c>
      <c r="CK98" s="77" t="e">
        <f>+SUMIFS(#REF!,#REF!,AU98)+SUMIFS(#REF!,#REF!,BA98)+SUMIFS(#REF!,#REF!,BG98)</f>
        <v>#REF!</v>
      </c>
      <c r="CL98" s="78" t="e">
        <f t="shared" si="11"/>
        <v>#REF!</v>
      </c>
      <c r="CM98" s="79"/>
      <c r="CN98" s="80" t="str">
        <f t="shared" si="98"/>
        <v>EJECUCIÓN</v>
      </c>
      <c r="CO98" s="81"/>
      <c r="CP98" s="82">
        <f t="shared" si="99"/>
        <v>42440</v>
      </c>
      <c r="CQ98" s="80">
        <f t="shared" si="100"/>
        <v>42735</v>
      </c>
      <c r="CR98" s="83">
        <f t="shared" si="101"/>
        <v>295</v>
      </c>
      <c r="CS98" s="83">
        <f t="shared" si="102"/>
        <v>-163</v>
      </c>
      <c r="CT98" s="84">
        <f t="shared" si="13"/>
        <v>-55.254237288135585</v>
      </c>
      <c r="CU98" s="343"/>
      <c r="CV98" s="83">
        <f t="shared" si="14"/>
        <v>-55.254237288135585</v>
      </c>
      <c r="CW98" s="85" t="e">
        <f t="shared" si="15"/>
        <v>#REF!</v>
      </c>
    </row>
    <row r="99" spans="1:126" s="51" customFormat="1" ht="53.25" hidden="1" customHeight="1" x14ac:dyDescent="0.25">
      <c r="A99" s="352" t="str">
        <f t="shared" si="76"/>
        <v>72</v>
      </c>
      <c r="B99" s="345" t="s">
        <v>1610</v>
      </c>
      <c r="C99" s="267" t="s">
        <v>2462</v>
      </c>
      <c r="D99" s="214" t="s">
        <v>1488</v>
      </c>
      <c r="E99" s="346">
        <v>42429</v>
      </c>
      <c r="F99" s="117" t="s">
        <v>1590</v>
      </c>
      <c r="G99" s="117" t="s">
        <v>1771</v>
      </c>
      <c r="H99" s="117"/>
      <c r="I99" s="350" t="s">
        <v>1972</v>
      </c>
      <c r="J99" s="206" t="s">
        <v>1867</v>
      </c>
      <c r="K99" s="347">
        <v>162</v>
      </c>
      <c r="L99" s="46" t="s">
        <v>1868</v>
      </c>
      <c r="M99" s="354" t="s">
        <v>1869</v>
      </c>
      <c r="N99" s="162">
        <v>52000000</v>
      </c>
      <c r="O99" s="348" t="s">
        <v>1870</v>
      </c>
      <c r="P99" s="349" t="s">
        <v>1871</v>
      </c>
      <c r="Q99" s="288" t="s">
        <v>1480</v>
      </c>
      <c r="R99" s="349" t="s">
        <v>1481</v>
      </c>
      <c r="S99" s="47"/>
      <c r="T99" s="48"/>
      <c r="U99" s="47"/>
      <c r="V99" s="192" t="s">
        <v>2177</v>
      </c>
      <c r="W99" s="346">
        <v>42482</v>
      </c>
      <c r="X99" s="350" t="s">
        <v>1866</v>
      </c>
      <c r="Y99" s="45" t="s">
        <v>2178</v>
      </c>
      <c r="Z99" s="54">
        <v>900170405</v>
      </c>
      <c r="AA99" s="50" t="s">
        <v>1806</v>
      </c>
      <c r="AB99" s="347"/>
      <c r="AC99" s="346">
        <v>86416</v>
      </c>
      <c r="AD99" s="87"/>
      <c r="AE99" s="73">
        <v>23286000</v>
      </c>
      <c r="AF99" s="49"/>
      <c r="AG99" s="49"/>
      <c r="AH99" s="49">
        <f t="shared" si="67"/>
        <v>23286000</v>
      </c>
      <c r="AI99" s="157"/>
      <c r="AJ99" s="157"/>
      <c r="AK99" s="157"/>
      <c r="AL99" s="157"/>
      <c r="AM99" s="346"/>
      <c r="AN99" s="346">
        <v>42482</v>
      </c>
      <c r="AO99" s="346"/>
      <c r="AP99" s="346">
        <v>42735</v>
      </c>
      <c r="AQ99" s="29">
        <f t="shared" si="9"/>
        <v>253</v>
      </c>
      <c r="AR99" s="29"/>
      <c r="AS99" s="184" t="s">
        <v>576</v>
      </c>
      <c r="AT99" s="290">
        <v>36665972</v>
      </c>
      <c r="AU99" s="56"/>
      <c r="AV99" s="57"/>
      <c r="AW99" s="58"/>
      <c r="AX99" s="58"/>
      <c r="AY99" s="57"/>
      <c r="AZ99" s="58"/>
      <c r="BA99" s="59"/>
      <c r="BB99" s="60"/>
      <c r="BC99" s="61"/>
      <c r="BD99" s="61"/>
      <c r="BE99" s="62"/>
      <c r="BF99" s="61"/>
      <c r="BG99" s="63"/>
      <c r="BH99" s="63"/>
      <c r="BI99" s="64"/>
      <c r="BJ99" s="65"/>
      <c r="BK99" s="66"/>
      <c r="BL99" s="65"/>
      <c r="BM99" s="203"/>
      <c r="BN99" s="204"/>
      <c r="BO99" s="205"/>
      <c r="BP99" s="67"/>
      <c r="BQ99" s="67"/>
      <c r="BR99" s="67"/>
      <c r="BS99" s="67"/>
      <c r="BT99" s="58"/>
      <c r="BU99" s="60"/>
      <c r="BV99" s="60"/>
      <c r="BW99" s="60"/>
      <c r="BX99" s="60"/>
      <c r="BY99" s="61"/>
      <c r="BZ99" s="71"/>
      <c r="CA99" s="71"/>
      <c r="CB99" s="72"/>
      <c r="CC99" s="72"/>
      <c r="CD99" s="72"/>
      <c r="CE99" s="73"/>
      <c r="CF99" s="74">
        <f t="shared" si="96"/>
        <v>42735</v>
      </c>
      <c r="CG99" s="75"/>
      <c r="CH99" s="49"/>
      <c r="CI99" s="73"/>
      <c r="CJ99" s="76"/>
      <c r="CK99" s="77"/>
      <c r="CL99" s="78"/>
      <c r="CM99" s="79"/>
      <c r="CN99" s="80"/>
      <c r="CO99" s="81"/>
      <c r="CP99" s="82">
        <f t="shared" si="99"/>
        <v>42482</v>
      </c>
      <c r="CQ99" s="80">
        <f t="shared" si="100"/>
        <v>42735</v>
      </c>
      <c r="CR99" s="83">
        <f t="shared" si="101"/>
        <v>253</v>
      </c>
      <c r="CS99" s="83">
        <f t="shared" si="102"/>
        <v>-205</v>
      </c>
      <c r="CT99" s="84">
        <f t="shared" si="13"/>
        <v>-81.027667984189719</v>
      </c>
      <c r="CU99" s="343"/>
      <c r="CV99" s="83">
        <f t="shared" si="14"/>
        <v>-81.027667984189719</v>
      </c>
      <c r="CW99" s="85"/>
    </row>
    <row r="100" spans="1:126" s="51" customFormat="1" ht="38.25" hidden="1" x14ac:dyDescent="0.25">
      <c r="A100" s="352">
        <f t="shared" si="76"/>
        <v>6571</v>
      </c>
      <c r="B100" s="43" t="s">
        <v>2274</v>
      </c>
      <c r="C100" s="277" t="s">
        <v>2281</v>
      </c>
      <c r="D100" s="201" t="s">
        <v>1872</v>
      </c>
      <c r="E100" s="346">
        <v>42408</v>
      </c>
      <c r="F100" s="117" t="s">
        <v>1590</v>
      </c>
      <c r="G100" s="117" t="s">
        <v>1873</v>
      </c>
      <c r="H100" s="117"/>
      <c r="I100" s="350" t="s">
        <v>2257</v>
      </c>
      <c r="J100" s="351" t="s">
        <v>1874</v>
      </c>
      <c r="K100" s="347">
        <v>235</v>
      </c>
      <c r="L100" s="46">
        <v>841316</v>
      </c>
      <c r="M100" s="46" t="s">
        <v>1875</v>
      </c>
      <c r="N100" s="162">
        <v>45000000</v>
      </c>
      <c r="O100" s="348" t="s">
        <v>1876</v>
      </c>
      <c r="P100" s="349" t="s">
        <v>1877</v>
      </c>
      <c r="Q100" s="288" t="s">
        <v>1480</v>
      </c>
      <c r="R100" s="349" t="s">
        <v>1481</v>
      </c>
      <c r="S100" s="47"/>
      <c r="T100" s="48"/>
      <c r="U100" s="47"/>
      <c r="V100" s="192">
        <v>6571</v>
      </c>
      <c r="W100" s="346">
        <v>42408</v>
      </c>
      <c r="X100" s="350" t="s">
        <v>1866</v>
      </c>
      <c r="Y100" s="45" t="s">
        <v>1879</v>
      </c>
      <c r="Z100" s="54">
        <v>890903407</v>
      </c>
      <c r="AA100" s="50" t="s">
        <v>1839</v>
      </c>
      <c r="AB100" s="347">
        <v>37016</v>
      </c>
      <c r="AC100" s="346">
        <v>42408</v>
      </c>
      <c r="AD100" s="29"/>
      <c r="AE100" s="49">
        <v>41748343</v>
      </c>
      <c r="AF100" s="49"/>
      <c r="AG100" s="49"/>
      <c r="AH100" s="49">
        <f t="shared" si="67"/>
        <v>41748343</v>
      </c>
      <c r="AI100" s="157" t="s">
        <v>22</v>
      </c>
      <c r="AJ100" s="157" t="s">
        <v>67</v>
      </c>
      <c r="AK100" s="157" t="s">
        <v>67</v>
      </c>
      <c r="AL100" s="157" t="s">
        <v>67</v>
      </c>
      <c r="AM100" s="346" t="s">
        <v>67</v>
      </c>
      <c r="AN100" s="346">
        <v>42408</v>
      </c>
      <c r="AO100" s="346"/>
      <c r="AP100" s="346">
        <v>42468</v>
      </c>
      <c r="AQ100" s="29">
        <f t="shared" si="9"/>
        <v>60</v>
      </c>
      <c r="AR100" s="29"/>
      <c r="AS100" s="350" t="s">
        <v>2436</v>
      </c>
      <c r="AT100" s="55">
        <v>46680592</v>
      </c>
      <c r="AU100" s="56"/>
      <c r="AV100" s="57"/>
      <c r="AW100" s="58"/>
      <c r="AX100" s="58"/>
      <c r="AY100" s="57"/>
      <c r="AZ100" s="58"/>
      <c r="BA100" s="59"/>
      <c r="BB100" s="60"/>
      <c r="BC100" s="61"/>
      <c r="BD100" s="61"/>
      <c r="BE100" s="62"/>
      <c r="BF100" s="61"/>
      <c r="BG100" s="63"/>
      <c r="BH100" s="63"/>
      <c r="BI100" s="64"/>
      <c r="BJ100" s="65"/>
      <c r="BK100" s="66"/>
      <c r="BL100" s="65"/>
      <c r="BM100" s="203">
        <f>+AF100</f>
        <v>0</v>
      </c>
      <c r="BN100" s="204">
        <f t="shared" si="10"/>
        <v>0</v>
      </c>
      <c r="BO100" s="205">
        <f>+AH100+BN100</f>
        <v>41748343</v>
      </c>
      <c r="BP100" s="67"/>
      <c r="BQ100" s="67"/>
      <c r="BR100" s="67"/>
      <c r="BS100" s="67"/>
      <c r="BT100" s="58"/>
      <c r="BU100" s="60"/>
      <c r="BV100" s="60"/>
      <c r="BW100" s="60"/>
      <c r="BX100" s="60"/>
      <c r="BY100" s="61"/>
      <c r="BZ100" s="71"/>
      <c r="CA100" s="71"/>
      <c r="CB100" s="72"/>
      <c r="CC100" s="72"/>
      <c r="CD100" s="72"/>
      <c r="CE100" s="73"/>
      <c r="CF100" s="74">
        <f t="shared" si="96"/>
        <v>42468</v>
      </c>
      <c r="CG100" s="75"/>
      <c r="CH100" s="49"/>
      <c r="CI100" s="73"/>
      <c r="CJ100" s="76" t="e">
        <f>+SUMIFS(#REF!,#REF!,AB100)</f>
        <v>#REF!</v>
      </c>
      <c r="CK100" s="77" t="e">
        <f>+SUMIFS(#REF!,#REF!,AU100)+SUMIFS(#REF!,#REF!,BA100)+SUMIFS(#REF!,#REF!,BG100)</f>
        <v>#REF!</v>
      </c>
      <c r="CL100" s="78" t="e">
        <f t="shared" si="11"/>
        <v>#REF!</v>
      </c>
      <c r="CM100" s="79"/>
      <c r="CN100" s="80" t="str">
        <f>+R100</f>
        <v>EJECUCIÓN</v>
      </c>
      <c r="CO100" s="81"/>
      <c r="CP100" s="82">
        <f t="shared" si="99"/>
        <v>42408</v>
      </c>
      <c r="CQ100" s="80">
        <f t="shared" si="100"/>
        <v>42468</v>
      </c>
      <c r="CR100" s="83">
        <f t="shared" si="101"/>
        <v>60</v>
      </c>
      <c r="CS100" s="83">
        <f t="shared" si="102"/>
        <v>-131</v>
      </c>
      <c r="CT100" s="84">
        <f t="shared" si="13"/>
        <v>-218.33333333333331</v>
      </c>
      <c r="CU100" s="921"/>
      <c r="CV100" s="83">
        <f t="shared" si="14"/>
        <v>-218.33333333333331</v>
      </c>
      <c r="CW100" s="85" t="e">
        <f t="shared" si="15"/>
        <v>#REF!</v>
      </c>
    </row>
    <row r="101" spans="1:126" s="51" customFormat="1" ht="38.25" hidden="1" x14ac:dyDescent="0.25">
      <c r="A101" s="352">
        <f t="shared" si="76"/>
        <v>6787</v>
      </c>
      <c r="B101" s="43" t="s">
        <v>2274</v>
      </c>
      <c r="C101" s="277" t="s">
        <v>2443</v>
      </c>
      <c r="D101" s="201" t="s">
        <v>1880</v>
      </c>
      <c r="E101" s="346">
        <v>42418</v>
      </c>
      <c r="F101" s="117" t="s">
        <v>1590</v>
      </c>
      <c r="G101" s="117" t="s">
        <v>1873</v>
      </c>
      <c r="H101" s="117"/>
      <c r="I101" s="120" t="s">
        <v>2250</v>
      </c>
      <c r="J101" s="45" t="s">
        <v>1881</v>
      </c>
      <c r="K101" s="347">
        <v>10</v>
      </c>
      <c r="L101" s="46" t="s">
        <v>2444</v>
      </c>
      <c r="M101" s="46" t="s">
        <v>2452</v>
      </c>
      <c r="N101" s="162">
        <v>23867319.460000001</v>
      </c>
      <c r="O101" s="348" t="s">
        <v>1882</v>
      </c>
      <c r="P101" s="349" t="s">
        <v>1531</v>
      </c>
      <c r="Q101" s="288" t="s">
        <v>1480</v>
      </c>
      <c r="R101" s="349" t="s">
        <v>1481</v>
      </c>
      <c r="S101" s="47"/>
      <c r="T101" s="48"/>
      <c r="U101" s="47"/>
      <c r="V101" s="192">
        <v>6787</v>
      </c>
      <c r="W101" s="346">
        <v>42419</v>
      </c>
      <c r="X101" s="350" t="s">
        <v>1484</v>
      </c>
      <c r="Y101" s="45" t="s">
        <v>2445</v>
      </c>
      <c r="Z101" s="54">
        <v>800058607</v>
      </c>
      <c r="AA101" s="50" t="s">
        <v>1806</v>
      </c>
      <c r="AB101" s="347">
        <v>45616</v>
      </c>
      <c r="AC101" s="346">
        <v>42419</v>
      </c>
      <c r="AD101" s="29"/>
      <c r="AE101" s="29">
        <v>23867319.460000001</v>
      </c>
      <c r="AF101" s="49"/>
      <c r="AG101" s="49"/>
      <c r="AH101" s="49">
        <f t="shared" si="67"/>
        <v>23867319.460000001</v>
      </c>
      <c r="AI101" s="157" t="s">
        <v>22</v>
      </c>
      <c r="AJ101" s="157" t="s">
        <v>67</v>
      </c>
      <c r="AK101" s="157" t="s">
        <v>67</v>
      </c>
      <c r="AL101" s="157" t="s">
        <v>67</v>
      </c>
      <c r="AM101" s="346" t="s">
        <v>67</v>
      </c>
      <c r="AN101" s="346">
        <v>42426</v>
      </c>
      <c r="AO101" s="346"/>
      <c r="AP101" s="346">
        <v>42735</v>
      </c>
      <c r="AQ101" s="29">
        <f t="shared" si="9"/>
        <v>309</v>
      </c>
      <c r="AR101" s="29"/>
      <c r="AS101" s="184" t="s">
        <v>1408</v>
      </c>
      <c r="AT101" s="290">
        <v>1087989085</v>
      </c>
      <c r="AU101" s="47"/>
      <c r="AV101" s="47"/>
      <c r="AW101" s="29"/>
      <c r="AX101" s="48"/>
      <c r="AY101" s="47"/>
      <c r="AZ101" s="29"/>
      <c r="BA101" s="46"/>
      <c r="BB101" s="349"/>
      <c r="BC101" s="29"/>
      <c r="BD101" s="29"/>
      <c r="BE101" s="47"/>
      <c r="BF101" s="29"/>
      <c r="BG101" s="96"/>
      <c r="BH101" s="96"/>
      <c r="BI101" s="49"/>
      <c r="BJ101" s="29"/>
      <c r="BK101" s="47"/>
      <c r="BL101" s="29"/>
      <c r="BM101" s="49">
        <f>+AF101</f>
        <v>0</v>
      </c>
      <c r="BN101" s="49">
        <f t="shared" si="10"/>
        <v>0</v>
      </c>
      <c r="BO101" s="49">
        <f>+AH101+BN101</f>
        <v>23867319.460000001</v>
      </c>
      <c r="BP101" s="349"/>
      <c r="BQ101" s="349"/>
      <c r="BR101" s="348"/>
      <c r="BS101" s="349"/>
      <c r="BT101" s="29"/>
      <c r="BU101" s="349"/>
      <c r="BV101" s="349"/>
      <c r="BW101" s="348"/>
      <c r="BX101" s="349"/>
      <c r="BY101" s="29"/>
      <c r="BZ101" s="91"/>
      <c r="CA101" s="91"/>
      <c r="CB101" s="349"/>
      <c r="CC101" s="349"/>
      <c r="CD101" s="349"/>
      <c r="CE101" s="73"/>
      <c r="CF101" s="52">
        <f t="shared" si="96"/>
        <v>42735</v>
      </c>
      <c r="CG101" s="75"/>
      <c r="CH101" s="49"/>
      <c r="CI101" s="73"/>
      <c r="CJ101" s="73" t="e">
        <f>+SUMIFS(#REF!,#REF!,AB101)</f>
        <v>#REF!</v>
      </c>
      <c r="CK101" s="49" t="e">
        <f>+SUMIFS(#REF!,#REF!,AU101)+SUMIFS(#REF!,#REF!,BA101)+SUMIFS(#REF!,#REF!,BG101)</f>
        <v>#REF!</v>
      </c>
      <c r="CL101" s="79" t="e">
        <f t="shared" si="11"/>
        <v>#REF!</v>
      </c>
      <c r="CM101" s="79"/>
      <c r="CN101" s="81" t="str">
        <f>+R101</f>
        <v>EJECUCIÓN</v>
      </c>
      <c r="CO101" s="81"/>
      <c r="CP101" s="97">
        <f t="shared" si="99"/>
        <v>42426</v>
      </c>
      <c r="CQ101" s="81">
        <f t="shared" si="100"/>
        <v>42735</v>
      </c>
      <c r="CR101" s="98">
        <f t="shared" si="101"/>
        <v>309</v>
      </c>
      <c r="CS101" s="98">
        <f t="shared" si="102"/>
        <v>-149</v>
      </c>
      <c r="CT101" s="99">
        <f t="shared" si="13"/>
        <v>-48.220064724919091</v>
      </c>
      <c r="CU101" s="921"/>
      <c r="CV101" s="98">
        <f t="shared" si="14"/>
        <v>-48.220064724919091</v>
      </c>
      <c r="CW101" s="161" t="e">
        <f t="shared" si="15"/>
        <v>#REF!</v>
      </c>
    </row>
    <row r="102" spans="1:126" s="51" customFormat="1" ht="36.75" hidden="1" customHeight="1" x14ac:dyDescent="0.25">
      <c r="A102" s="352">
        <f t="shared" si="76"/>
        <v>6824</v>
      </c>
      <c r="B102" s="43" t="s">
        <v>2274</v>
      </c>
      <c r="C102" s="277" t="s">
        <v>2446</v>
      </c>
      <c r="D102" s="201" t="s">
        <v>1885</v>
      </c>
      <c r="E102" s="346">
        <v>42419</v>
      </c>
      <c r="F102" s="117" t="s">
        <v>1590</v>
      </c>
      <c r="G102" s="117" t="s">
        <v>1873</v>
      </c>
      <c r="H102" s="117"/>
      <c r="I102" s="350" t="s">
        <v>2257</v>
      </c>
      <c r="J102" s="351" t="s">
        <v>1884</v>
      </c>
      <c r="K102" s="352">
        <v>242</v>
      </c>
      <c r="L102" s="46">
        <v>84121600</v>
      </c>
      <c r="M102" s="184" t="s">
        <v>2451</v>
      </c>
      <c r="N102" s="162">
        <v>0</v>
      </c>
      <c r="O102" s="29">
        <v>0</v>
      </c>
      <c r="P102" s="29">
        <v>0</v>
      </c>
      <c r="Q102" s="288" t="s">
        <v>1480</v>
      </c>
      <c r="R102" s="349" t="s">
        <v>1481</v>
      </c>
      <c r="S102" s="47"/>
      <c r="T102" s="48"/>
      <c r="U102" s="47"/>
      <c r="V102" s="192">
        <v>6824</v>
      </c>
      <c r="W102" s="346">
        <v>42419</v>
      </c>
      <c r="X102" s="350" t="s">
        <v>1866</v>
      </c>
      <c r="Y102" s="45" t="s">
        <v>1886</v>
      </c>
      <c r="Z102" s="54">
        <v>860003020</v>
      </c>
      <c r="AA102" s="50" t="s">
        <v>1578</v>
      </c>
      <c r="AB102" s="347" t="s">
        <v>1464</v>
      </c>
      <c r="AC102" s="346"/>
      <c r="AD102" s="29"/>
      <c r="AE102" s="29">
        <v>0</v>
      </c>
      <c r="AF102" s="49"/>
      <c r="AG102" s="49"/>
      <c r="AH102" s="49">
        <f t="shared" si="67"/>
        <v>0</v>
      </c>
      <c r="AI102" s="157" t="s">
        <v>22</v>
      </c>
      <c r="AJ102" s="157" t="s">
        <v>67</v>
      </c>
      <c r="AK102" s="157" t="s">
        <v>67</v>
      </c>
      <c r="AL102" s="157" t="s">
        <v>67</v>
      </c>
      <c r="AM102" s="346" t="s">
        <v>67</v>
      </c>
      <c r="AN102" s="346">
        <v>42426</v>
      </c>
      <c r="AO102" s="346"/>
      <c r="AP102" s="346">
        <v>42952</v>
      </c>
      <c r="AQ102" s="29">
        <f t="shared" si="9"/>
        <v>526</v>
      </c>
      <c r="AR102" s="29"/>
      <c r="AS102" s="184" t="s">
        <v>2447</v>
      </c>
      <c r="AT102" s="290">
        <v>19462757</v>
      </c>
      <c r="AU102" s="57"/>
      <c r="AV102" s="57"/>
      <c r="AW102" s="58"/>
      <c r="AX102" s="86"/>
      <c r="AY102" s="57"/>
      <c r="AZ102" s="58"/>
      <c r="BA102" s="59"/>
      <c r="BB102" s="60"/>
      <c r="BC102" s="61"/>
      <c r="BD102" s="61"/>
      <c r="BE102" s="62"/>
      <c r="BF102" s="61"/>
      <c r="BG102" s="63"/>
      <c r="BH102" s="63"/>
      <c r="BI102" s="64"/>
      <c r="BJ102" s="65"/>
      <c r="BK102" s="66"/>
      <c r="BL102" s="65"/>
      <c r="BM102" s="203">
        <f>+AF102</f>
        <v>0</v>
      </c>
      <c r="BN102" s="204">
        <f t="shared" si="10"/>
        <v>0</v>
      </c>
      <c r="BO102" s="205">
        <f>+AH102+BN102</f>
        <v>0</v>
      </c>
      <c r="BP102" s="67"/>
      <c r="BQ102" s="67"/>
      <c r="BR102" s="115"/>
      <c r="BS102" s="67"/>
      <c r="BT102" s="58"/>
      <c r="BU102" s="61"/>
      <c r="BV102" s="60"/>
      <c r="BW102" s="60"/>
      <c r="BX102" s="60"/>
      <c r="BY102" s="61"/>
      <c r="BZ102" s="71"/>
      <c r="CA102" s="71"/>
      <c r="CB102" s="72"/>
      <c r="CC102" s="72"/>
      <c r="CD102" s="72"/>
      <c r="CE102" s="73"/>
      <c r="CF102" s="74">
        <f t="shared" si="96"/>
        <v>42952</v>
      </c>
      <c r="CG102" s="75"/>
      <c r="CH102" s="49"/>
      <c r="CI102" s="73"/>
      <c r="CJ102" s="76" t="e">
        <f>+SUMIFS(#REF!,#REF!,AB102)</f>
        <v>#REF!</v>
      </c>
      <c r="CK102" s="77" t="e">
        <f>+SUMIFS(#REF!,#REF!,AU102)+SUMIFS(#REF!,#REF!,BA102)+SUMIFS(#REF!,#REF!,BG102)</f>
        <v>#REF!</v>
      </c>
      <c r="CL102" s="78" t="e">
        <f t="shared" si="11"/>
        <v>#REF!</v>
      </c>
      <c r="CM102" s="79"/>
      <c r="CN102" s="80" t="str">
        <f>+R102</f>
        <v>EJECUCIÓN</v>
      </c>
      <c r="CO102" s="81"/>
      <c r="CP102" s="82">
        <f t="shared" si="99"/>
        <v>42426</v>
      </c>
      <c r="CQ102" s="80">
        <f t="shared" si="100"/>
        <v>42952</v>
      </c>
      <c r="CR102" s="83">
        <f t="shared" si="101"/>
        <v>526</v>
      </c>
      <c r="CS102" s="83">
        <f t="shared" si="102"/>
        <v>-149</v>
      </c>
      <c r="CT102" s="84">
        <f t="shared" si="13"/>
        <v>-28.326996197718628</v>
      </c>
      <c r="CU102" s="921"/>
      <c r="CV102" s="83">
        <f t="shared" si="14"/>
        <v>-28.326996197718628</v>
      </c>
      <c r="CW102" s="85" t="e">
        <f t="shared" si="15"/>
        <v>#REF!</v>
      </c>
    </row>
    <row r="103" spans="1:126" s="51" customFormat="1" ht="63.75" hidden="1" x14ac:dyDescent="0.25">
      <c r="A103" s="352">
        <f t="shared" si="76"/>
        <v>6659</v>
      </c>
      <c r="B103" s="43" t="s">
        <v>2274</v>
      </c>
      <c r="C103" s="277" t="s">
        <v>2457</v>
      </c>
      <c r="D103" s="201" t="s">
        <v>2449</v>
      </c>
      <c r="E103" s="346">
        <v>42412</v>
      </c>
      <c r="F103" s="117" t="s">
        <v>1590</v>
      </c>
      <c r="G103" s="117" t="s">
        <v>1873</v>
      </c>
      <c r="H103" s="117"/>
      <c r="I103" s="350" t="s">
        <v>1972</v>
      </c>
      <c r="J103" s="28" t="s">
        <v>2448</v>
      </c>
      <c r="K103" s="347">
        <v>51</v>
      </c>
      <c r="L103" s="46">
        <v>90121502</v>
      </c>
      <c r="M103" s="46" t="s">
        <v>2450</v>
      </c>
      <c r="N103" s="162">
        <v>1203000000</v>
      </c>
      <c r="O103" s="348" t="s">
        <v>2453</v>
      </c>
      <c r="P103" s="349" t="s">
        <v>2454</v>
      </c>
      <c r="Q103" s="288" t="s">
        <v>1480</v>
      </c>
      <c r="R103" s="349" t="s">
        <v>1481</v>
      </c>
      <c r="S103" s="47"/>
      <c r="T103" s="48"/>
      <c r="U103" s="47"/>
      <c r="V103" s="192">
        <v>6659</v>
      </c>
      <c r="W103" s="346">
        <v>42412</v>
      </c>
      <c r="X103" s="350" t="s">
        <v>1866</v>
      </c>
      <c r="Y103" s="45" t="s">
        <v>2455</v>
      </c>
      <c r="Z103" s="54">
        <v>800075003</v>
      </c>
      <c r="AA103" s="50" t="s">
        <v>1895</v>
      </c>
      <c r="AB103" s="347" t="s">
        <v>2456</v>
      </c>
      <c r="AC103" s="346">
        <v>42412</v>
      </c>
      <c r="AD103" s="29"/>
      <c r="AE103" s="29">
        <v>1203000000</v>
      </c>
      <c r="AF103" s="49"/>
      <c r="AG103" s="49"/>
      <c r="AH103" s="49">
        <f t="shared" si="67"/>
        <v>1203000000</v>
      </c>
      <c r="AI103" s="157" t="s">
        <v>22</v>
      </c>
      <c r="AJ103" s="157" t="s">
        <v>67</v>
      </c>
      <c r="AK103" s="157" t="s">
        <v>67</v>
      </c>
      <c r="AL103" s="157" t="s">
        <v>67</v>
      </c>
      <c r="AM103" s="346" t="s">
        <v>67</v>
      </c>
      <c r="AN103" s="346">
        <v>42412</v>
      </c>
      <c r="AO103" s="346"/>
      <c r="AP103" s="346">
        <v>42735</v>
      </c>
      <c r="AQ103" s="29">
        <f t="shared" si="9"/>
        <v>323</v>
      </c>
      <c r="AR103" s="29"/>
      <c r="AS103" s="350" t="s">
        <v>27</v>
      </c>
      <c r="AT103" s="55">
        <f>LOOKUP(AS103,'SUPERVISIONES 2015'!$A$3:$B$1279,'SUPERVISIONES 2015'!$B$3:$B$1279)</f>
        <v>52853481</v>
      </c>
      <c r="AU103" s="56"/>
      <c r="AV103" s="57"/>
      <c r="AW103" s="58"/>
      <c r="AX103" s="58"/>
      <c r="AY103" s="57"/>
      <c r="AZ103" s="58"/>
      <c r="BA103" s="59"/>
      <c r="BB103" s="60"/>
      <c r="BC103" s="61"/>
      <c r="BD103" s="61"/>
      <c r="BE103" s="62"/>
      <c r="BF103" s="61"/>
      <c r="BG103" s="63"/>
      <c r="BH103" s="63"/>
      <c r="BI103" s="64"/>
      <c r="BJ103" s="65"/>
      <c r="BK103" s="66"/>
      <c r="BL103" s="65"/>
      <c r="BM103" s="203">
        <f>+AF103</f>
        <v>0</v>
      </c>
      <c r="BN103" s="204">
        <f t="shared" si="10"/>
        <v>0</v>
      </c>
      <c r="BO103" s="205">
        <f>+AH103+BN103</f>
        <v>1203000000</v>
      </c>
      <c r="BP103" s="67"/>
      <c r="BQ103" s="67"/>
      <c r="BR103" s="67"/>
      <c r="BS103" s="67"/>
      <c r="BT103" s="58"/>
      <c r="BU103" s="60"/>
      <c r="BV103" s="60"/>
      <c r="BW103" s="60"/>
      <c r="BX103" s="60"/>
      <c r="BY103" s="61"/>
      <c r="BZ103" s="71"/>
      <c r="CA103" s="71"/>
      <c r="CB103" s="72"/>
      <c r="CC103" s="72"/>
      <c r="CD103" s="72"/>
      <c r="CE103" s="73"/>
      <c r="CF103" s="74">
        <f t="shared" si="96"/>
        <v>42735</v>
      </c>
      <c r="CG103" s="75"/>
      <c r="CH103" s="49"/>
      <c r="CI103" s="73"/>
      <c r="CJ103" s="76" t="e">
        <f>+SUMIFS(#REF!,#REF!,AB103)</f>
        <v>#REF!</v>
      </c>
      <c r="CK103" s="77" t="e">
        <f>+SUMIFS(#REF!,#REF!,AU103)+SUMIFS(#REF!,#REF!,BA103)+SUMIFS(#REF!,#REF!,BG103)</f>
        <v>#REF!</v>
      </c>
      <c r="CL103" s="78" t="e">
        <f t="shared" si="11"/>
        <v>#REF!</v>
      </c>
      <c r="CM103" s="79"/>
      <c r="CN103" s="80" t="str">
        <f>+R103</f>
        <v>EJECUCIÓN</v>
      </c>
      <c r="CO103" s="81"/>
      <c r="CP103" s="82">
        <f t="shared" si="99"/>
        <v>42412</v>
      </c>
      <c r="CQ103" s="80">
        <f t="shared" si="100"/>
        <v>42735</v>
      </c>
      <c r="CR103" s="83">
        <f t="shared" si="101"/>
        <v>323</v>
      </c>
      <c r="CS103" s="83">
        <f t="shared" si="102"/>
        <v>-135</v>
      </c>
      <c r="CT103" s="84">
        <f t="shared" si="13"/>
        <v>-41.795665634674926</v>
      </c>
      <c r="CU103" s="921"/>
      <c r="CV103" s="83">
        <f t="shared" si="14"/>
        <v>-41.795665634674926</v>
      </c>
      <c r="CW103" s="85" t="e">
        <f t="shared" si="15"/>
        <v>#REF!</v>
      </c>
    </row>
    <row r="104" spans="1:126" s="51" customFormat="1" ht="63.75" hidden="1" x14ac:dyDescent="0.25">
      <c r="A104" s="352">
        <f t="shared" si="76"/>
        <v>6905</v>
      </c>
      <c r="B104" s="43" t="s">
        <v>2274</v>
      </c>
      <c r="C104" s="277" t="s">
        <v>2461</v>
      </c>
      <c r="D104" s="201" t="s">
        <v>1887</v>
      </c>
      <c r="E104" s="346">
        <v>42416</v>
      </c>
      <c r="F104" s="117" t="s">
        <v>1590</v>
      </c>
      <c r="G104" s="117" t="s">
        <v>1873</v>
      </c>
      <c r="H104" s="117"/>
      <c r="I104" s="120" t="s">
        <v>2250</v>
      </c>
      <c r="J104" s="28" t="s">
        <v>2458</v>
      </c>
      <c r="K104" s="347">
        <v>17</v>
      </c>
      <c r="L104" s="46">
        <v>81112501</v>
      </c>
      <c r="M104" s="28" t="s">
        <v>2459</v>
      </c>
      <c r="N104" s="162">
        <v>27106823.449999999</v>
      </c>
      <c r="O104" s="348" t="s">
        <v>2460</v>
      </c>
      <c r="P104" s="349" t="s">
        <v>1531</v>
      </c>
      <c r="Q104" s="288" t="s">
        <v>1480</v>
      </c>
      <c r="R104" s="349" t="s">
        <v>1481</v>
      </c>
      <c r="S104" s="47"/>
      <c r="T104" s="48"/>
      <c r="U104" s="47"/>
      <c r="V104" s="192">
        <v>6905</v>
      </c>
      <c r="W104" s="346">
        <v>42416</v>
      </c>
      <c r="X104" s="350" t="s">
        <v>1484</v>
      </c>
      <c r="Y104" s="45" t="s">
        <v>2445</v>
      </c>
      <c r="Z104" s="54">
        <v>800058607</v>
      </c>
      <c r="AA104" s="50" t="s">
        <v>1806</v>
      </c>
      <c r="AB104" s="347">
        <v>47016</v>
      </c>
      <c r="AC104" s="346">
        <v>42424</v>
      </c>
      <c r="AD104" s="29"/>
      <c r="AE104" s="29">
        <v>27106823.449999999</v>
      </c>
      <c r="AF104" s="49"/>
      <c r="AG104" s="49"/>
      <c r="AH104" s="49">
        <f t="shared" si="67"/>
        <v>27106823.449999999</v>
      </c>
      <c r="AI104" s="157" t="s">
        <v>22</v>
      </c>
      <c r="AJ104" s="157" t="s">
        <v>67</v>
      </c>
      <c r="AK104" s="157" t="s">
        <v>67</v>
      </c>
      <c r="AL104" s="157" t="s">
        <v>67</v>
      </c>
      <c r="AM104" s="346" t="s">
        <v>67</v>
      </c>
      <c r="AN104" s="346">
        <v>42424</v>
      </c>
      <c r="AO104" s="346"/>
      <c r="AP104" s="346">
        <v>42459</v>
      </c>
      <c r="AQ104" s="29">
        <f t="shared" si="9"/>
        <v>35</v>
      </c>
      <c r="AR104" s="29"/>
      <c r="AS104" s="184" t="s">
        <v>1408</v>
      </c>
      <c r="AT104" s="290">
        <v>1087989085</v>
      </c>
      <c r="AU104" s="56"/>
      <c r="AV104" s="57"/>
      <c r="AW104" s="58"/>
      <c r="AX104" s="58"/>
      <c r="AY104" s="57"/>
      <c r="AZ104" s="58"/>
      <c r="BA104" s="59"/>
      <c r="BB104" s="60"/>
      <c r="BC104" s="61"/>
      <c r="BD104" s="61"/>
      <c r="BE104" s="62"/>
      <c r="BF104" s="61"/>
      <c r="BG104" s="63"/>
      <c r="BH104" s="63"/>
      <c r="BI104" s="64"/>
      <c r="BJ104" s="65"/>
      <c r="BK104" s="66"/>
      <c r="BL104" s="65"/>
      <c r="BM104" s="203"/>
      <c r="BN104" s="204"/>
      <c r="BO104" s="205"/>
      <c r="BP104" s="67"/>
      <c r="BQ104" s="67"/>
      <c r="BR104" s="67"/>
      <c r="BS104" s="67"/>
      <c r="BT104" s="58"/>
      <c r="BU104" s="60"/>
      <c r="BV104" s="60"/>
      <c r="BW104" s="60"/>
      <c r="BX104" s="60"/>
      <c r="BY104" s="61"/>
      <c r="BZ104" s="71"/>
      <c r="CA104" s="71"/>
      <c r="CB104" s="72"/>
      <c r="CC104" s="72"/>
      <c r="CD104" s="72"/>
      <c r="CE104" s="73"/>
      <c r="CF104" s="74">
        <f t="shared" si="96"/>
        <v>42459</v>
      </c>
      <c r="CG104" s="75"/>
      <c r="CH104" s="49"/>
      <c r="CI104" s="73"/>
      <c r="CJ104" s="76"/>
      <c r="CK104" s="77"/>
      <c r="CL104" s="78"/>
      <c r="CM104" s="79"/>
      <c r="CN104" s="80"/>
      <c r="CO104" s="81"/>
      <c r="CP104" s="82">
        <f t="shared" si="99"/>
        <v>42424</v>
      </c>
      <c r="CQ104" s="80">
        <f t="shared" si="100"/>
        <v>42459</v>
      </c>
      <c r="CR104" s="83">
        <f t="shared" si="101"/>
        <v>35</v>
      </c>
      <c r="CS104" s="83">
        <f t="shared" si="102"/>
        <v>-147</v>
      </c>
      <c r="CT104" s="84">
        <f t="shared" si="13"/>
        <v>-420</v>
      </c>
      <c r="CU104" s="343"/>
      <c r="CV104" s="83">
        <f t="shared" si="14"/>
        <v>-420</v>
      </c>
      <c r="CW104" s="85"/>
    </row>
    <row r="105" spans="1:126" s="51" customFormat="1" ht="63.75" hidden="1" x14ac:dyDescent="0.25">
      <c r="A105" s="352" t="str">
        <f t="shared" si="76"/>
        <v>64</v>
      </c>
      <c r="B105" s="345" t="s">
        <v>1888</v>
      </c>
      <c r="C105" s="277" t="s">
        <v>1918</v>
      </c>
      <c r="D105" s="201">
        <v>5</v>
      </c>
      <c r="E105" s="346">
        <v>42418</v>
      </c>
      <c r="F105" s="117" t="s">
        <v>1590</v>
      </c>
      <c r="G105" s="117" t="s">
        <v>1591</v>
      </c>
      <c r="H105" s="117"/>
      <c r="I105" s="350" t="s">
        <v>2257</v>
      </c>
      <c r="J105" s="206" t="s">
        <v>1914</v>
      </c>
      <c r="K105" s="347">
        <v>123</v>
      </c>
      <c r="L105" s="46">
        <v>721015</v>
      </c>
      <c r="M105" s="46" t="s">
        <v>1915</v>
      </c>
      <c r="N105" s="162">
        <v>110000000</v>
      </c>
      <c r="O105" s="348" t="s">
        <v>1916</v>
      </c>
      <c r="P105" s="349" t="s">
        <v>1917</v>
      </c>
      <c r="Q105" s="288" t="s">
        <v>1480</v>
      </c>
      <c r="R105" s="349" t="s">
        <v>1481</v>
      </c>
      <c r="S105" s="47"/>
      <c r="T105" s="48"/>
      <c r="U105" s="47"/>
      <c r="V105" s="192" t="s">
        <v>2188</v>
      </c>
      <c r="W105" s="346">
        <v>42473</v>
      </c>
      <c r="X105" s="350" t="s">
        <v>1866</v>
      </c>
      <c r="Y105" s="45" t="s">
        <v>2189</v>
      </c>
      <c r="Z105" s="54">
        <v>900109122</v>
      </c>
      <c r="AA105" s="50" t="s">
        <v>2065</v>
      </c>
      <c r="AB105" s="347">
        <v>81216</v>
      </c>
      <c r="AC105" s="346">
        <v>42473</v>
      </c>
      <c r="AD105" s="87"/>
      <c r="AE105" s="162">
        <v>110000000</v>
      </c>
      <c r="AF105" s="49"/>
      <c r="AG105" s="49"/>
      <c r="AH105" s="49">
        <f t="shared" si="67"/>
        <v>110000000</v>
      </c>
      <c r="AI105" s="157" t="s">
        <v>2463</v>
      </c>
      <c r="AJ105" s="157" t="s">
        <v>2464</v>
      </c>
      <c r="AK105" s="157" t="s">
        <v>2465</v>
      </c>
      <c r="AL105" s="157" t="s">
        <v>2466</v>
      </c>
      <c r="AM105" s="346">
        <v>42475</v>
      </c>
      <c r="AN105" s="346">
        <v>42475</v>
      </c>
      <c r="AO105" s="346"/>
      <c r="AP105" s="346">
        <v>42734</v>
      </c>
      <c r="AQ105" s="29">
        <f t="shared" si="9"/>
        <v>259</v>
      </c>
      <c r="AR105" s="29"/>
      <c r="AS105" s="184" t="s">
        <v>62</v>
      </c>
      <c r="AT105" s="55">
        <f>LOOKUP(AS105,'SUPERVISIONES 2015'!$A$3:$B$1279,'SUPERVISIONES 2015'!$B$3:$B$1279)</f>
        <v>12630990</v>
      </c>
      <c r="AU105" s="56"/>
      <c r="AV105" s="57"/>
      <c r="AW105" s="58"/>
      <c r="AX105" s="58"/>
      <c r="AY105" s="57"/>
      <c r="AZ105" s="58"/>
      <c r="BA105" s="59"/>
      <c r="BB105" s="60"/>
      <c r="BC105" s="61"/>
      <c r="BD105" s="61"/>
      <c r="BE105" s="62"/>
      <c r="BF105" s="61"/>
      <c r="BG105" s="63"/>
      <c r="BH105" s="63"/>
      <c r="BI105" s="64"/>
      <c r="BJ105" s="65"/>
      <c r="BK105" s="66"/>
      <c r="BL105" s="65"/>
      <c r="BM105" s="203">
        <f>+AF105</f>
        <v>0</v>
      </c>
      <c r="BN105" s="204">
        <f t="shared" ref="BN105" si="106">+AW105+BC105+BI105+BM105</f>
        <v>0</v>
      </c>
      <c r="BO105" s="205">
        <f>+AH105+BN105</f>
        <v>110000000</v>
      </c>
      <c r="BP105" s="67"/>
      <c r="BQ105" s="67"/>
      <c r="BR105" s="67"/>
      <c r="BS105" s="67"/>
      <c r="BT105" s="58"/>
      <c r="BU105" s="60"/>
      <c r="BV105" s="60"/>
      <c r="BW105" s="60"/>
      <c r="BX105" s="60"/>
      <c r="BY105" s="61"/>
      <c r="BZ105" s="71"/>
      <c r="CA105" s="71"/>
      <c r="CB105" s="72"/>
      <c r="CC105" s="72"/>
      <c r="CD105" s="72"/>
      <c r="CE105" s="73"/>
      <c r="CF105" s="74">
        <f t="shared" si="96"/>
        <v>42734</v>
      </c>
      <c r="CG105" s="75"/>
      <c r="CH105" s="49"/>
      <c r="CI105" s="73"/>
      <c r="CJ105" s="76" t="e">
        <f>+SUMIFS(#REF!,#REF!,AB105)</f>
        <v>#REF!</v>
      </c>
      <c r="CK105" s="77" t="e">
        <f>+SUMIFS(#REF!,#REF!,AU105)+SUMIFS(#REF!,#REF!,BA105)+SUMIFS(#REF!,#REF!,BG105)</f>
        <v>#REF!</v>
      </c>
      <c r="CL105" s="78" t="e">
        <f t="shared" ref="CL105" si="107">+(CJ105+CK105)/BO105</f>
        <v>#REF!</v>
      </c>
      <c r="CM105" s="79"/>
      <c r="CN105" s="80" t="str">
        <f>+R105</f>
        <v>EJECUCIÓN</v>
      </c>
      <c r="CO105" s="81"/>
      <c r="CP105" s="82">
        <f t="shared" si="99"/>
        <v>42475</v>
      </c>
      <c r="CQ105" s="80">
        <f t="shared" si="100"/>
        <v>42734</v>
      </c>
      <c r="CR105" s="83">
        <f t="shared" si="101"/>
        <v>259</v>
      </c>
      <c r="CS105" s="83">
        <f t="shared" si="102"/>
        <v>-198</v>
      </c>
      <c r="CT105" s="84">
        <f t="shared" si="13"/>
        <v>-76.447876447876453</v>
      </c>
      <c r="CU105" s="921"/>
      <c r="CV105" s="83">
        <f t="shared" si="14"/>
        <v>-76.447876447876453</v>
      </c>
      <c r="CW105" s="85" t="e">
        <f t="shared" ref="CW105" si="108">+CL105</f>
        <v>#REF!</v>
      </c>
    </row>
    <row r="106" spans="1:126" ht="51" hidden="1" x14ac:dyDescent="0.25">
      <c r="A106" s="352">
        <f t="shared" si="76"/>
        <v>67</v>
      </c>
      <c r="B106" s="278" t="s">
        <v>1609</v>
      </c>
      <c r="C106" s="278" t="s">
        <v>1992</v>
      </c>
      <c r="D106" s="225">
        <v>6</v>
      </c>
      <c r="E106" s="346">
        <v>42425</v>
      </c>
      <c r="F106" s="350" t="s">
        <v>1590</v>
      </c>
      <c r="G106" s="350" t="s">
        <v>1591</v>
      </c>
      <c r="H106" s="350"/>
      <c r="I106" s="350" t="s">
        <v>2257</v>
      </c>
      <c r="J106" s="28" t="s">
        <v>1993</v>
      </c>
      <c r="K106" s="347">
        <v>124</v>
      </c>
      <c r="L106" s="46" t="s">
        <v>2182</v>
      </c>
      <c r="M106" s="46" t="s">
        <v>1994</v>
      </c>
      <c r="N106" s="217">
        <v>99064796</v>
      </c>
      <c r="O106" s="75" t="s">
        <v>1995</v>
      </c>
      <c r="P106" s="91" t="s">
        <v>1647</v>
      </c>
      <c r="Q106" s="218" t="s">
        <v>1480</v>
      </c>
      <c r="R106" s="349" t="s">
        <v>1481</v>
      </c>
      <c r="S106" s="52"/>
      <c r="T106" s="75"/>
      <c r="U106" s="52"/>
      <c r="V106" s="192">
        <v>67</v>
      </c>
      <c r="W106" s="346">
        <v>42478</v>
      </c>
      <c r="X106" s="350" t="s">
        <v>1866</v>
      </c>
      <c r="Y106" s="45" t="s">
        <v>2184</v>
      </c>
      <c r="Z106" s="54">
        <v>830108265</v>
      </c>
      <c r="AA106" s="50" t="s">
        <v>1578</v>
      </c>
      <c r="AB106" s="352">
        <v>83816</v>
      </c>
      <c r="AC106" s="91"/>
      <c r="AD106" s="49"/>
      <c r="AE106" s="73">
        <v>99064796</v>
      </c>
      <c r="AF106" s="49"/>
      <c r="AG106" s="49"/>
      <c r="AH106" s="49">
        <f t="shared" si="67"/>
        <v>99064796</v>
      </c>
      <c r="AI106" s="157" t="s">
        <v>2467</v>
      </c>
      <c r="AJ106" s="157" t="s">
        <v>2468</v>
      </c>
      <c r="AK106" s="157" t="s">
        <v>2469</v>
      </c>
      <c r="AL106" s="157" t="s">
        <v>1991</v>
      </c>
      <c r="AM106" s="346">
        <v>42478</v>
      </c>
      <c r="AN106" s="346">
        <v>42486</v>
      </c>
      <c r="AO106" s="346"/>
      <c r="AP106" s="346">
        <v>42735</v>
      </c>
      <c r="AQ106" s="29">
        <f>AP106-AN106</f>
        <v>249</v>
      </c>
      <c r="AR106" s="52"/>
      <c r="AS106" s="350" t="s">
        <v>32</v>
      </c>
      <c r="AT106" s="290">
        <v>98428631</v>
      </c>
      <c r="AU106" s="52"/>
      <c r="AV106" s="52"/>
      <c r="AW106" s="49"/>
      <c r="AX106" s="75"/>
      <c r="AY106" s="52"/>
      <c r="AZ106" s="49"/>
      <c r="BA106" s="90"/>
      <c r="BB106" s="52"/>
      <c r="BC106" s="49"/>
      <c r="BD106" s="49"/>
      <c r="BE106" s="52"/>
      <c r="BF106" s="49"/>
      <c r="BG106" s="90"/>
      <c r="BH106" s="90"/>
      <c r="BI106" s="49"/>
      <c r="BJ106" s="49"/>
      <c r="BK106" s="52"/>
      <c r="BL106" s="49"/>
      <c r="BM106" s="49"/>
      <c r="BN106" s="49"/>
      <c r="BO106" s="49"/>
      <c r="BP106" s="91"/>
      <c r="BQ106" s="91"/>
      <c r="BR106" s="50"/>
      <c r="BS106" s="91"/>
      <c r="BT106" s="49"/>
      <c r="BU106" s="91"/>
      <c r="BV106" s="91"/>
      <c r="BW106" s="50"/>
      <c r="BX106" s="91"/>
      <c r="BY106" s="49"/>
      <c r="BZ106" s="91"/>
      <c r="CA106" s="91"/>
      <c r="CB106" s="50"/>
      <c r="CC106" s="91"/>
      <c r="CD106" s="49"/>
      <c r="CE106" s="92"/>
      <c r="CF106" s="52"/>
      <c r="CG106" s="75"/>
      <c r="CH106" s="49"/>
      <c r="CI106" s="92"/>
      <c r="CJ106" s="93"/>
      <c r="CK106" s="94"/>
      <c r="CL106" s="94"/>
      <c r="CM106" s="94"/>
      <c r="CN106" s="218"/>
      <c r="CO106" s="218"/>
      <c r="CP106" s="218">
        <f t="shared" si="99"/>
        <v>42486</v>
      </c>
      <c r="CQ106" s="218"/>
      <c r="CR106" s="218"/>
      <c r="CS106" s="49">
        <f t="shared" si="102"/>
        <v>-209</v>
      </c>
      <c r="CT106" s="219"/>
      <c r="CU106" s="921"/>
      <c r="CV106" s="49"/>
      <c r="CW106" s="220"/>
      <c r="DV106" s="221"/>
    </row>
    <row r="107" spans="1:126" s="51" customFormat="1" ht="76.5" hidden="1" x14ac:dyDescent="0.25">
      <c r="A107" s="352">
        <f t="shared" si="76"/>
        <v>73</v>
      </c>
      <c r="B107" s="345" t="s">
        <v>1888</v>
      </c>
      <c r="C107" s="277" t="s">
        <v>1923</v>
      </c>
      <c r="D107" s="234">
        <v>7</v>
      </c>
      <c r="E107" s="346">
        <v>42429</v>
      </c>
      <c r="F107" s="117" t="s">
        <v>1590</v>
      </c>
      <c r="G107" s="117" t="s">
        <v>1591</v>
      </c>
      <c r="H107" s="117"/>
      <c r="I107" s="120" t="s">
        <v>2250</v>
      </c>
      <c r="J107" s="206" t="s">
        <v>1924</v>
      </c>
      <c r="K107" s="347">
        <v>18</v>
      </c>
      <c r="L107" s="46" t="s">
        <v>1926</v>
      </c>
      <c r="M107" s="46" t="s">
        <v>1925</v>
      </c>
      <c r="N107" s="162">
        <v>549402759</v>
      </c>
      <c r="O107" s="348" t="s">
        <v>1927</v>
      </c>
      <c r="P107" s="349" t="s">
        <v>1531</v>
      </c>
      <c r="Q107" s="288" t="s">
        <v>1480</v>
      </c>
      <c r="R107" s="349" t="s">
        <v>1481</v>
      </c>
      <c r="S107" s="47"/>
      <c r="T107" s="48"/>
      <c r="U107" s="47"/>
      <c r="V107" s="192">
        <v>73</v>
      </c>
      <c r="W107" s="346">
        <v>42486</v>
      </c>
      <c r="X107" s="350" t="s">
        <v>1484</v>
      </c>
      <c r="Y107" s="45" t="s">
        <v>2175</v>
      </c>
      <c r="Z107" s="54">
        <v>830500329</v>
      </c>
      <c r="AA107" s="50" t="s">
        <v>1729</v>
      </c>
      <c r="AB107" s="347">
        <v>91716</v>
      </c>
      <c r="AC107" s="346"/>
      <c r="AD107" s="87"/>
      <c r="AE107" s="162">
        <v>549327329</v>
      </c>
      <c r="AF107" s="49"/>
      <c r="AG107" s="49"/>
      <c r="AH107" s="49">
        <f t="shared" si="67"/>
        <v>549327329</v>
      </c>
      <c r="AI107" s="157" t="s">
        <v>2470</v>
      </c>
      <c r="AJ107" s="157" t="s">
        <v>2471</v>
      </c>
      <c r="AK107" s="157" t="s">
        <v>2472</v>
      </c>
      <c r="AL107" s="157" t="s">
        <v>1461</v>
      </c>
      <c r="AM107" s="346">
        <v>42492</v>
      </c>
      <c r="AN107" s="346">
        <v>42492</v>
      </c>
      <c r="AO107" s="346"/>
      <c r="AP107" s="346">
        <v>42551</v>
      </c>
      <c r="AQ107" s="29">
        <f t="shared" ref="AQ107" si="109">AP107-AN107</f>
        <v>59</v>
      </c>
      <c r="AR107" s="29"/>
      <c r="AS107" s="350" t="s">
        <v>33</v>
      </c>
      <c r="AT107" s="290">
        <v>79787263</v>
      </c>
      <c r="AU107" s="56"/>
      <c r="AV107" s="57"/>
      <c r="AW107" s="58"/>
      <c r="AX107" s="58"/>
      <c r="AY107" s="57"/>
      <c r="AZ107" s="58"/>
      <c r="BA107" s="59"/>
      <c r="BB107" s="60"/>
      <c r="BC107" s="61"/>
      <c r="BD107" s="61"/>
      <c r="BE107" s="62"/>
      <c r="BF107" s="61"/>
      <c r="BG107" s="63"/>
      <c r="BH107" s="63"/>
      <c r="BI107" s="64"/>
      <c r="BJ107" s="65"/>
      <c r="BK107" s="66"/>
      <c r="BL107" s="65"/>
      <c r="BM107" s="203">
        <f>+AF107</f>
        <v>0</v>
      </c>
      <c r="BN107" s="204">
        <f t="shared" ref="BN107" si="110">+AW107+BC107+BI107+BM107</f>
        <v>0</v>
      </c>
      <c r="BO107" s="205">
        <f>+AH107+BN107</f>
        <v>549327329</v>
      </c>
      <c r="BP107" s="67"/>
      <c r="BQ107" s="67"/>
      <c r="BR107" s="67"/>
      <c r="BS107" s="67"/>
      <c r="BT107" s="58"/>
      <c r="BU107" s="60"/>
      <c r="BV107" s="60"/>
      <c r="BW107" s="60"/>
      <c r="BX107" s="60"/>
      <c r="BY107" s="61"/>
      <c r="BZ107" s="71"/>
      <c r="CA107" s="71"/>
      <c r="CB107" s="72"/>
      <c r="CC107" s="72"/>
      <c r="CD107" s="72"/>
      <c r="CE107" s="73"/>
      <c r="CF107" s="74">
        <f>+IF(BQ107&gt;AP107,IF(BV107&gt;BQ107,IF(CA107&gt;BV107,CA107,BV107),BQ107),AP107)</f>
        <v>42551</v>
      </c>
      <c r="CG107" s="75"/>
      <c r="CH107" s="49"/>
      <c r="CI107" s="73"/>
      <c r="CJ107" s="76" t="e">
        <f>+SUMIFS(#REF!,#REF!,AB107)</f>
        <v>#REF!</v>
      </c>
      <c r="CK107" s="77" t="e">
        <f>+SUMIFS(#REF!,#REF!,AU107)+SUMIFS(#REF!,#REF!,BA107)+SUMIFS(#REF!,#REF!,BG107)</f>
        <v>#REF!</v>
      </c>
      <c r="CL107" s="78" t="e">
        <f t="shared" ref="CL107" si="111">+(CJ107+CK107)/BO107</f>
        <v>#REF!</v>
      </c>
      <c r="CM107" s="79"/>
      <c r="CN107" s="80" t="str">
        <f>+R107</f>
        <v>EJECUCIÓN</v>
      </c>
      <c r="CO107" s="81"/>
      <c r="CP107" s="82">
        <f t="shared" si="99"/>
        <v>42492</v>
      </c>
      <c r="CQ107" s="80">
        <f t="shared" ref="CQ107:CQ108" si="112">+CF107</f>
        <v>42551</v>
      </c>
      <c r="CR107" s="83">
        <f t="shared" ref="CR107" si="113">+CQ107-CP107</f>
        <v>59</v>
      </c>
      <c r="CS107" s="83">
        <f t="shared" si="102"/>
        <v>-215</v>
      </c>
      <c r="CT107" s="84">
        <f t="shared" ref="CT107" si="114">+IF(CS107&gt;=CR107,100,(CS107/CR107)*100)</f>
        <v>-364.40677966101697</v>
      </c>
      <c r="CU107" s="921"/>
      <c r="CV107" s="83">
        <f t="shared" ref="CV107" si="115">+CT107</f>
        <v>-364.40677966101697</v>
      </c>
      <c r="CW107" s="85" t="e">
        <f t="shared" ref="CW107" si="116">+CL107</f>
        <v>#REF!</v>
      </c>
    </row>
    <row r="108" spans="1:126" s="51" customFormat="1" ht="63.75" hidden="1" x14ac:dyDescent="0.25">
      <c r="A108" s="352">
        <f t="shared" si="76"/>
        <v>81</v>
      </c>
      <c r="B108" s="345" t="s">
        <v>1489</v>
      </c>
      <c r="C108" s="277" t="s">
        <v>1940</v>
      </c>
      <c r="D108" s="214" t="s">
        <v>1883</v>
      </c>
      <c r="E108" s="346">
        <v>42445</v>
      </c>
      <c r="F108" s="117" t="s">
        <v>1590</v>
      </c>
      <c r="G108" s="117" t="s">
        <v>1591</v>
      </c>
      <c r="H108" s="117"/>
      <c r="I108" s="120" t="s">
        <v>2250</v>
      </c>
      <c r="J108" s="45" t="s">
        <v>1941</v>
      </c>
      <c r="K108" s="352">
        <v>16</v>
      </c>
      <c r="L108" s="46" t="s">
        <v>1942</v>
      </c>
      <c r="M108" s="350" t="s">
        <v>1943</v>
      </c>
      <c r="N108" s="162">
        <v>216675000</v>
      </c>
      <c r="O108" s="348" t="s">
        <v>1944</v>
      </c>
      <c r="P108" s="349" t="s">
        <v>1531</v>
      </c>
      <c r="Q108" s="288" t="s">
        <v>1480</v>
      </c>
      <c r="R108" s="349" t="s">
        <v>1481</v>
      </c>
      <c r="S108" s="47"/>
      <c r="T108" s="48"/>
      <c r="U108" s="47"/>
      <c r="V108" s="192">
        <v>81</v>
      </c>
      <c r="W108" s="346">
        <v>42500</v>
      </c>
      <c r="X108" s="350" t="s">
        <v>1866</v>
      </c>
      <c r="Y108" s="45" t="s">
        <v>2294</v>
      </c>
      <c r="Z108" s="54">
        <v>9009673303</v>
      </c>
      <c r="AA108" s="50" t="s">
        <v>1578</v>
      </c>
      <c r="AB108" s="347">
        <v>98016</v>
      </c>
      <c r="AC108" s="346"/>
      <c r="AD108" s="29"/>
      <c r="AE108" s="157">
        <v>215264000</v>
      </c>
      <c r="AF108" s="49"/>
      <c r="AG108" s="49"/>
      <c r="AH108" s="49">
        <f t="shared" si="67"/>
        <v>215264000</v>
      </c>
      <c r="AI108" s="157" t="s">
        <v>2255</v>
      </c>
      <c r="AJ108" s="157" t="s">
        <v>2335</v>
      </c>
      <c r="AK108" s="157" t="s">
        <v>2336</v>
      </c>
      <c r="AL108" s="157" t="s">
        <v>2071</v>
      </c>
      <c r="AM108" s="346">
        <v>42502</v>
      </c>
      <c r="AN108" s="346"/>
      <c r="AO108" s="346"/>
      <c r="AP108" s="346">
        <v>42735</v>
      </c>
      <c r="AQ108" s="29">
        <f t="shared" si="9"/>
        <v>42735</v>
      </c>
      <c r="AR108" s="29"/>
      <c r="AS108" s="184" t="s">
        <v>1408</v>
      </c>
      <c r="AT108" s="290">
        <v>1087989085</v>
      </c>
      <c r="AU108" s="47"/>
      <c r="AV108" s="47"/>
      <c r="AW108" s="29"/>
      <c r="AX108" s="165"/>
      <c r="AY108" s="47"/>
      <c r="AZ108" s="29"/>
      <c r="BA108" s="46"/>
      <c r="BB108" s="349"/>
      <c r="BC108" s="29"/>
      <c r="BD108" s="29"/>
      <c r="BE108" s="47"/>
      <c r="BF108" s="29"/>
      <c r="BG108" s="96"/>
      <c r="BH108" s="96"/>
      <c r="BI108" s="49"/>
      <c r="BJ108" s="29"/>
      <c r="BK108" s="47"/>
      <c r="BL108" s="29"/>
      <c r="BM108" s="49">
        <f>+AF108</f>
        <v>0</v>
      </c>
      <c r="BN108" s="49">
        <f t="shared" si="10"/>
        <v>0</v>
      </c>
      <c r="BO108" s="49">
        <f>+AH108+BN108</f>
        <v>215264000</v>
      </c>
      <c r="BP108" s="349"/>
      <c r="BQ108" s="349"/>
      <c r="BR108" s="348"/>
      <c r="BS108" s="349"/>
      <c r="BT108" s="29"/>
      <c r="BU108" s="29"/>
      <c r="BV108" s="349"/>
      <c r="BW108" s="349"/>
      <c r="BX108" s="349"/>
      <c r="BY108" s="29"/>
      <c r="BZ108" s="91"/>
      <c r="CA108" s="91"/>
      <c r="CB108" s="349"/>
      <c r="CC108" s="349"/>
      <c r="CD108" s="349"/>
      <c r="CE108" s="73"/>
      <c r="CF108" s="52">
        <f>+IF(BQ108&gt;AP108,IF(BV108&gt;BQ108,IF(CA108&gt;BV108,CA108,BV108),BQ108),AP108)</f>
        <v>42735</v>
      </c>
      <c r="CG108" s="75"/>
      <c r="CH108" s="49"/>
      <c r="CI108" s="73"/>
      <c r="CJ108" s="73" t="e">
        <f>+SUMIFS(#REF!,#REF!,AB108)</f>
        <v>#REF!</v>
      </c>
      <c r="CK108" s="49" t="e">
        <f>+SUMIFS(#REF!,#REF!,AU108)+SUMIFS(#REF!,#REF!,BA108)+SUMIFS(#REF!,#REF!,BG108)</f>
        <v>#REF!</v>
      </c>
      <c r="CL108" s="79" t="e">
        <f t="shared" si="11"/>
        <v>#REF!</v>
      </c>
      <c r="CM108" s="79"/>
      <c r="CN108" s="81" t="str">
        <f>+R108</f>
        <v>EJECUCIÓN</v>
      </c>
      <c r="CO108" s="81"/>
      <c r="CP108" s="97">
        <f t="shared" si="99"/>
        <v>0</v>
      </c>
      <c r="CQ108" s="81">
        <f t="shared" si="112"/>
        <v>42735</v>
      </c>
      <c r="CR108" s="98">
        <f t="shared" si="101"/>
        <v>42735</v>
      </c>
      <c r="CS108" s="98">
        <f t="shared" si="102"/>
        <v>42277</v>
      </c>
      <c r="CT108" s="99">
        <f t="shared" si="13"/>
        <v>98.928278928278928</v>
      </c>
      <c r="CU108" s="343"/>
      <c r="CV108" s="98">
        <f t="shared" si="14"/>
        <v>98.928278928278928</v>
      </c>
      <c r="CW108" s="161" t="e">
        <f t="shared" si="15"/>
        <v>#REF!</v>
      </c>
    </row>
    <row r="109" spans="1:126" s="233" customFormat="1" ht="51" hidden="1" x14ac:dyDescent="0.25">
      <c r="A109" s="137" t="str">
        <f t="shared" si="76"/>
        <v>DESIERTO</v>
      </c>
      <c r="B109" s="276" t="s">
        <v>1610</v>
      </c>
      <c r="C109" s="276" t="s">
        <v>2265</v>
      </c>
      <c r="D109" s="226">
        <v>9</v>
      </c>
      <c r="E109" s="138">
        <v>42459</v>
      </c>
      <c r="F109" s="283" t="s">
        <v>1590</v>
      </c>
      <c r="G109" s="283" t="s">
        <v>1591</v>
      </c>
      <c r="H109" s="283"/>
      <c r="I109" s="284" t="s">
        <v>2250</v>
      </c>
      <c r="J109" s="227" t="s">
        <v>2246</v>
      </c>
      <c r="K109" s="152">
        <v>23</v>
      </c>
      <c r="L109" s="141">
        <v>432332</v>
      </c>
      <c r="M109" s="141" t="s">
        <v>2137</v>
      </c>
      <c r="N109" s="228">
        <v>98056000</v>
      </c>
      <c r="O109" s="128" t="s">
        <v>2247</v>
      </c>
      <c r="P109" s="130" t="s">
        <v>1531</v>
      </c>
      <c r="Q109" s="230" t="s">
        <v>1985</v>
      </c>
      <c r="R109" s="230" t="s">
        <v>1985</v>
      </c>
      <c r="S109" s="126"/>
      <c r="T109" s="128"/>
      <c r="U109" s="126"/>
      <c r="V109" s="192" t="s">
        <v>1985</v>
      </c>
      <c r="W109" s="138"/>
      <c r="X109" s="208"/>
      <c r="Y109" s="45"/>
      <c r="Z109" s="229"/>
      <c r="AA109" s="131"/>
      <c r="AB109" s="137"/>
      <c r="AC109" s="130"/>
      <c r="AD109" s="127"/>
      <c r="AE109" s="127"/>
      <c r="AF109" s="127"/>
      <c r="AG109" s="127"/>
      <c r="AH109" s="127">
        <v>0</v>
      </c>
      <c r="AI109" s="158" t="s">
        <v>22</v>
      </c>
      <c r="AJ109" s="158" t="s">
        <v>67</v>
      </c>
      <c r="AK109" s="158" t="s">
        <v>67</v>
      </c>
      <c r="AL109" s="158" t="s">
        <v>67</v>
      </c>
      <c r="AM109" s="138" t="s">
        <v>67</v>
      </c>
      <c r="AN109" s="138"/>
      <c r="AO109" s="138"/>
      <c r="AP109" s="138"/>
      <c r="AQ109" s="146">
        <f t="shared" si="9"/>
        <v>0</v>
      </c>
      <c r="AR109" s="126"/>
      <c r="AS109" s="208"/>
      <c r="AT109" s="294"/>
      <c r="AU109" s="126"/>
      <c r="AV109" s="126"/>
      <c r="AW109" s="127"/>
      <c r="AX109" s="128"/>
      <c r="AY109" s="126"/>
      <c r="AZ109" s="127"/>
      <c r="BA109" s="129"/>
      <c r="BB109" s="126"/>
      <c r="BC109" s="127"/>
      <c r="BD109" s="127"/>
      <c r="BE109" s="126"/>
      <c r="BF109" s="127"/>
      <c r="BG109" s="129"/>
      <c r="BH109" s="129"/>
      <c r="BI109" s="127"/>
      <c r="BJ109" s="127"/>
      <c r="BK109" s="126"/>
      <c r="BL109" s="127"/>
      <c r="BM109" s="127"/>
      <c r="BN109" s="127"/>
      <c r="BO109" s="127"/>
      <c r="BP109" s="130"/>
      <c r="BQ109" s="130"/>
      <c r="BR109" s="131"/>
      <c r="BS109" s="130"/>
      <c r="BT109" s="127"/>
      <c r="BU109" s="130"/>
      <c r="BV109" s="130"/>
      <c r="BW109" s="131"/>
      <c r="BX109" s="130"/>
      <c r="BY109" s="127"/>
      <c r="BZ109" s="130"/>
      <c r="CA109" s="130"/>
      <c r="CB109" s="131"/>
      <c r="CC109" s="130"/>
      <c r="CD109" s="127"/>
      <c r="CE109" s="132"/>
      <c r="CF109" s="126"/>
      <c r="CG109" s="128"/>
      <c r="CH109" s="127"/>
      <c r="CI109" s="132"/>
      <c r="CJ109" s="133"/>
      <c r="CK109" s="134"/>
      <c r="CL109" s="134"/>
      <c r="CM109" s="134"/>
      <c r="CN109" s="230"/>
      <c r="CO109" s="230"/>
      <c r="CP109" s="230"/>
      <c r="CQ109" s="230"/>
      <c r="CR109" s="230"/>
      <c r="CS109" s="127"/>
      <c r="CT109" s="231"/>
      <c r="CU109" s="230"/>
      <c r="CV109" s="127"/>
      <c r="CW109" s="232"/>
    </row>
    <row r="110" spans="1:126" s="51" customFormat="1" ht="93" hidden="1" customHeight="1" x14ac:dyDescent="0.25">
      <c r="A110" s="352">
        <f t="shared" si="76"/>
        <v>86</v>
      </c>
      <c r="B110" s="345" t="s">
        <v>1489</v>
      </c>
      <c r="C110" s="278" t="s">
        <v>2075</v>
      </c>
      <c r="D110" s="211">
        <v>10</v>
      </c>
      <c r="E110" s="346">
        <v>42460</v>
      </c>
      <c r="F110" s="117" t="s">
        <v>1590</v>
      </c>
      <c r="G110" s="117" t="s">
        <v>1591</v>
      </c>
      <c r="H110" s="117"/>
      <c r="I110" s="120" t="s">
        <v>2250</v>
      </c>
      <c r="J110" s="351" t="s">
        <v>2076</v>
      </c>
      <c r="K110" s="347">
        <v>26</v>
      </c>
      <c r="L110" s="46" t="s">
        <v>2077</v>
      </c>
      <c r="M110" s="46" t="s">
        <v>2078</v>
      </c>
      <c r="N110" s="162">
        <v>117000000</v>
      </c>
      <c r="O110" s="348" t="s">
        <v>2079</v>
      </c>
      <c r="P110" s="349">
        <v>42458</v>
      </c>
      <c r="Q110" s="288" t="s">
        <v>1480</v>
      </c>
      <c r="R110" s="349" t="s">
        <v>1481</v>
      </c>
      <c r="S110" s="47"/>
      <c r="T110" s="48"/>
      <c r="U110" s="47"/>
      <c r="V110" s="192">
        <v>86</v>
      </c>
      <c r="W110" s="346">
        <v>42517</v>
      </c>
      <c r="X110" s="350" t="s">
        <v>1866</v>
      </c>
      <c r="Y110" s="45" t="s">
        <v>2332</v>
      </c>
      <c r="Z110" s="270">
        <v>800122811</v>
      </c>
      <c r="AA110" s="50" t="s">
        <v>1806</v>
      </c>
      <c r="AB110" s="347">
        <v>113116</v>
      </c>
      <c r="AC110" s="346" t="s">
        <v>2333</v>
      </c>
      <c r="AD110" s="29"/>
      <c r="AE110" s="271">
        <v>114924032</v>
      </c>
      <c r="AF110" s="49"/>
      <c r="AG110" s="49"/>
      <c r="AH110" s="49">
        <f t="shared" ref="AH110:AH150" si="117">+AE110+AF110</f>
        <v>114924032</v>
      </c>
      <c r="AI110" s="157" t="s">
        <v>2080</v>
      </c>
      <c r="AJ110" s="88" t="s">
        <v>2081</v>
      </c>
      <c r="AK110" s="346" t="s">
        <v>2082</v>
      </c>
      <c r="AL110" s="346" t="s">
        <v>2473</v>
      </c>
      <c r="AM110" s="346">
        <v>42522</v>
      </c>
      <c r="AN110" s="346">
        <v>42481</v>
      </c>
      <c r="AO110" s="346"/>
      <c r="AP110" s="346">
        <v>42719</v>
      </c>
      <c r="AQ110" s="29">
        <f t="shared" si="9"/>
        <v>238</v>
      </c>
      <c r="AR110" s="29"/>
      <c r="AS110" s="184" t="s">
        <v>89</v>
      </c>
      <c r="AT110" s="290">
        <v>19262345</v>
      </c>
      <c r="AU110" s="57"/>
      <c r="AV110" s="57"/>
      <c r="AW110" s="58"/>
      <c r="AX110" s="86"/>
      <c r="AY110" s="57"/>
      <c r="AZ110" s="58"/>
      <c r="BA110" s="59"/>
      <c r="BB110" s="60"/>
      <c r="BC110" s="61"/>
      <c r="BD110" s="61"/>
      <c r="BE110" s="62"/>
      <c r="BF110" s="61"/>
      <c r="BG110" s="63"/>
      <c r="BH110" s="63"/>
      <c r="BI110" s="64"/>
      <c r="BJ110" s="65"/>
      <c r="BK110" s="66"/>
      <c r="BL110" s="65"/>
      <c r="BM110" s="203">
        <f>+AF110</f>
        <v>0</v>
      </c>
      <c r="BN110" s="204">
        <f t="shared" ref="BN110" si="118">+AW110+BC110+BI110+BM110</f>
        <v>0</v>
      </c>
      <c r="BO110" s="205">
        <f>+AH110+BN110</f>
        <v>114924032</v>
      </c>
      <c r="BP110" s="67"/>
      <c r="BQ110" s="67"/>
      <c r="BR110" s="115"/>
      <c r="BS110" s="67"/>
      <c r="BT110" s="58"/>
      <c r="BU110" s="61"/>
      <c r="BV110" s="60"/>
      <c r="BW110" s="60"/>
      <c r="BX110" s="60"/>
      <c r="BY110" s="61"/>
      <c r="BZ110" s="71"/>
      <c r="CA110" s="71"/>
      <c r="CB110" s="72"/>
      <c r="CC110" s="72"/>
      <c r="CD110" s="72"/>
      <c r="CE110" s="73"/>
      <c r="CF110" s="74">
        <f>+IF(BQ110&gt;AP110,IF(BV110&gt;BQ110,IF(CA110&gt;BV110,CA110,BV110),BQ110),AP110)</f>
        <v>42719</v>
      </c>
      <c r="CG110" s="75"/>
      <c r="CH110" s="49"/>
      <c r="CI110" s="73"/>
      <c r="CJ110" s="76" t="e">
        <f>+SUMIFS(#REF!,#REF!,AB110)</f>
        <v>#REF!</v>
      </c>
      <c r="CK110" s="77" t="e">
        <f>+SUMIFS(#REF!,#REF!,AU110)+SUMIFS(#REF!,#REF!,BA110)+SUMIFS(#REF!,#REF!,BG110)</f>
        <v>#REF!</v>
      </c>
      <c r="CL110" s="78" t="e">
        <f t="shared" ref="CL110" si="119">+(CJ110+CK110)/BO110</f>
        <v>#REF!</v>
      </c>
      <c r="CM110" s="79"/>
      <c r="CN110" s="80" t="str">
        <f>+R110</f>
        <v>EJECUCIÓN</v>
      </c>
      <c r="CO110" s="81"/>
      <c r="CP110" s="82">
        <f>+AN110</f>
        <v>42481</v>
      </c>
      <c r="CQ110" s="80">
        <f t="shared" ref="CQ110" si="120">+CF110</f>
        <v>42719</v>
      </c>
      <c r="CR110" s="83">
        <f t="shared" ref="CR110" si="121">+CQ110-CP110</f>
        <v>238</v>
      </c>
      <c r="CS110" s="83">
        <f t="shared" ref="CS110" si="122">+$CU$2-CP110</f>
        <v>-204</v>
      </c>
      <c r="CT110" s="84">
        <f t="shared" ref="CT110" si="123">+IF(CS110&gt;=CR110,100,(CS110/CR110)*100)</f>
        <v>-85.714285714285708</v>
      </c>
      <c r="CU110" s="343"/>
      <c r="CV110" s="83">
        <f t="shared" ref="CV110" si="124">+CT110</f>
        <v>-85.714285714285708</v>
      </c>
      <c r="CW110" s="85" t="e">
        <f t="shared" ref="CW110" si="125">+CL110</f>
        <v>#REF!</v>
      </c>
    </row>
    <row r="111" spans="1:126" ht="36.75" hidden="1" customHeight="1" x14ac:dyDescent="0.25">
      <c r="A111" s="352">
        <f t="shared" si="76"/>
        <v>87</v>
      </c>
      <c r="B111" s="278" t="s">
        <v>1609</v>
      </c>
      <c r="C111" s="278" t="s">
        <v>2046</v>
      </c>
      <c r="D111" s="225">
        <v>11</v>
      </c>
      <c r="E111" s="346">
        <v>42459</v>
      </c>
      <c r="F111" s="350" t="s">
        <v>1590</v>
      </c>
      <c r="G111" s="350" t="s">
        <v>1591</v>
      </c>
      <c r="H111" s="350"/>
      <c r="I111" s="120" t="s">
        <v>2250</v>
      </c>
      <c r="J111" s="28" t="s">
        <v>2047</v>
      </c>
      <c r="K111" s="347">
        <v>27</v>
      </c>
      <c r="L111" s="46">
        <v>321016</v>
      </c>
      <c r="M111" s="46" t="s">
        <v>2048</v>
      </c>
      <c r="N111" s="217">
        <v>56452825</v>
      </c>
      <c r="O111" s="75" t="s">
        <v>2049</v>
      </c>
      <c r="P111" s="91" t="s">
        <v>1531</v>
      </c>
      <c r="Q111" s="288" t="s">
        <v>1480</v>
      </c>
      <c r="R111" s="349" t="s">
        <v>1481</v>
      </c>
      <c r="S111" s="52"/>
      <c r="T111" s="75"/>
      <c r="U111" s="52"/>
      <c r="V111" s="192">
        <v>87</v>
      </c>
      <c r="W111" s="346">
        <v>42521</v>
      </c>
      <c r="X111" s="350" t="s">
        <v>1866</v>
      </c>
      <c r="Y111" s="45" t="s">
        <v>2337</v>
      </c>
      <c r="Z111" s="54">
        <v>800153993</v>
      </c>
      <c r="AA111" s="50" t="s">
        <v>1565</v>
      </c>
      <c r="AB111" s="352">
        <v>113516</v>
      </c>
      <c r="AC111" s="346">
        <v>42522</v>
      </c>
      <c r="AD111" s="49"/>
      <c r="AE111" s="73">
        <v>51901466</v>
      </c>
      <c r="AF111" s="49"/>
      <c r="AG111" s="49"/>
      <c r="AH111" s="49">
        <f t="shared" si="117"/>
        <v>51901466</v>
      </c>
      <c r="AI111" s="157" t="s">
        <v>2474</v>
      </c>
      <c r="AJ111" s="157" t="s">
        <v>2335</v>
      </c>
      <c r="AK111" s="157" t="s">
        <v>67</v>
      </c>
      <c r="AL111" s="157" t="s">
        <v>67</v>
      </c>
      <c r="AM111" s="346" t="s">
        <v>67</v>
      </c>
      <c r="AN111" s="346">
        <v>42522</v>
      </c>
      <c r="AO111" s="346"/>
      <c r="AP111" s="346">
        <v>42735</v>
      </c>
      <c r="AQ111" s="29">
        <f t="shared" si="9"/>
        <v>213</v>
      </c>
      <c r="AR111" s="52"/>
      <c r="AS111" s="350" t="s">
        <v>70</v>
      </c>
      <c r="AT111" s="290">
        <v>79247452</v>
      </c>
      <c r="AU111" s="52"/>
      <c r="AV111" s="52"/>
      <c r="AW111" s="49"/>
      <c r="AX111" s="75"/>
      <c r="AY111" s="52"/>
      <c r="AZ111" s="49"/>
      <c r="BA111" s="90"/>
      <c r="BB111" s="52"/>
      <c r="BC111" s="49"/>
      <c r="BD111" s="49"/>
      <c r="BE111" s="52"/>
      <c r="BF111" s="49"/>
      <c r="BG111" s="90"/>
      <c r="BH111" s="90"/>
      <c r="BI111" s="49"/>
      <c r="BJ111" s="49"/>
      <c r="BK111" s="52"/>
      <c r="BL111" s="49"/>
      <c r="BM111" s="49"/>
      <c r="BN111" s="49"/>
      <c r="BO111" s="49"/>
      <c r="BP111" s="91"/>
      <c r="BQ111" s="91"/>
      <c r="BR111" s="50"/>
      <c r="BS111" s="91"/>
      <c r="BT111" s="49"/>
      <c r="BU111" s="91"/>
      <c r="BV111" s="91"/>
      <c r="BW111" s="50"/>
      <c r="BX111" s="91"/>
      <c r="BY111" s="49"/>
      <c r="BZ111" s="91"/>
      <c r="CA111" s="91"/>
      <c r="CB111" s="50"/>
      <c r="CC111" s="91"/>
      <c r="CD111" s="49"/>
      <c r="CE111" s="92"/>
      <c r="CF111" s="52"/>
      <c r="CG111" s="75"/>
      <c r="CH111" s="49"/>
      <c r="CI111" s="92"/>
      <c r="CJ111" s="93"/>
      <c r="CK111" s="94"/>
      <c r="CL111" s="94"/>
      <c r="CM111" s="94"/>
      <c r="CN111" s="218"/>
      <c r="CO111" s="218"/>
      <c r="CP111" s="218"/>
      <c r="CQ111" s="218"/>
      <c r="CR111" s="218"/>
      <c r="CS111" s="49"/>
      <c r="CT111" s="219"/>
      <c r="CU111" s="218"/>
      <c r="CV111" s="49"/>
      <c r="CW111" s="220"/>
      <c r="DV111" s="221"/>
    </row>
    <row r="112" spans="1:126" s="51" customFormat="1" ht="60" hidden="1" customHeight="1" x14ac:dyDescent="0.25">
      <c r="A112" s="352">
        <f t="shared" si="76"/>
        <v>7263</v>
      </c>
      <c r="B112" s="345" t="s">
        <v>2094</v>
      </c>
      <c r="C112" s="277" t="s">
        <v>2095</v>
      </c>
      <c r="D112" s="214" t="s">
        <v>2096</v>
      </c>
      <c r="E112" s="346">
        <v>42440</v>
      </c>
      <c r="F112" s="350" t="s">
        <v>1590</v>
      </c>
      <c r="G112" s="117" t="s">
        <v>1873</v>
      </c>
      <c r="H112" s="117"/>
      <c r="I112" s="350" t="s">
        <v>1972</v>
      </c>
      <c r="J112" s="351" t="s">
        <v>2097</v>
      </c>
      <c r="K112" s="347" t="s">
        <v>2098</v>
      </c>
      <c r="L112" s="46">
        <v>91111703</v>
      </c>
      <c r="M112" s="184" t="s">
        <v>2099</v>
      </c>
      <c r="N112" s="162">
        <v>4485922</v>
      </c>
      <c r="O112" s="29" t="s">
        <v>2580</v>
      </c>
      <c r="P112" s="29" t="s">
        <v>1939</v>
      </c>
      <c r="Q112" s="288" t="s">
        <v>1480</v>
      </c>
      <c r="R112" s="349" t="s">
        <v>1481</v>
      </c>
      <c r="S112" s="47"/>
      <c r="T112" s="48"/>
      <c r="U112" s="47"/>
      <c r="V112" s="192">
        <v>7263</v>
      </c>
      <c r="W112" s="346">
        <v>42440</v>
      </c>
      <c r="X112" s="350" t="s">
        <v>1866</v>
      </c>
      <c r="Y112" s="45" t="s">
        <v>2100</v>
      </c>
      <c r="Z112" s="54">
        <v>4137729</v>
      </c>
      <c r="AA112" s="50" t="s">
        <v>1729</v>
      </c>
      <c r="AB112" s="347">
        <v>57716</v>
      </c>
      <c r="AC112" s="346">
        <v>42440</v>
      </c>
      <c r="AD112" s="29"/>
      <c r="AE112" s="29">
        <v>4485922</v>
      </c>
      <c r="AF112" s="49"/>
      <c r="AG112" s="49"/>
      <c r="AH112" s="49">
        <f t="shared" si="117"/>
        <v>4485922</v>
      </c>
      <c r="AI112" s="157" t="s">
        <v>22</v>
      </c>
      <c r="AJ112" s="157" t="s">
        <v>67</v>
      </c>
      <c r="AK112" s="157" t="s">
        <v>67</v>
      </c>
      <c r="AL112" s="157" t="s">
        <v>67</v>
      </c>
      <c r="AM112" s="346" t="s">
        <v>67</v>
      </c>
      <c r="AN112" s="346">
        <v>42440</v>
      </c>
      <c r="AO112" s="346"/>
      <c r="AP112" s="346">
        <v>42489</v>
      </c>
      <c r="AQ112" s="29">
        <f t="shared" ref="AQ112:AQ119" si="126">AP112-AN112</f>
        <v>49</v>
      </c>
      <c r="AR112" s="29"/>
      <c r="AS112" s="184" t="s">
        <v>2658</v>
      </c>
      <c r="AT112" s="290">
        <v>79292555</v>
      </c>
      <c r="AU112" s="57"/>
      <c r="AV112" s="57"/>
      <c r="AW112" s="58"/>
      <c r="AX112" s="86"/>
      <c r="AY112" s="57"/>
      <c r="AZ112" s="58"/>
      <c r="BA112" s="59"/>
      <c r="BB112" s="60"/>
      <c r="BC112" s="61"/>
      <c r="BD112" s="61"/>
      <c r="BE112" s="62"/>
      <c r="BF112" s="61"/>
      <c r="BG112" s="63"/>
      <c r="BH112" s="63"/>
      <c r="BI112" s="64"/>
      <c r="BJ112" s="65"/>
      <c r="BK112" s="66"/>
      <c r="BL112" s="65"/>
      <c r="BM112" s="203">
        <f t="shared" ref="BM112:BM118" si="127">+AF112</f>
        <v>0</v>
      </c>
      <c r="BN112" s="204">
        <f t="shared" ref="BN112:BN118" si="128">+AW112+BC112+BI112+BM112</f>
        <v>0</v>
      </c>
      <c r="BO112" s="205">
        <f t="shared" ref="BO112:BO118" si="129">+AH112+BN112</f>
        <v>4485922</v>
      </c>
      <c r="BP112" s="67"/>
      <c r="BQ112" s="67"/>
      <c r="BR112" s="115"/>
      <c r="BS112" s="67"/>
      <c r="BT112" s="58"/>
      <c r="BU112" s="61"/>
      <c r="BV112" s="60"/>
      <c r="BW112" s="60"/>
      <c r="BX112" s="60"/>
      <c r="BY112" s="61"/>
      <c r="BZ112" s="71"/>
      <c r="CA112" s="71"/>
      <c r="CB112" s="72"/>
      <c r="CC112" s="72"/>
      <c r="CD112" s="72"/>
      <c r="CE112" s="73"/>
      <c r="CF112" s="74">
        <f t="shared" ref="CF112:CF119" si="130">+IF(BQ112&gt;AP112,IF(BV112&gt;BQ112,IF(CA112&gt;BV112,CA112,BV112),BQ112),AP112)</f>
        <v>42489</v>
      </c>
      <c r="CG112" s="75"/>
      <c r="CH112" s="49"/>
      <c r="CI112" s="73"/>
      <c r="CJ112" s="76" t="e">
        <f>+SUMIFS(#REF!,#REF!,AB112)</f>
        <v>#REF!</v>
      </c>
      <c r="CK112" s="77" t="e">
        <f>+SUMIFS(#REF!,#REF!,AU112)+SUMIFS(#REF!,#REF!,BA112)+SUMIFS(#REF!,#REF!,BG112)</f>
        <v>#REF!</v>
      </c>
      <c r="CL112" s="78" t="e">
        <f t="shared" ref="CL112:CL118" si="131">+(CJ112+CK112)/BO112</f>
        <v>#REF!</v>
      </c>
      <c r="CM112" s="79"/>
      <c r="CN112" s="80" t="str">
        <f t="shared" ref="CN112:CN118" si="132">+R112</f>
        <v>EJECUCIÓN</v>
      </c>
      <c r="CO112" s="81"/>
      <c r="CP112" s="82">
        <f t="shared" ref="CP112:CP119" si="133">+AN112</f>
        <v>42440</v>
      </c>
      <c r="CQ112" s="80">
        <f t="shared" ref="CQ112:CQ119" si="134">+CF112</f>
        <v>42489</v>
      </c>
      <c r="CR112" s="83">
        <f t="shared" ref="CR112:CR119" si="135">+CQ112-CP112</f>
        <v>49</v>
      </c>
      <c r="CS112" s="83">
        <f t="shared" ref="CS112:CS119" si="136">+$CU$2-CP112</f>
        <v>-163</v>
      </c>
      <c r="CT112" s="84">
        <f t="shared" ref="CT112:CT119" si="137">+IF(CS112&gt;=CR112,100,(CS112/CR112)*100)</f>
        <v>-332.65306122448976</v>
      </c>
      <c r="CU112" s="218"/>
      <c r="CV112" s="83">
        <f t="shared" ref="CV112:CV119" si="138">+CT112</f>
        <v>-332.65306122448976</v>
      </c>
      <c r="CW112" s="85" t="e">
        <f t="shared" ref="CW112:CW118" si="139">+CL112</f>
        <v>#REF!</v>
      </c>
    </row>
    <row r="113" spans="1:126" s="51" customFormat="1" ht="60" hidden="1" customHeight="1" x14ac:dyDescent="0.25">
      <c r="A113" s="352">
        <f t="shared" si="76"/>
        <v>7264</v>
      </c>
      <c r="B113" s="345" t="s">
        <v>2094</v>
      </c>
      <c r="C113" s="277" t="s">
        <v>2101</v>
      </c>
      <c r="D113" s="234" t="s">
        <v>2102</v>
      </c>
      <c r="E113" s="346">
        <v>42440</v>
      </c>
      <c r="F113" s="350" t="s">
        <v>1590</v>
      </c>
      <c r="G113" s="117" t="s">
        <v>1873</v>
      </c>
      <c r="H113" s="117"/>
      <c r="I113" s="350" t="s">
        <v>1972</v>
      </c>
      <c r="J113" s="351" t="s">
        <v>2097</v>
      </c>
      <c r="K113" s="347" t="s">
        <v>2098</v>
      </c>
      <c r="L113" s="46">
        <v>91111703</v>
      </c>
      <c r="M113" s="184" t="s">
        <v>2099</v>
      </c>
      <c r="N113" s="162">
        <v>730800</v>
      </c>
      <c r="O113" s="29" t="s">
        <v>2581</v>
      </c>
      <c r="P113" s="29" t="s">
        <v>1939</v>
      </c>
      <c r="Q113" s="288" t="s">
        <v>1480</v>
      </c>
      <c r="R113" s="349" t="s">
        <v>1481</v>
      </c>
      <c r="S113" s="47"/>
      <c r="T113" s="48"/>
      <c r="U113" s="47"/>
      <c r="V113" s="192">
        <v>7264</v>
      </c>
      <c r="W113" s="346">
        <v>42440</v>
      </c>
      <c r="X113" s="350" t="s">
        <v>1866</v>
      </c>
      <c r="Y113" s="45" t="s">
        <v>2103</v>
      </c>
      <c r="Z113" s="54">
        <v>805022296</v>
      </c>
      <c r="AA113" s="50" t="s">
        <v>1883</v>
      </c>
      <c r="AB113" s="347">
        <v>57816</v>
      </c>
      <c r="AC113" s="346">
        <v>42440</v>
      </c>
      <c r="AD113" s="29"/>
      <c r="AE113" s="29">
        <v>730800</v>
      </c>
      <c r="AF113" s="49"/>
      <c r="AG113" s="49"/>
      <c r="AH113" s="49">
        <f t="shared" si="117"/>
        <v>730800</v>
      </c>
      <c r="AI113" s="157" t="s">
        <v>22</v>
      </c>
      <c r="AJ113" s="157" t="s">
        <v>67</v>
      </c>
      <c r="AK113" s="157" t="s">
        <v>67</v>
      </c>
      <c r="AL113" s="157" t="s">
        <v>67</v>
      </c>
      <c r="AM113" s="346" t="s">
        <v>67</v>
      </c>
      <c r="AN113" s="346">
        <v>42440</v>
      </c>
      <c r="AO113" s="346"/>
      <c r="AP113" s="346">
        <v>42489</v>
      </c>
      <c r="AQ113" s="29">
        <f t="shared" si="126"/>
        <v>49</v>
      </c>
      <c r="AR113" s="29"/>
      <c r="AS113" s="184" t="s">
        <v>2658</v>
      </c>
      <c r="AT113" s="290">
        <v>79292555</v>
      </c>
      <c r="AU113" s="57"/>
      <c r="AV113" s="57"/>
      <c r="AW113" s="58"/>
      <c r="AX113" s="86"/>
      <c r="AY113" s="57"/>
      <c r="AZ113" s="58"/>
      <c r="BA113" s="59"/>
      <c r="BB113" s="60"/>
      <c r="BC113" s="61"/>
      <c r="BD113" s="61"/>
      <c r="BE113" s="62"/>
      <c r="BF113" s="61"/>
      <c r="BG113" s="63"/>
      <c r="BH113" s="63"/>
      <c r="BI113" s="64"/>
      <c r="BJ113" s="65"/>
      <c r="BK113" s="66"/>
      <c r="BL113" s="65"/>
      <c r="BM113" s="203">
        <f t="shared" si="127"/>
        <v>0</v>
      </c>
      <c r="BN113" s="204">
        <f t="shared" si="128"/>
        <v>0</v>
      </c>
      <c r="BO113" s="205">
        <f t="shared" si="129"/>
        <v>730800</v>
      </c>
      <c r="BP113" s="67"/>
      <c r="BQ113" s="67"/>
      <c r="BR113" s="115"/>
      <c r="BS113" s="67"/>
      <c r="BT113" s="58"/>
      <c r="BU113" s="61"/>
      <c r="BV113" s="60"/>
      <c r="BW113" s="60"/>
      <c r="BX113" s="60"/>
      <c r="BY113" s="61"/>
      <c r="BZ113" s="71"/>
      <c r="CA113" s="71"/>
      <c r="CB113" s="72"/>
      <c r="CC113" s="72"/>
      <c r="CD113" s="72"/>
      <c r="CE113" s="73"/>
      <c r="CF113" s="74">
        <f t="shared" si="130"/>
        <v>42489</v>
      </c>
      <c r="CG113" s="75"/>
      <c r="CH113" s="49"/>
      <c r="CI113" s="73"/>
      <c r="CJ113" s="76" t="e">
        <f>+SUMIFS(#REF!,#REF!,AB113)</f>
        <v>#REF!</v>
      </c>
      <c r="CK113" s="77" t="e">
        <f>+SUMIFS(#REF!,#REF!,AU113)+SUMIFS(#REF!,#REF!,BA113)+SUMIFS(#REF!,#REF!,BG113)</f>
        <v>#REF!</v>
      </c>
      <c r="CL113" s="78" t="e">
        <f t="shared" si="131"/>
        <v>#REF!</v>
      </c>
      <c r="CM113" s="79"/>
      <c r="CN113" s="80" t="str">
        <f t="shared" si="132"/>
        <v>EJECUCIÓN</v>
      </c>
      <c r="CO113" s="81"/>
      <c r="CP113" s="82">
        <f t="shared" si="133"/>
        <v>42440</v>
      </c>
      <c r="CQ113" s="80">
        <f t="shared" si="134"/>
        <v>42489</v>
      </c>
      <c r="CR113" s="83">
        <f t="shared" si="135"/>
        <v>49</v>
      </c>
      <c r="CS113" s="83">
        <f t="shared" si="136"/>
        <v>-163</v>
      </c>
      <c r="CT113" s="84">
        <f t="shared" si="137"/>
        <v>-332.65306122448976</v>
      </c>
      <c r="CU113" s="218"/>
      <c r="CV113" s="83">
        <f t="shared" si="138"/>
        <v>-332.65306122448976</v>
      </c>
      <c r="CW113" s="85" t="e">
        <f t="shared" si="139"/>
        <v>#REF!</v>
      </c>
    </row>
    <row r="114" spans="1:126" s="51" customFormat="1" ht="60" hidden="1" customHeight="1" x14ac:dyDescent="0.25">
      <c r="A114" s="352">
        <f t="shared" si="76"/>
        <v>7265</v>
      </c>
      <c r="B114" s="345" t="s">
        <v>2094</v>
      </c>
      <c r="C114" s="277" t="s">
        <v>2104</v>
      </c>
      <c r="D114" s="234">
        <v>14864</v>
      </c>
      <c r="E114" s="346">
        <v>42440</v>
      </c>
      <c r="F114" s="350" t="s">
        <v>1590</v>
      </c>
      <c r="G114" s="117" t="s">
        <v>1873</v>
      </c>
      <c r="H114" s="117"/>
      <c r="I114" s="350" t="s">
        <v>1972</v>
      </c>
      <c r="J114" s="351" t="s">
        <v>2097</v>
      </c>
      <c r="K114" s="347" t="s">
        <v>2098</v>
      </c>
      <c r="L114" s="46">
        <v>91111703</v>
      </c>
      <c r="M114" s="184" t="s">
        <v>2099</v>
      </c>
      <c r="N114" s="162">
        <v>556800</v>
      </c>
      <c r="O114" s="171">
        <v>17816</v>
      </c>
      <c r="P114" s="29" t="s">
        <v>1939</v>
      </c>
      <c r="Q114" s="288" t="s">
        <v>1480</v>
      </c>
      <c r="R114" s="349" t="s">
        <v>1481</v>
      </c>
      <c r="S114" s="47"/>
      <c r="T114" s="48"/>
      <c r="U114" s="47"/>
      <c r="V114" s="192">
        <v>7265</v>
      </c>
      <c r="W114" s="346">
        <v>42440</v>
      </c>
      <c r="X114" s="350" t="s">
        <v>1866</v>
      </c>
      <c r="Y114" s="45" t="s">
        <v>2103</v>
      </c>
      <c r="Z114" s="54">
        <v>805022296</v>
      </c>
      <c r="AA114" s="50" t="s">
        <v>1883</v>
      </c>
      <c r="AB114" s="347">
        <v>57916</v>
      </c>
      <c r="AC114" s="346">
        <v>42440</v>
      </c>
      <c r="AD114" s="29"/>
      <c r="AE114" s="29">
        <v>556800</v>
      </c>
      <c r="AF114" s="49"/>
      <c r="AG114" s="49"/>
      <c r="AH114" s="49">
        <f t="shared" si="117"/>
        <v>556800</v>
      </c>
      <c r="AI114" s="157" t="s">
        <v>22</v>
      </c>
      <c r="AJ114" s="157" t="s">
        <v>67</v>
      </c>
      <c r="AK114" s="157" t="s">
        <v>67</v>
      </c>
      <c r="AL114" s="157" t="s">
        <v>67</v>
      </c>
      <c r="AM114" s="346" t="s">
        <v>67</v>
      </c>
      <c r="AN114" s="346">
        <v>42440</v>
      </c>
      <c r="AO114" s="346"/>
      <c r="AP114" s="346">
        <v>42489</v>
      </c>
      <c r="AQ114" s="29">
        <f t="shared" si="126"/>
        <v>49</v>
      </c>
      <c r="AR114" s="29"/>
      <c r="AS114" s="184" t="s">
        <v>2658</v>
      </c>
      <c r="AT114" s="290">
        <v>79292555</v>
      </c>
      <c r="AU114" s="57"/>
      <c r="AV114" s="57"/>
      <c r="AW114" s="58"/>
      <c r="AX114" s="86"/>
      <c r="AY114" s="57"/>
      <c r="AZ114" s="58"/>
      <c r="BA114" s="59"/>
      <c r="BB114" s="60"/>
      <c r="BC114" s="61"/>
      <c r="BD114" s="61"/>
      <c r="BE114" s="62"/>
      <c r="BF114" s="61"/>
      <c r="BG114" s="63"/>
      <c r="BH114" s="63"/>
      <c r="BI114" s="64"/>
      <c r="BJ114" s="65"/>
      <c r="BK114" s="66"/>
      <c r="BL114" s="65"/>
      <c r="BM114" s="203">
        <f t="shared" si="127"/>
        <v>0</v>
      </c>
      <c r="BN114" s="204">
        <f t="shared" si="128"/>
        <v>0</v>
      </c>
      <c r="BO114" s="205">
        <f t="shared" si="129"/>
        <v>556800</v>
      </c>
      <c r="BP114" s="67"/>
      <c r="BQ114" s="67"/>
      <c r="BR114" s="115"/>
      <c r="BS114" s="67"/>
      <c r="BT114" s="58"/>
      <c r="BU114" s="61"/>
      <c r="BV114" s="60"/>
      <c r="BW114" s="60"/>
      <c r="BX114" s="60"/>
      <c r="BY114" s="61"/>
      <c r="BZ114" s="71"/>
      <c r="CA114" s="71"/>
      <c r="CB114" s="72"/>
      <c r="CC114" s="72"/>
      <c r="CD114" s="72"/>
      <c r="CE114" s="73"/>
      <c r="CF114" s="74">
        <f t="shared" si="130"/>
        <v>42489</v>
      </c>
      <c r="CG114" s="75"/>
      <c r="CH114" s="49"/>
      <c r="CI114" s="73"/>
      <c r="CJ114" s="76" t="e">
        <f>+SUMIFS(#REF!,#REF!,AB114)</f>
        <v>#REF!</v>
      </c>
      <c r="CK114" s="77" t="e">
        <f>+SUMIFS(#REF!,#REF!,AU114)+SUMIFS(#REF!,#REF!,BA114)+SUMIFS(#REF!,#REF!,BG114)</f>
        <v>#REF!</v>
      </c>
      <c r="CL114" s="78" t="e">
        <f t="shared" si="131"/>
        <v>#REF!</v>
      </c>
      <c r="CM114" s="79"/>
      <c r="CN114" s="80" t="str">
        <f t="shared" si="132"/>
        <v>EJECUCIÓN</v>
      </c>
      <c r="CO114" s="81"/>
      <c r="CP114" s="82">
        <f t="shared" si="133"/>
        <v>42440</v>
      </c>
      <c r="CQ114" s="80">
        <f t="shared" si="134"/>
        <v>42489</v>
      </c>
      <c r="CR114" s="83">
        <f t="shared" si="135"/>
        <v>49</v>
      </c>
      <c r="CS114" s="83">
        <f t="shared" si="136"/>
        <v>-163</v>
      </c>
      <c r="CT114" s="84">
        <f t="shared" si="137"/>
        <v>-332.65306122448976</v>
      </c>
      <c r="CU114" s="218"/>
      <c r="CV114" s="83">
        <f t="shared" si="138"/>
        <v>-332.65306122448976</v>
      </c>
      <c r="CW114" s="85" t="e">
        <f t="shared" si="139"/>
        <v>#REF!</v>
      </c>
    </row>
    <row r="115" spans="1:126" s="51" customFormat="1" ht="60" hidden="1" customHeight="1" x14ac:dyDescent="0.25">
      <c r="A115" s="352">
        <f t="shared" si="76"/>
        <v>7266</v>
      </c>
      <c r="B115" s="345" t="s">
        <v>2094</v>
      </c>
      <c r="C115" s="277" t="s">
        <v>2105</v>
      </c>
      <c r="D115" s="234">
        <v>14863</v>
      </c>
      <c r="E115" s="346">
        <v>42440</v>
      </c>
      <c r="F115" s="350" t="s">
        <v>1590</v>
      </c>
      <c r="G115" s="117" t="s">
        <v>1873</v>
      </c>
      <c r="H115" s="117"/>
      <c r="I115" s="350" t="s">
        <v>1972</v>
      </c>
      <c r="J115" s="351" t="s">
        <v>2097</v>
      </c>
      <c r="K115" s="347" t="s">
        <v>2098</v>
      </c>
      <c r="L115" s="46">
        <v>91111703</v>
      </c>
      <c r="M115" s="184" t="s">
        <v>2099</v>
      </c>
      <c r="N115" s="162">
        <v>1448701</v>
      </c>
      <c r="O115" s="171">
        <v>17816</v>
      </c>
      <c r="P115" s="29" t="s">
        <v>1939</v>
      </c>
      <c r="Q115" s="288" t="s">
        <v>1480</v>
      </c>
      <c r="R115" s="349" t="s">
        <v>1481</v>
      </c>
      <c r="S115" s="47"/>
      <c r="T115" s="48"/>
      <c r="U115" s="47"/>
      <c r="V115" s="192">
        <v>7266</v>
      </c>
      <c r="W115" s="346">
        <v>42440</v>
      </c>
      <c r="X115" s="350" t="s">
        <v>1866</v>
      </c>
      <c r="Y115" s="45" t="s">
        <v>2100</v>
      </c>
      <c r="Z115" s="54">
        <v>4137729</v>
      </c>
      <c r="AA115" s="50" t="s">
        <v>1729</v>
      </c>
      <c r="AB115" s="347">
        <v>58116</v>
      </c>
      <c r="AC115" s="346">
        <v>42440</v>
      </c>
      <c r="AD115" s="29"/>
      <c r="AE115" s="29">
        <v>1448701</v>
      </c>
      <c r="AF115" s="49"/>
      <c r="AG115" s="49"/>
      <c r="AH115" s="49">
        <f t="shared" si="117"/>
        <v>1448701</v>
      </c>
      <c r="AI115" s="157" t="s">
        <v>22</v>
      </c>
      <c r="AJ115" s="157" t="s">
        <v>67</v>
      </c>
      <c r="AK115" s="157" t="s">
        <v>67</v>
      </c>
      <c r="AL115" s="157" t="s">
        <v>67</v>
      </c>
      <c r="AM115" s="346" t="s">
        <v>67</v>
      </c>
      <c r="AN115" s="346">
        <v>42440</v>
      </c>
      <c r="AO115" s="346"/>
      <c r="AP115" s="346">
        <v>42489</v>
      </c>
      <c r="AQ115" s="29">
        <f t="shared" si="126"/>
        <v>49</v>
      </c>
      <c r="AR115" s="29"/>
      <c r="AS115" s="184" t="s">
        <v>2658</v>
      </c>
      <c r="AT115" s="290">
        <v>79292555</v>
      </c>
      <c r="AU115" s="57"/>
      <c r="AV115" s="57"/>
      <c r="AW115" s="58"/>
      <c r="AX115" s="86"/>
      <c r="AY115" s="57"/>
      <c r="AZ115" s="58"/>
      <c r="BA115" s="59"/>
      <c r="BB115" s="60"/>
      <c r="BC115" s="61"/>
      <c r="BD115" s="61"/>
      <c r="BE115" s="62"/>
      <c r="BF115" s="61"/>
      <c r="BG115" s="63"/>
      <c r="BH115" s="63"/>
      <c r="BI115" s="64"/>
      <c r="BJ115" s="65"/>
      <c r="BK115" s="66"/>
      <c r="BL115" s="65"/>
      <c r="BM115" s="203">
        <f t="shared" si="127"/>
        <v>0</v>
      </c>
      <c r="BN115" s="204">
        <f t="shared" si="128"/>
        <v>0</v>
      </c>
      <c r="BO115" s="205">
        <f t="shared" si="129"/>
        <v>1448701</v>
      </c>
      <c r="BP115" s="67"/>
      <c r="BQ115" s="67"/>
      <c r="BR115" s="115"/>
      <c r="BS115" s="67"/>
      <c r="BT115" s="58"/>
      <c r="BU115" s="61"/>
      <c r="BV115" s="60"/>
      <c r="BW115" s="60"/>
      <c r="BX115" s="60"/>
      <c r="BY115" s="61"/>
      <c r="BZ115" s="71"/>
      <c r="CA115" s="71"/>
      <c r="CB115" s="72"/>
      <c r="CC115" s="72"/>
      <c r="CD115" s="72"/>
      <c r="CE115" s="73"/>
      <c r="CF115" s="74">
        <f t="shared" si="130"/>
        <v>42489</v>
      </c>
      <c r="CG115" s="75"/>
      <c r="CH115" s="49"/>
      <c r="CI115" s="73"/>
      <c r="CJ115" s="76" t="e">
        <f>+SUMIFS(#REF!,#REF!,AB115)</f>
        <v>#REF!</v>
      </c>
      <c r="CK115" s="77" t="e">
        <f>+SUMIFS(#REF!,#REF!,AU115)+SUMIFS(#REF!,#REF!,BA115)+SUMIFS(#REF!,#REF!,BG115)</f>
        <v>#REF!</v>
      </c>
      <c r="CL115" s="78" t="e">
        <f t="shared" si="131"/>
        <v>#REF!</v>
      </c>
      <c r="CM115" s="79"/>
      <c r="CN115" s="80" t="str">
        <f t="shared" si="132"/>
        <v>EJECUCIÓN</v>
      </c>
      <c r="CO115" s="81"/>
      <c r="CP115" s="82">
        <f t="shared" si="133"/>
        <v>42440</v>
      </c>
      <c r="CQ115" s="80">
        <f t="shared" si="134"/>
        <v>42489</v>
      </c>
      <c r="CR115" s="83">
        <f t="shared" si="135"/>
        <v>49</v>
      </c>
      <c r="CS115" s="83">
        <f t="shared" si="136"/>
        <v>-163</v>
      </c>
      <c r="CT115" s="84">
        <f t="shared" si="137"/>
        <v>-332.65306122448976</v>
      </c>
      <c r="CU115" s="218"/>
      <c r="CV115" s="83">
        <f t="shared" si="138"/>
        <v>-332.65306122448976</v>
      </c>
      <c r="CW115" s="85" t="e">
        <f t="shared" si="139"/>
        <v>#REF!</v>
      </c>
    </row>
    <row r="116" spans="1:126" s="51" customFormat="1" ht="60" hidden="1" customHeight="1" x14ac:dyDescent="0.25">
      <c r="A116" s="352">
        <f t="shared" si="76"/>
        <v>7267</v>
      </c>
      <c r="B116" s="345" t="s">
        <v>2094</v>
      </c>
      <c r="C116" s="277" t="s">
        <v>2106</v>
      </c>
      <c r="D116" s="234">
        <v>14862</v>
      </c>
      <c r="E116" s="346">
        <v>42440</v>
      </c>
      <c r="F116" s="350" t="s">
        <v>1590</v>
      </c>
      <c r="G116" s="117" t="s">
        <v>1873</v>
      </c>
      <c r="H116" s="117"/>
      <c r="I116" s="350" t="s">
        <v>1972</v>
      </c>
      <c r="J116" s="351" t="s">
        <v>2097</v>
      </c>
      <c r="K116" s="347" t="s">
        <v>2098</v>
      </c>
      <c r="L116" s="46">
        <v>91111703</v>
      </c>
      <c r="M116" s="184" t="s">
        <v>2099</v>
      </c>
      <c r="N116" s="162">
        <v>2232903</v>
      </c>
      <c r="O116" s="171" t="s">
        <v>2582</v>
      </c>
      <c r="P116" s="29" t="s">
        <v>1939</v>
      </c>
      <c r="Q116" s="288" t="s">
        <v>1480</v>
      </c>
      <c r="R116" s="349" t="s">
        <v>1481</v>
      </c>
      <c r="S116" s="47"/>
      <c r="T116" s="48"/>
      <c r="U116" s="47"/>
      <c r="V116" s="192">
        <v>7267</v>
      </c>
      <c r="W116" s="346">
        <v>42440</v>
      </c>
      <c r="X116" s="350" t="s">
        <v>1866</v>
      </c>
      <c r="Y116" s="45" t="s">
        <v>2100</v>
      </c>
      <c r="Z116" s="54">
        <v>4137729</v>
      </c>
      <c r="AA116" s="50" t="s">
        <v>1729</v>
      </c>
      <c r="AB116" s="347">
        <v>58216</v>
      </c>
      <c r="AC116" s="346">
        <v>42440</v>
      </c>
      <c r="AD116" s="29"/>
      <c r="AE116" s="29">
        <v>2232903</v>
      </c>
      <c r="AF116" s="49"/>
      <c r="AG116" s="49"/>
      <c r="AH116" s="49">
        <f t="shared" si="117"/>
        <v>2232903</v>
      </c>
      <c r="AI116" s="157" t="s">
        <v>22</v>
      </c>
      <c r="AJ116" s="157" t="s">
        <v>67</v>
      </c>
      <c r="AK116" s="157" t="s">
        <v>67</v>
      </c>
      <c r="AL116" s="157" t="s">
        <v>67</v>
      </c>
      <c r="AM116" s="346" t="s">
        <v>67</v>
      </c>
      <c r="AN116" s="346">
        <v>42440</v>
      </c>
      <c r="AO116" s="346"/>
      <c r="AP116" s="346">
        <v>42489</v>
      </c>
      <c r="AQ116" s="29">
        <f t="shared" si="126"/>
        <v>49</v>
      </c>
      <c r="AR116" s="29"/>
      <c r="AS116" s="184" t="s">
        <v>2658</v>
      </c>
      <c r="AT116" s="290">
        <v>79292555</v>
      </c>
      <c r="AU116" s="57"/>
      <c r="AV116" s="57"/>
      <c r="AW116" s="58"/>
      <c r="AX116" s="86"/>
      <c r="AY116" s="57"/>
      <c r="AZ116" s="58"/>
      <c r="BA116" s="59"/>
      <c r="BB116" s="60"/>
      <c r="BC116" s="61"/>
      <c r="BD116" s="61"/>
      <c r="BE116" s="62"/>
      <c r="BF116" s="61"/>
      <c r="BG116" s="63"/>
      <c r="BH116" s="63"/>
      <c r="BI116" s="64"/>
      <c r="BJ116" s="65"/>
      <c r="BK116" s="66"/>
      <c r="BL116" s="65"/>
      <c r="BM116" s="203">
        <f t="shared" si="127"/>
        <v>0</v>
      </c>
      <c r="BN116" s="204">
        <f t="shared" si="128"/>
        <v>0</v>
      </c>
      <c r="BO116" s="205">
        <f t="shared" si="129"/>
        <v>2232903</v>
      </c>
      <c r="BP116" s="67"/>
      <c r="BQ116" s="67"/>
      <c r="BR116" s="115"/>
      <c r="BS116" s="67"/>
      <c r="BT116" s="58"/>
      <c r="BU116" s="61"/>
      <c r="BV116" s="60"/>
      <c r="BW116" s="60"/>
      <c r="BX116" s="60"/>
      <c r="BY116" s="61"/>
      <c r="BZ116" s="71"/>
      <c r="CA116" s="71"/>
      <c r="CB116" s="72"/>
      <c r="CC116" s="72"/>
      <c r="CD116" s="72"/>
      <c r="CE116" s="73"/>
      <c r="CF116" s="74">
        <f t="shared" si="130"/>
        <v>42489</v>
      </c>
      <c r="CG116" s="75"/>
      <c r="CH116" s="49"/>
      <c r="CI116" s="73"/>
      <c r="CJ116" s="76" t="e">
        <f>+SUMIFS(#REF!,#REF!,AB116)</f>
        <v>#REF!</v>
      </c>
      <c r="CK116" s="77" t="e">
        <f>+SUMIFS(#REF!,#REF!,AU116)+SUMIFS(#REF!,#REF!,BA116)+SUMIFS(#REF!,#REF!,BG116)</f>
        <v>#REF!</v>
      </c>
      <c r="CL116" s="78" t="e">
        <f t="shared" si="131"/>
        <v>#REF!</v>
      </c>
      <c r="CM116" s="79"/>
      <c r="CN116" s="80" t="str">
        <f t="shared" si="132"/>
        <v>EJECUCIÓN</v>
      </c>
      <c r="CO116" s="81"/>
      <c r="CP116" s="82">
        <f t="shared" si="133"/>
        <v>42440</v>
      </c>
      <c r="CQ116" s="80">
        <f t="shared" si="134"/>
        <v>42489</v>
      </c>
      <c r="CR116" s="83">
        <f t="shared" si="135"/>
        <v>49</v>
      </c>
      <c r="CS116" s="83">
        <f t="shared" si="136"/>
        <v>-163</v>
      </c>
      <c r="CT116" s="84">
        <f t="shared" si="137"/>
        <v>-332.65306122448976</v>
      </c>
      <c r="CU116" s="218"/>
      <c r="CV116" s="83">
        <f t="shared" si="138"/>
        <v>-332.65306122448976</v>
      </c>
      <c r="CW116" s="85" t="e">
        <f t="shared" si="139"/>
        <v>#REF!</v>
      </c>
    </row>
    <row r="117" spans="1:126" s="51" customFormat="1" ht="60" hidden="1" customHeight="1" x14ac:dyDescent="0.25">
      <c r="A117" s="352">
        <f t="shared" si="76"/>
        <v>7268</v>
      </c>
      <c r="B117" s="345" t="s">
        <v>2094</v>
      </c>
      <c r="C117" s="277" t="s">
        <v>2106</v>
      </c>
      <c r="D117" s="234">
        <v>14861</v>
      </c>
      <c r="E117" s="346">
        <v>42440</v>
      </c>
      <c r="F117" s="350" t="s">
        <v>1590</v>
      </c>
      <c r="G117" s="117" t="s">
        <v>1873</v>
      </c>
      <c r="H117" s="117"/>
      <c r="I117" s="350" t="s">
        <v>1972</v>
      </c>
      <c r="J117" s="351" t="s">
        <v>2097</v>
      </c>
      <c r="K117" s="347" t="s">
        <v>2098</v>
      </c>
      <c r="L117" s="46">
        <v>91111703</v>
      </c>
      <c r="M117" s="184" t="s">
        <v>2099</v>
      </c>
      <c r="N117" s="162">
        <v>2565920</v>
      </c>
      <c r="O117" s="171">
        <v>17616</v>
      </c>
      <c r="P117" s="29" t="s">
        <v>1939</v>
      </c>
      <c r="Q117" s="288" t="s">
        <v>1480</v>
      </c>
      <c r="R117" s="349" t="s">
        <v>1481</v>
      </c>
      <c r="S117" s="47"/>
      <c r="T117" s="48"/>
      <c r="U117" s="47"/>
      <c r="V117" s="192">
        <v>7268</v>
      </c>
      <c r="W117" s="346">
        <v>42440</v>
      </c>
      <c r="X117" s="350" t="s">
        <v>1866</v>
      </c>
      <c r="Y117" s="45" t="s">
        <v>2103</v>
      </c>
      <c r="Z117" s="54">
        <v>805022296</v>
      </c>
      <c r="AA117" s="50" t="s">
        <v>1883</v>
      </c>
      <c r="AB117" s="347">
        <v>58016</v>
      </c>
      <c r="AC117" s="346">
        <v>42440</v>
      </c>
      <c r="AD117" s="29"/>
      <c r="AE117" s="29">
        <v>2565920</v>
      </c>
      <c r="AF117" s="49"/>
      <c r="AG117" s="49"/>
      <c r="AH117" s="49">
        <f t="shared" si="117"/>
        <v>2565920</v>
      </c>
      <c r="AI117" s="157" t="s">
        <v>22</v>
      </c>
      <c r="AJ117" s="157" t="s">
        <v>67</v>
      </c>
      <c r="AK117" s="157" t="s">
        <v>67</v>
      </c>
      <c r="AL117" s="157" t="s">
        <v>67</v>
      </c>
      <c r="AM117" s="346" t="s">
        <v>67</v>
      </c>
      <c r="AN117" s="346">
        <v>42440</v>
      </c>
      <c r="AO117" s="346"/>
      <c r="AP117" s="346">
        <v>42489</v>
      </c>
      <c r="AQ117" s="29">
        <f t="shared" si="126"/>
        <v>49</v>
      </c>
      <c r="AR117" s="29"/>
      <c r="AS117" s="184" t="s">
        <v>2658</v>
      </c>
      <c r="AT117" s="290">
        <v>79292555</v>
      </c>
      <c r="AU117" s="57"/>
      <c r="AV117" s="57"/>
      <c r="AW117" s="58"/>
      <c r="AX117" s="86"/>
      <c r="AY117" s="57"/>
      <c r="AZ117" s="58"/>
      <c r="BA117" s="59"/>
      <c r="BB117" s="60"/>
      <c r="BC117" s="61"/>
      <c r="BD117" s="61"/>
      <c r="BE117" s="62"/>
      <c r="BF117" s="61"/>
      <c r="BG117" s="63"/>
      <c r="BH117" s="63"/>
      <c r="BI117" s="64"/>
      <c r="BJ117" s="65"/>
      <c r="BK117" s="66"/>
      <c r="BL117" s="65"/>
      <c r="BM117" s="203">
        <f t="shared" si="127"/>
        <v>0</v>
      </c>
      <c r="BN117" s="204">
        <f t="shared" si="128"/>
        <v>0</v>
      </c>
      <c r="BO117" s="205">
        <f t="shared" si="129"/>
        <v>2565920</v>
      </c>
      <c r="BP117" s="67"/>
      <c r="BQ117" s="67"/>
      <c r="BR117" s="115"/>
      <c r="BS117" s="67"/>
      <c r="BT117" s="58"/>
      <c r="BU117" s="61"/>
      <c r="BV117" s="60"/>
      <c r="BW117" s="60"/>
      <c r="BX117" s="60"/>
      <c r="BY117" s="61"/>
      <c r="BZ117" s="71"/>
      <c r="CA117" s="71"/>
      <c r="CB117" s="72"/>
      <c r="CC117" s="72"/>
      <c r="CD117" s="72"/>
      <c r="CE117" s="73"/>
      <c r="CF117" s="74">
        <f t="shared" si="130"/>
        <v>42489</v>
      </c>
      <c r="CG117" s="75"/>
      <c r="CH117" s="49"/>
      <c r="CI117" s="73"/>
      <c r="CJ117" s="76" t="e">
        <f>+SUMIFS(#REF!,#REF!,AB117)</f>
        <v>#REF!</v>
      </c>
      <c r="CK117" s="77" t="e">
        <f>+SUMIFS(#REF!,#REF!,AU117)+SUMIFS(#REF!,#REF!,BA117)+SUMIFS(#REF!,#REF!,BG117)</f>
        <v>#REF!</v>
      </c>
      <c r="CL117" s="78" t="e">
        <f t="shared" si="131"/>
        <v>#REF!</v>
      </c>
      <c r="CM117" s="79"/>
      <c r="CN117" s="80" t="str">
        <f t="shared" si="132"/>
        <v>EJECUCIÓN</v>
      </c>
      <c r="CO117" s="81"/>
      <c r="CP117" s="82">
        <f t="shared" si="133"/>
        <v>42440</v>
      </c>
      <c r="CQ117" s="80">
        <f t="shared" si="134"/>
        <v>42489</v>
      </c>
      <c r="CR117" s="83">
        <f t="shared" si="135"/>
        <v>49</v>
      </c>
      <c r="CS117" s="83">
        <f t="shared" si="136"/>
        <v>-163</v>
      </c>
      <c r="CT117" s="84">
        <f t="shared" si="137"/>
        <v>-332.65306122448976</v>
      </c>
      <c r="CU117" s="218"/>
      <c r="CV117" s="83">
        <f t="shared" si="138"/>
        <v>-332.65306122448976</v>
      </c>
      <c r="CW117" s="85" t="e">
        <f t="shared" si="139"/>
        <v>#REF!</v>
      </c>
    </row>
    <row r="118" spans="1:126" s="51" customFormat="1" ht="60" hidden="1" customHeight="1" x14ac:dyDescent="0.25">
      <c r="A118" s="352">
        <f t="shared" si="76"/>
        <v>7278</v>
      </c>
      <c r="B118" s="345" t="s">
        <v>2094</v>
      </c>
      <c r="C118" s="277" t="s">
        <v>2107</v>
      </c>
      <c r="D118" s="234">
        <v>14860</v>
      </c>
      <c r="E118" s="346">
        <v>42440</v>
      </c>
      <c r="F118" s="350" t="s">
        <v>1590</v>
      </c>
      <c r="G118" s="117" t="s">
        <v>1873</v>
      </c>
      <c r="H118" s="117"/>
      <c r="I118" s="350" t="s">
        <v>1972</v>
      </c>
      <c r="J118" s="351" t="s">
        <v>2097</v>
      </c>
      <c r="K118" s="347" t="s">
        <v>2098</v>
      </c>
      <c r="L118" s="46">
        <v>91111703</v>
      </c>
      <c r="M118" s="184" t="s">
        <v>2099</v>
      </c>
      <c r="N118" s="162">
        <v>3572800</v>
      </c>
      <c r="O118" s="171">
        <v>17516</v>
      </c>
      <c r="P118" s="29" t="s">
        <v>1939</v>
      </c>
      <c r="Q118" s="288" t="s">
        <v>1480</v>
      </c>
      <c r="R118" s="349" t="s">
        <v>1481</v>
      </c>
      <c r="S118" s="47"/>
      <c r="T118" s="48"/>
      <c r="U118" s="47"/>
      <c r="V118" s="192">
        <v>7278</v>
      </c>
      <c r="W118" s="346">
        <v>42440</v>
      </c>
      <c r="X118" s="350" t="s">
        <v>1866</v>
      </c>
      <c r="Y118" s="45" t="s">
        <v>2103</v>
      </c>
      <c r="Z118" s="54">
        <v>805022296</v>
      </c>
      <c r="AA118" s="50" t="s">
        <v>1883</v>
      </c>
      <c r="AB118" s="347">
        <v>58316</v>
      </c>
      <c r="AC118" s="346">
        <v>42440</v>
      </c>
      <c r="AD118" s="29"/>
      <c r="AE118" s="29">
        <v>3572800</v>
      </c>
      <c r="AF118" s="49"/>
      <c r="AG118" s="49"/>
      <c r="AH118" s="49">
        <f t="shared" si="117"/>
        <v>3572800</v>
      </c>
      <c r="AI118" s="157" t="s">
        <v>22</v>
      </c>
      <c r="AJ118" s="157" t="s">
        <v>67</v>
      </c>
      <c r="AK118" s="157" t="s">
        <v>67</v>
      </c>
      <c r="AL118" s="157" t="s">
        <v>67</v>
      </c>
      <c r="AM118" s="346" t="s">
        <v>67</v>
      </c>
      <c r="AN118" s="346">
        <v>42440</v>
      </c>
      <c r="AO118" s="346"/>
      <c r="AP118" s="346">
        <v>42489</v>
      </c>
      <c r="AQ118" s="29">
        <f t="shared" si="126"/>
        <v>49</v>
      </c>
      <c r="AR118" s="29"/>
      <c r="AS118" s="184" t="s">
        <v>2658</v>
      </c>
      <c r="AT118" s="290">
        <v>79292555</v>
      </c>
      <c r="AU118" s="57"/>
      <c r="AV118" s="57"/>
      <c r="AW118" s="58"/>
      <c r="AX118" s="86"/>
      <c r="AY118" s="57"/>
      <c r="AZ118" s="58"/>
      <c r="BA118" s="59"/>
      <c r="BB118" s="60"/>
      <c r="BC118" s="61"/>
      <c r="BD118" s="61"/>
      <c r="BE118" s="62"/>
      <c r="BF118" s="61"/>
      <c r="BG118" s="63"/>
      <c r="BH118" s="63"/>
      <c r="BI118" s="64"/>
      <c r="BJ118" s="65"/>
      <c r="BK118" s="66"/>
      <c r="BL118" s="65"/>
      <c r="BM118" s="203">
        <f t="shared" si="127"/>
        <v>0</v>
      </c>
      <c r="BN118" s="204">
        <f t="shared" si="128"/>
        <v>0</v>
      </c>
      <c r="BO118" s="205">
        <f t="shared" si="129"/>
        <v>3572800</v>
      </c>
      <c r="BP118" s="67"/>
      <c r="BQ118" s="67"/>
      <c r="BR118" s="115"/>
      <c r="BS118" s="67"/>
      <c r="BT118" s="58"/>
      <c r="BU118" s="61"/>
      <c r="BV118" s="60"/>
      <c r="BW118" s="60"/>
      <c r="BX118" s="60"/>
      <c r="BY118" s="61"/>
      <c r="BZ118" s="71"/>
      <c r="CA118" s="71"/>
      <c r="CB118" s="72"/>
      <c r="CC118" s="72"/>
      <c r="CD118" s="72"/>
      <c r="CE118" s="73"/>
      <c r="CF118" s="74">
        <f t="shared" si="130"/>
        <v>42489</v>
      </c>
      <c r="CG118" s="75"/>
      <c r="CH118" s="49"/>
      <c r="CI118" s="73"/>
      <c r="CJ118" s="76" t="e">
        <f>+SUMIFS(#REF!,#REF!,AB118)</f>
        <v>#REF!</v>
      </c>
      <c r="CK118" s="77" t="e">
        <f>+SUMIFS(#REF!,#REF!,AU118)+SUMIFS(#REF!,#REF!,BA118)+SUMIFS(#REF!,#REF!,BG118)</f>
        <v>#REF!</v>
      </c>
      <c r="CL118" s="78" t="e">
        <f t="shared" si="131"/>
        <v>#REF!</v>
      </c>
      <c r="CM118" s="79"/>
      <c r="CN118" s="80" t="str">
        <f t="shared" si="132"/>
        <v>EJECUCIÓN</v>
      </c>
      <c r="CO118" s="81"/>
      <c r="CP118" s="82">
        <f t="shared" si="133"/>
        <v>42440</v>
      </c>
      <c r="CQ118" s="80">
        <f t="shared" si="134"/>
        <v>42489</v>
      </c>
      <c r="CR118" s="83">
        <f t="shared" si="135"/>
        <v>49</v>
      </c>
      <c r="CS118" s="83">
        <f t="shared" si="136"/>
        <v>-163</v>
      </c>
      <c r="CT118" s="84">
        <f t="shared" si="137"/>
        <v>-332.65306122448976</v>
      </c>
      <c r="CU118" s="218"/>
      <c r="CV118" s="83">
        <f t="shared" si="138"/>
        <v>-332.65306122448976</v>
      </c>
      <c r="CW118" s="85" t="e">
        <f t="shared" si="139"/>
        <v>#REF!</v>
      </c>
    </row>
    <row r="119" spans="1:126" ht="38.25" hidden="1" x14ac:dyDescent="0.25">
      <c r="A119" s="352">
        <f t="shared" si="76"/>
        <v>75</v>
      </c>
      <c r="B119" s="277" t="s">
        <v>1609</v>
      </c>
      <c r="C119" s="277" t="s">
        <v>2614</v>
      </c>
      <c r="D119" s="216">
        <v>70</v>
      </c>
      <c r="E119" s="346">
        <v>42471</v>
      </c>
      <c r="F119" s="350" t="s">
        <v>1499</v>
      </c>
      <c r="G119" s="350" t="s">
        <v>1659</v>
      </c>
      <c r="H119" s="350"/>
      <c r="I119" s="350" t="s">
        <v>2257</v>
      </c>
      <c r="J119" s="28" t="s">
        <v>2122</v>
      </c>
      <c r="K119" s="347">
        <v>141</v>
      </c>
      <c r="L119" s="46">
        <v>78131602</v>
      </c>
      <c r="M119" s="46" t="s">
        <v>2123</v>
      </c>
      <c r="N119" s="217">
        <v>1067450134</v>
      </c>
      <c r="O119" s="75" t="s">
        <v>2124</v>
      </c>
      <c r="P119" s="183" t="s">
        <v>1637</v>
      </c>
      <c r="Q119" s="288" t="s">
        <v>1480</v>
      </c>
      <c r="R119" s="349" t="s">
        <v>1481</v>
      </c>
      <c r="S119" s="52"/>
      <c r="T119" s="75"/>
      <c r="U119" s="52"/>
      <c r="V119" s="192">
        <v>75</v>
      </c>
      <c r="W119" s="346">
        <v>42488</v>
      </c>
      <c r="X119" s="350" t="s">
        <v>1484</v>
      </c>
      <c r="Y119" s="45" t="s">
        <v>2125</v>
      </c>
      <c r="Z119" s="114">
        <v>900062917</v>
      </c>
      <c r="AA119" s="50" t="s">
        <v>1839</v>
      </c>
      <c r="AB119" s="352">
        <v>92716</v>
      </c>
      <c r="AC119" s="91"/>
      <c r="AD119" s="49"/>
      <c r="AE119" s="73">
        <v>1067450134</v>
      </c>
      <c r="AF119" s="49"/>
      <c r="AG119" s="49"/>
      <c r="AH119" s="49">
        <f t="shared" si="117"/>
        <v>1067450134</v>
      </c>
      <c r="AI119" s="157" t="s">
        <v>2475</v>
      </c>
      <c r="AJ119" s="157" t="s">
        <v>2335</v>
      </c>
      <c r="AK119" s="157" t="s">
        <v>67</v>
      </c>
      <c r="AL119" s="157" t="s">
        <v>67</v>
      </c>
      <c r="AM119" s="346" t="s">
        <v>67</v>
      </c>
      <c r="AN119" s="346">
        <v>42489</v>
      </c>
      <c r="AO119" s="346"/>
      <c r="AP119" s="346">
        <v>42735</v>
      </c>
      <c r="AQ119" s="29">
        <f t="shared" si="126"/>
        <v>246</v>
      </c>
      <c r="AR119" s="52"/>
      <c r="AS119" s="184" t="s">
        <v>1463</v>
      </c>
      <c r="AT119" s="290">
        <v>36551065</v>
      </c>
      <c r="AU119" s="52"/>
      <c r="AV119" s="52"/>
      <c r="AW119" s="49"/>
      <c r="AX119" s="75"/>
      <c r="AY119" s="52"/>
      <c r="AZ119" s="49"/>
      <c r="BA119" s="90"/>
      <c r="BB119" s="52"/>
      <c r="BC119" s="49"/>
      <c r="BD119" s="49"/>
      <c r="BE119" s="52"/>
      <c r="BF119" s="49"/>
      <c r="BG119" s="90"/>
      <c r="BH119" s="90"/>
      <c r="BI119" s="49"/>
      <c r="BJ119" s="49"/>
      <c r="BK119" s="52"/>
      <c r="BL119" s="49"/>
      <c r="BM119" s="49"/>
      <c r="BN119" s="49"/>
      <c r="BO119" s="49"/>
      <c r="BP119" s="91"/>
      <c r="BQ119" s="91"/>
      <c r="BR119" s="50"/>
      <c r="BS119" s="91"/>
      <c r="BT119" s="49"/>
      <c r="BU119" s="91"/>
      <c r="BV119" s="91"/>
      <c r="BW119" s="50"/>
      <c r="BX119" s="91"/>
      <c r="BY119" s="49"/>
      <c r="BZ119" s="91"/>
      <c r="CA119" s="91"/>
      <c r="CB119" s="50"/>
      <c r="CC119" s="91"/>
      <c r="CD119" s="49"/>
      <c r="CE119" s="92"/>
      <c r="CF119" s="52">
        <f t="shared" si="130"/>
        <v>42735</v>
      </c>
      <c r="CG119" s="75"/>
      <c r="CH119" s="49"/>
      <c r="CI119" s="92"/>
      <c r="CJ119" s="93"/>
      <c r="CK119" s="94"/>
      <c r="CL119" s="94"/>
      <c r="CM119" s="94"/>
      <c r="CN119" s="218"/>
      <c r="CO119" s="218"/>
      <c r="CP119" s="218">
        <f t="shared" si="133"/>
        <v>42489</v>
      </c>
      <c r="CQ119" s="218">
        <f t="shared" si="134"/>
        <v>42735</v>
      </c>
      <c r="CR119" s="218">
        <f t="shared" si="135"/>
        <v>246</v>
      </c>
      <c r="CS119" s="49">
        <f t="shared" si="136"/>
        <v>-212</v>
      </c>
      <c r="CT119" s="219">
        <f t="shared" si="137"/>
        <v>-86.178861788617894</v>
      </c>
      <c r="CU119" s="218"/>
      <c r="CV119" s="49">
        <f t="shared" si="138"/>
        <v>-86.178861788617894</v>
      </c>
      <c r="CW119" s="220"/>
      <c r="DV119" s="221"/>
    </row>
    <row r="120" spans="1:126" ht="76.5" hidden="1" customHeight="1" x14ac:dyDescent="0.25">
      <c r="A120" s="352">
        <f t="shared" si="76"/>
        <v>70</v>
      </c>
      <c r="B120" s="277" t="s">
        <v>1609</v>
      </c>
      <c r="C120" s="277" t="s">
        <v>2476</v>
      </c>
      <c r="D120" s="216">
        <v>71</v>
      </c>
      <c r="E120" s="346">
        <v>42478</v>
      </c>
      <c r="F120" s="350" t="s">
        <v>1499</v>
      </c>
      <c r="G120" s="44" t="s">
        <v>1525</v>
      </c>
      <c r="H120" s="44"/>
      <c r="I120" s="45" t="s">
        <v>2257</v>
      </c>
      <c r="J120" s="28" t="s">
        <v>2126</v>
      </c>
      <c r="K120" s="347">
        <v>258</v>
      </c>
      <c r="L120" s="46">
        <v>801616</v>
      </c>
      <c r="M120" s="46" t="s">
        <v>2127</v>
      </c>
      <c r="N120" s="217">
        <v>20000000</v>
      </c>
      <c r="O120" s="75" t="s">
        <v>2128</v>
      </c>
      <c r="P120" s="183" t="s">
        <v>1487</v>
      </c>
      <c r="Q120" s="288" t="s">
        <v>1480</v>
      </c>
      <c r="R120" s="349" t="s">
        <v>1481</v>
      </c>
      <c r="S120" s="52"/>
      <c r="T120" s="75"/>
      <c r="U120" s="52"/>
      <c r="V120" s="192">
        <v>70</v>
      </c>
      <c r="W120" s="346">
        <v>42480</v>
      </c>
      <c r="X120" s="350" t="s">
        <v>1484</v>
      </c>
      <c r="Y120" s="365" t="s">
        <v>2129</v>
      </c>
      <c r="Z120" s="114">
        <v>1152447287</v>
      </c>
      <c r="AA120" s="50"/>
      <c r="AB120" s="352">
        <v>85416</v>
      </c>
      <c r="AC120" s="91"/>
      <c r="AD120" s="367">
        <v>2500000</v>
      </c>
      <c r="AE120" s="73">
        <v>20000000</v>
      </c>
      <c r="AF120" s="49"/>
      <c r="AG120" s="49"/>
      <c r="AH120" s="367">
        <f t="shared" si="117"/>
        <v>20000000</v>
      </c>
      <c r="AI120" s="157" t="s">
        <v>22</v>
      </c>
      <c r="AJ120" s="157" t="s">
        <v>67</v>
      </c>
      <c r="AK120" s="157" t="s">
        <v>67</v>
      </c>
      <c r="AL120" s="157" t="s">
        <v>67</v>
      </c>
      <c r="AM120" s="346" t="s">
        <v>67</v>
      </c>
      <c r="AN120" s="346">
        <v>42480</v>
      </c>
      <c r="AO120" s="346"/>
      <c r="AP120" s="346">
        <v>42735</v>
      </c>
      <c r="AQ120" s="29">
        <f>AP120-AN120</f>
        <v>255</v>
      </c>
      <c r="AR120" s="52"/>
      <c r="AS120" s="184" t="s">
        <v>41</v>
      </c>
      <c r="AT120" s="290">
        <v>24433491</v>
      </c>
      <c r="AU120" s="52"/>
      <c r="AV120" s="52"/>
      <c r="AW120" s="49"/>
      <c r="AX120" s="75"/>
      <c r="AY120" s="52"/>
      <c r="AZ120" s="49"/>
      <c r="BA120" s="90"/>
      <c r="BB120" s="52"/>
      <c r="BC120" s="49"/>
      <c r="BD120" s="49"/>
      <c r="BE120" s="52"/>
      <c r="BF120" s="49"/>
      <c r="BG120" s="90"/>
      <c r="BH120" s="90"/>
      <c r="BI120" s="49"/>
      <c r="BJ120" s="49"/>
      <c r="BK120" s="52"/>
      <c r="BL120" s="49"/>
      <c r="BM120" s="49"/>
      <c r="BN120" s="49"/>
      <c r="BO120" s="49"/>
      <c r="BP120" s="91"/>
      <c r="BQ120" s="91"/>
      <c r="BR120" s="50"/>
      <c r="BS120" s="91"/>
      <c r="BT120" s="49"/>
      <c r="BU120" s="91"/>
      <c r="BV120" s="91"/>
      <c r="BW120" s="50"/>
      <c r="BX120" s="91"/>
      <c r="BY120" s="49"/>
      <c r="BZ120" s="91"/>
      <c r="CA120" s="91"/>
      <c r="CB120" s="50"/>
      <c r="CC120" s="91"/>
      <c r="CD120" s="49"/>
      <c r="CE120" s="92"/>
      <c r="CF120" s="52"/>
      <c r="CG120" s="75"/>
      <c r="CH120" s="49"/>
      <c r="CI120" s="92"/>
      <c r="CJ120" s="93"/>
      <c r="CK120" s="94"/>
      <c r="CL120" s="94"/>
      <c r="CM120" s="94"/>
      <c r="CN120" s="218"/>
      <c r="CO120" s="218"/>
      <c r="CP120" s="218"/>
      <c r="CQ120" s="218"/>
      <c r="CR120" s="218"/>
      <c r="CS120" s="49"/>
      <c r="CT120" s="219"/>
      <c r="CU120" s="218"/>
      <c r="CV120" s="49"/>
      <c r="CW120" s="220"/>
      <c r="DV120" s="363"/>
    </row>
    <row r="121" spans="1:126" ht="80.25" hidden="1" customHeight="1" x14ac:dyDescent="0.25">
      <c r="A121" s="352">
        <f t="shared" si="76"/>
        <v>69</v>
      </c>
      <c r="B121" s="277" t="s">
        <v>1610</v>
      </c>
      <c r="C121" s="277" t="s">
        <v>2477</v>
      </c>
      <c r="D121" s="216">
        <v>72</v>
      </c>
      <c r="E121" s="346">
        <v>42478</v>
      </c>
      <c r="F121" s="350" t="s">
        <v>1499</v>
      </c>
      <c r="G121" s="44" t="s">
        <v>1525</v>
      </c>
      <c r="H121" s="44"/>
      <c r="I121" s="45" t="s">
        <v>2257</v>
      </c>
      <c r="J121" s="28" t="s">
        <v>2126</v>
      </c>
      <c r="K121" s="347">
        <v>259</v>
      </c>
      <c r="L121" s="46">
        <v>801616</v>
      </c>
      <c r="M121" s="46" t="s">
        <v>2127</v>
      </c>
      <c r="N121" s="217">
        <v>20000000</v>
      </c>
      <c r="O121" s="75" t="s">
        <v>2130</v>
      </c>
      <c r="P121" s="183" t="s">
        <v>1487</v>
      </c>
      <c r="Q121" s="288" t="s">
        <v>1480</v>
      </c>
      <c r="R121" s="349" t="s">
        <v>1481</v>
      </c>
      <c r="S121" s="52"/>
      <c r="T121" s="75"/>
      <c r="U121" s="52"/>
      <c r="V121" s="192">
        <v>69</v>
      </c>
      <c r="W121" s="346">
        <v>42480</v>
      </c>
      <c r="X121" s="350" t="s">
        <v>1484</v>
      </c>
      <c r="Y121" s="365" t="s">
        <v>2131</v>
      </c>
      <c r="Z121" s="114">
        <v>1032429194</v>
      </c>
      <c r="AA121" s="50"/>
      <c r="AB121" s="352">
        <v>84816</v>
      </c>
      <c r="AC121" s="91">
        <v>42480</v>
      </c>
      <c r="AD121" s="367">
        <v>2500000</v>
      </c>
      <c r="AE121" s="73">
        <v>20000000</v>
      </c>
      <c r="AF121" s="49"/>
      <c r="AG121" s="49"/>
      <c r="AH121" s="367">
        <f t="shared" si="117"/>
        <v>20000000</v>
      </c>
      <c r="AI121" s="157" t="s">
        <v>22</v>
      </c>
      <c r="AJ121" s="157" t="s">
        <v>67</v>
      </c>
      <c r="AK121" s="157" t="s">
        <v>67</v>
      </c>
      <c r="AL121" s="157" t="s">
        <v>67</v>
      </c>
      <c r="AM121" s="346" t="s">
        <v>67</v>
      </c>
      <c r="AN121" s="346">
        <v>42480</v>
      </c>
      <c r="AO121" s="346"/>
      <c r="AP121" s="346">
        <v>42726</v>
      </c>
      <c r="AQ121" s="29">
        <f>AP121-AN121</f>
        <v>246</v>
      </c>
      <c r="AR121" s="52"/>
      <c r="AS121" s="184" t="s">
        <v>41</v>
      </c>
      <c r="AT121" s="290">
        <v>24433491</v>
      </c>
      <c r="AU121" s="52"/>
      <c r="AV121" s="52"/>
      <c r="AW121" s="49"/>
      <c r="AX121" s="75"/>
      <c r="AY121" s="52"/>
      <c r="AZ121" s="49"/>
      <c r="BA121" s="90"/>
      <c r="BB121" s="52"/>
      <c r="BC121" s="49"/>
      <c r="BD121" s="49"/>
      <c r="BE121" s="52"/>
      <c r="BF121" s="49"/>
      <c r="BG121" s="90"/>
      <c r="BH121" s="90"/>
      <c r="BI121" s="49"/>
      <c r="BJ121" s="49"/>
      <c r="BK121" s="52"/>
      <c r="BL121" s="49"/>
      <c r="BM121" s="49"/>
      <c r="BN121" s="49"/>
      <c r="BO121" s="49"/>
      <c r="BP121" s="91"/>
      <c r="BQ121" s="91"/>
      <c r="BR121" s="50"/>
      <c r="BS121" s="91"/>
      <c r="BT121" s="49"/>
      <c r="BU121" s="91"/>
      <c r="BV121" s="91"/>
      <c r="BW121" s="50"/>
      <c r="BX121" s="91"/>
      <c r="BY121" s="49"/>
      <c r="BZ121" s="91"/>
      <c r="CA121" s="91"/>
      <c r="CB121" s="50"/>
      <c r="CC121" s="91"/>
      <c r="CD121" s="49"/>
      <c r="CE121" s="92"/>
      <c r="CF121" s="52"/>
      <c r="CG121" s="75"/>
      <c r="CH121" s="49"/>
      <c r="CI121" s="92"/>
      <c r="CJ121" s="93"/>
      <c r="CK121" s="94"/>
      <c r="CL121" s="94"/>
      <c r="CM121" s="94"/>
      <c r="CN121" s="218"/>
      <c r="CO121" s="218"/>
      <c r="CP121" s="218"/>
      <c r="CQ121" s="218"/>
      <c r="CR121" s="218"/>
      <c r="CS121" s="49"/>
      <c r="CT121" s="219"/>
      <c r="CU121" s="218"/>
      <c r="CV121" s="49"/>
      <c r="CW121" s="220"/>
      <c r="DV121" s="363"/>
    </row>
    <row r="122" spans="1:126" ht="52.5" hidden="1" customHeight="1" x14ac:dyDescent="0.25">
      <c r="A122" s="352">
        <f t="shared" si="76"/>
        <v>79</v>
      </c>
      <c r="B122" s="277" t="s">
        <v>1610</v>
      </c>
      <c r="C122" s="277" t="s">
        <v>2478</v>
      </c>
      <c r="D122" s="211">
        <v>73</v>
      </c>
      <c r="E122" s="346">
        <v>42481</v>
      </c>
      <c r="F122" s="350" t="s">
        <v>1499</v>
      </c>
      <c r="G122" s="350" t="s">
        <v>1526</v>
      </c>
      <c r="H122" s="350"/>
      <c r="I122" s="30" t="s">
        <v>212</v>
      </c>
      <c r="J122" s="224" t="s">
        <v>2132</v>
      </c>
      <c r="K122" s="347">
        <v>172</v>
      </c>
      <c r="L122" s="46">
        <v>821119</v>
      </c>
      <c r="M122" s="46" t="s">
        <v>2133</v>
      </c>
      <c r="N122" s="217">
        <v>328000</v>
      </c>
      <c r="O122" s="75" t="s">
        <v>2134</v>
      </c>
      <c r="P122" s="183" t="s">
        <v>1803</v>
      </c>
      <c r="Q122" s="288" t="s">
        <v>1480</v>
      </c>
      <c r="R122" s="349" t="s">
        <v>1481</v>
      </c>
      <c r="S122" s="52"/>
      <c r="T122" s="75"/>
      <c r="U122" s="52"/>
      <c r="V122" s="192">
        <v>79</v>
      </c>
      <c r="W122" s="346">
        <v>42496</v>
      </c>
      <c r="X122" s="350" t="s">
        <v>1484</v>
      </c>
      <c r="Y122" s="45" t="s">
        <v>2135</v>
      </c>
      <c r="Z122" s="114">
        <v>860007590</v>
      </c>
      <c r="AA122" s="50" t="s">
        <v>1895</v>
      </c>
      <c r="AB122" s="352">
        <v>95016</v>
      </c>
      <c r="AC122" s="91">
        <v>42496</v>
      </c>
      <c r="AD122" s="49"/>
      <c r="AE122" s="73">
        <v>328000</v>
      </c>
      <c r="AF122" s="49"/>
      <c r="AG122" s="49"/>
      <c r="AH122" s="49">
        <f t="shared" si="117"/>
        <v>328000</v>
      </c>
      <c r="AI122" s="157" t="s">
        <v>22</v>
      </c>
      <c r="AJ122" s="157" t="s">
        <v>67</v>
      </c>
      <c r="AK122" s="157" t="s">
        <v>67</v>
      </c>
      <c r="AL122" s="157" t="s">
        <v>67</v>
      </c>
      <c r="AM122" s="346" t="s">
        <v>67</v>
      </c>
      <c r="AN122" s="346">
        <v>42503</v>
      </c>
      <c r="AO122" s="346"/>
      <c r="AP122" s="346">
        <v>42735</v>
      </c>
      <c r="AQ122" s="29">
        <f t="shared" ref="AQ122:AQ142" si="140">AP122-AN122</f>
        <v>232</v>
      </c>
      <c r="AR122" s="29"/>
      <c r="AS122" s="184" t="s">
        <v>96</v>
      </c>
      <c r="AT122" s="290">
        <v>94486941</v>
      </c>
      <c r="AU122" s="57"/>
      <c r="AV122" s="57"/>
      <c r="AW122" s="58"/>
      <c r="AX122" s="86"/>
      <c r="AY122" s="57"/>
      <c r="AZ122" s="58"/>
      <c r="BA122" s="59"/>
      <c r="BB122" s="60"/>
      <c r="BC122" s="61"/>
      <c r="BD122" s="61"/>
      <c r="BE122" s="62"/>
      <c r="BF122" s="61"/>
      <c r="BG122" s="63"/>
      <c r="BH122" s="63"/>
      <c r="BI122" s="64"/>
      <c r="BJ122" s="65"/>
      <c r="BK122" s="66"/>
      <c r="BL122" s="65"/>
      <c r="BM122" s="203">
        <f>+AF122</f>
        <v>0</v>
      </c>
      <c r="BN122" s="204">
        <f t="shared" ref="BN122" si="141">+AW122+BC122+BI122+BM122</f>
        <v>0</v>
      </c>
      <c r="BO122" s="205">
        <f>+AH122+BN122</f>
        <v>328000</v>
      </c>
      <c r="BP122" s="67"/>
      <c r="BQ122" s="67"/>
      <c r="BR122" s="115"/>
      <c r="BS122" s="67"/>
      <c r="BT122" s="58"/>
      <c r="BU122" s="61"/>
      <c r="BV122" s="60"/>
      <c r="BW122" s="60"/>
      <c r="BX122" s="60"/>
      <c r="BY122" s="61"/>
      <c r="BZ122" s="71"/>
      <c r="CA122" s="71"/>
      <c r="CB122" s="72"/>
      <c r="CC122" s="72"/>
      <c r="CD122" s="72"/>
      <c r="CE122" s="73"/>
      <c r="CF122" s="74">
        <f>+IF(BQ122&gt;AP122,IF(BV122&gt;BQ122,IF(CA122&gt;BV122,CA122,BV122),BQ122),AP122)</f>
        <v>42735</v>
      </c>
      <c r="CG122" s="75"/>
      <c r="CH122" s="49"/>
      <c r="CI122" s="73"/>
      <c r="CJ122" s="76" t="e">
        <f>+SUMIFS(#REF!,#REF!,AB122)</f>
        <v>#REF!</v>
      </c>
      <c r="CK122" s="77" t="e">
        <f>+SUMIFS(#REF!,#REF!,AU122)+SUMIFS(#REF!,#REF!,BA122)+SUMIFS(#REF!,#REF!,BG122)</f>
        <v>#REF!</v>
      </c>
      <c r="CL122" s="78" t="e">
        <f t="shared" ref="CL122" si="142">+(CJ122+CK122)/BO122</f>
        <v>#REF!</v>
      </c>
      <c r="CM122" s="79"/>
      <c r="CN122" s="80" t="str">
        <f>+R122</f>
        <v>EJECUCIÓN</v>
      </c>
      <c r="CO122" s="81"/>
      <c r="CP122" s="82">
        <f>+AN122</f>
        <v>42503</v>
      </c>
      <c r="CQ122" s="80">
        <f t="shared" ref="CQ122" si="143">+CF122</f>
        <v>42735</v>
      </c>
      <c r="CR122" s="83">
        <f t="shared" ref="CR122" si="144">+CQ122-CP122</f>
        <v>232</v>
      </c>
      <c r="CS122" s="83">
        <f t="shared" ref="CS122" si="145">+$CU$2-CP122</f>
        <v>-226</v>
      </c>
      <c r="CT122" s="84">
        <f t="shared" ref="CT122" si="146">+IF(CS122&gt;=CR122,100,(CS122/CR122)*100)</f>
        <v>-97.41379310344827</v>
      </c>
      <c r="CU122" s="218"/>
      <c r="CV122" s="49"/>
      <c r="CW122" s="220"/>
      <c r="DV122" s="221"/>
    </row>
    <row r="123" spans="1:126" ht="51" hidden="1" x14ac:dyDescent="0.25">
      <c r="A123" s="352">
        <f t="shared" si="76"/>
        <v>97</v>
      </c>
      <c r="B123" s="277" t="s">
        <v>1610</v>
      </c>
      <c r="C123" s="278" t="s">
        <v>2615</v>
      </c>
      <c r="D123" s="216">
        <v>74</v>
      </c>
      <c r="E123" s="346">
        <v>42481</v>
      </c>
      <c r="F123" s="350" t="s">
        <v>1499</v>
      </c>
      <c r="G123" s="350" t="s">
        <v>1526</v>
      </c>
      <c r="H123" s="350"/>
      <c r="I123" s="30" t="s">
        <v>212</v>
      </c>
      <c r="J123" s="28" t="s">
        <v>2144</v>
      </c>
      <c r="K123" s="347">
        <v>261</v>
      </c>
      <c r="L123" s="46" t="s">
        <v>1528</v>
      </c>
      <c r="M123" s="46" t="s">
        <v>1529</v>
      </c>
      <c r="N123" s="217">
        <v>16692864</v>
      </c>
      <c r="O123" s="75" t="s">
        <v>2153</v>
      </c>
      <c r="P123" s="183" t="s">
        <v>1531</v>
      </c>
      <c r="Q123" s="288" t="s">
        <v>1480</v>
      </c>
      <c r="R123" s="349" t="s">
        <v>1481</v>
      </c>
      <c r="S123" s="52"/>
      <c r="T123" s="75"/>
      <c r="U123" s="52"/>
      <c r="V123" s="192">
        <v>97</v>
      </c>
      <c r="W123" s="346">
        <v>42535</v>
      </c>
      <c r="X123" s="350" t="s">
        <v>1484</v>
      </c>
      <c r="Y123" s="45" t="s">
        <v>2154</v>
      </c>
      <c r="Z123" s="114">
        <v>830035246</v>
      </c>
      <c r="AA123" s="50" t="s">
        <v>1565</v>
      </c>
      <c r="AB123" s="352">
        <v>119416</v>
      </c>
      <c r="AC123" s="91"/>
      <c r="AD123" s="49"/>
      <c r="AE123" s="73">
        <v>16692864</v>
      </c>
      <c r="AF123" s="49"/>
      <c r="AG123" s="49"/>
      <c r="AH123" s="49">
        <f t="shared" si="117"/>
        <v>16692864</v>
      </c>
      <c r="AI123" s="157" t="s">
        <v>2438</v>
      </c>
      <c r="AJ123" s="253">
        <v>0.1</v>
      </c>
      <c r="AK123" s="157" t="s">
        <v>67</v>
      </c>
      <c r="AL123" s="157" t="s">
        <v>67</v>
      </c>
      <c r="AM123" s="346" t="s">
        <v>67</v>
      </c>
      <c r="AN123" s="346">
        <v>42535</v>
      </c>
      <c r="AO123" s="346"/>
      <c r="AP123" s="346">
        <v>42565</v>
      </c>
      <c r="AQ123" s="29">
        <f t="shared" si="140"/>
        <v>30</v>
      </c>
      <c r="AR123" s="235" t="s">
        <v>2482</v>
      </c>
      <c r="AS123" s="184" t="s">
        <v>1408</v>
      </c>
      <c r="AT123" s="290">
        <v>1087989085</v>
      </c>
      <c r="AU123" s="52"/>
      <c r="AV123" s="52"/>
      <c r="AW123" s="49"/>
      <c r="AX123" s="75"/>
      <c r="AY123" s="52"/>
      <c r="AZ123" s="49"/>
      <c r="BA123" s="90"/>
      <c r="BB123" s="52"/>
      <c r="BC123" s="49"/>
      <c r="BD123" s="49"/>
      <c r="BE123" s="52"/>
      <c r="BF123" s="49"/>
      <c r="BG123" s="90"/>
      <c r="BH123" s="90"/>
      <c r="BI123" s="49"/>
      <c r="BJ123" s="49"/>
      <c r="BK123" s="52"/>
      <c r="BL123" s="49"/>
      <c r="BM123" s="49"/>
      <c r="BN123" s="49"/>
      <c r="BO123" s="49"/>
      <c r="BP123" s="91"/>
      <c r="BQ123" s="91"/>
      <c r="BR123" s="50"/>
      <c r="BS123" s="91"/>
      <c r="BT123" s="49"/>
      <c r="BU123" s="91"/>
      <c r="BV123" s="91"/>
      <c r="BW123" s="50"/>
      <c r="BX123" s="91"/>
      <c r="BY123" s="49"/>
      <c r="BZ123" s="91"/>
      <c r="CA123" s="91"/>
      <c r="CB123" s="50"/>
      <c r="CC123" s="91"/>
      <c r="CD123" s="49"/>
      <c r="CE123" s="92"/>
      <c r="CF123" s="52"/>
      <c r="CG123" s="75"/>
      <c r="CH123" s="49"/>
      <c r="CI123" s="92"/>
      <c r="CJ123" s="93"/>
      <c r="CK123" s="94"/>
      <c r="CL123" s="94"/>
      <c r="CM123" s="94"/>
      <c r="CN123" s="218"/>
      <c r="CO123" s="218"/>
      <c r="CP123" s="218"/>
      <c r="CQ123" s="218"/>
      <c r="CR123" s="218"/>
      <c r="CS123" s="49"/>
      <c r="CT123" s="219"/>
      <c r="CU123" s="218"/>
      <c r="CV123" s="49"/>
      <c r="CW123" s="220"/>
      <c r="DV123" s="221"/>
    </row>
    <row r="124" spans="1:126" ht="63.75" hidden="1" x14ac:dyDescent="0.25">
      <c r="A124" s="352">
        <f t="shared" si="76"/>
        <v>84</v>
      </c>
      <c r="B124" s="43" t="s">
        <v>2792</v>
      </c>
      <c r="C124" s="278" t="s">
        <v>2479</v>
      </c>
      <c r="D124" s="216">
        <v>75</v>
      </c>
      <c r="E124" s="346">
        <v>42482</v>
      </c>
      <c r="F124" s="350" t="s">
        <v>1499</v>
      </c>
      <c r="G124" s="350" t="s">
        <v>1526</v>
      </c>
      <c r="H124" s="350"/>
      <c r="I124" s="120" t="s">
        <v>2250</v>
      </c>
      <c r="J124" s="28" t="s">
        <v>2145</v>
      </c>
      <c r="K124" s="347">
        <v>31</v>
      </c>
      <c r="L124" s="46" t="s">
        <v>2155</v>
      </c>
      <c r="M124" s="46" t="s">
        <v>2156</v>
      </c>
      <c r="N124" s="217">
        <v>456365895</v>
      </c>
      <c r="O124" s="75" t="s">
        <v>2157</v>
      </c>
      <c r="P124" s="183" t="s">
        <v>1531</v>
      </c>
      <c r="Q124" s="288" t="s">
        <v>1480</v>
      </c>
      <c r="R124" s="349" t="s">
        <v>1481</v>
      </c>
      <c r="S124" s="52"/>
      <c r="T124" s="75"/>
      <c r="U124" s="52"/>
      <c r="V124" s="192">
        <v>84</v>
      </c>
      <c r="W124" s="346">
        <v>42515</v>
      </c>
      <c r="X124" s="350" t="s">
        <v>2338</v>
      </c>
      <c r="Y124" s="45" t="s">
        <v>2158</v>
      </c>
      <c r="Z124" s="114">
        <v>900387076</v>
      </c>
      <c r="AA124" s="50" t="s">
        <v>2065</v>
      </c>
      <c r="AB124" s="352">
        <v>112916</v>
      </c>
      <c r="AC124" s="91"/>
      <c r="AD124" s="49"/>
      <c r="AE124" s="73">
        <v>456365895</v>
      </c>
      <c r="AF124" s="49"/>
      <c r="AG124" s="49"/>
      <c r="AH124" s="49">
        <f t="shared" si="117"/>
        <v>456365895</v>
      </c>
      <c r="AI124" s="157" t="s">
        <v>2255</v>
      </c>
      <c r="AJ124" s="157" t="s">
        <v>2335</v>
      </c>
      <c r="AK124" s="157" t="s">
        <v>67</v>
      </c>
      <c r="AL124" s="157" t="s">
        <v>67</v>
      </c>
      <c r="AM124" s="346" t="s">
        <v>67</v>
      </c>
      <c r="AN124" s="346">
        <v>42515</v>
      </c>
      <c r="AO124" s="346"/>
      <c r="AP124" s="346">
        <v>42575</v>
      </c>
      <c r="AQ124" s="29">
        <f t="shared" si="140"/>
        <v>60</v>
      </c>
      <c r="AR124" s="52"/>
      <c r="AS124" s="350" t="s">
        <v>2339</v>
      </c>
      <c r="AT124" s="290">
        <v>79399984</v>
      </c>
      <c r="AU124" s="52"/>
      <c r="AV124" s="52"/>
      <c r="AW124" s="49"/>
      <c r="AX124" s="75"/>
      <c r="AY124" s="52"/>
      <c r="AZ124" s="49"/>
      <c r="BA124" s="90"/>
      <c r="BB124" s="52"/>
      <c r="BC124" s="49"/>
      <c r="BD124" s="49"/>
      <c r="BE124" s="52"/>
      <c r="BF124" s="49"/>
      <c r="BG124" s="90"/>
      <c r="BH124" s="90"/>
      <c r="BI124" s="49"/>
      <c r="BJ124" s="49"/>
      <c r="BK124" s="52"/>
      <c r="BL124" s="49"/>
      <c r="BM124" s="49"/>
      <c r="BN124" s="49"/>
      <c r="BO124" s="49"/>
      <c r="BP124" s="91"/>
      <c r="BQ124" s="91"/>
      <c r="BR124" s="50"/>
      <c r="BS124" s="91"/>
      <c r="BT124" s="49"/>
      <c r="BU124" s="91"/>
      <c r="BV124" s="91"/>
      <c r="BW124" s="50"/>
      <c r="BX124" s="91"/>
      <c r="BY124" s="49"/>
      <c r="BZ124" s="91"/>
      <c r="CA124" s="91"/>
      <c r="CB124" s="50"/>
      <c r="CC124" s="91"/>
      <c r="CD124" s="49"/>
      <c r="CE124" s="92"/>
      <c r="CF124" s="52"/>
      <c r="CG124" s="75"/>
      <c r="CH124" s="49"/>
      <c r="CI124" s="92"/>
      <c r="CJ124" s="93"/>
      <c r="CK124" s="94"/>
      <c r="CL124" s="94"/>
      <c r="CM124" s="94"/>
      <c r="CN124" s="218"/>
      <c r="CO124" s="218"/>
      <c r="CP124" s="218"/>
      <c r="CQ124" s="218"/>
      <c r="CR124" s="218"/>
      <c r="CS124" s="49"/>
      <c r="CT124" s="219"/>
      <c r="CU124" s="218"/>
      <c r="CV124" s="49"/>
      <c r="CW124" s="220"/>
      <c r="DV124" s="221"/>
    </row>
    <row r="125" spans="1:126" ht="62.25" hidden="1" customHeight="1" x14ac:dyDescent="0.25">
      <c r="A125" s="352">
        <f t="shared" si="76"/>
        <v>80</v>
      </c>
      <c r="B125" s="43" t="s">
        <v>2792</v>
      </c>
      <c r="C125" s="278" t="s">
        <v>2480</v>
      </c>
      <c r="D125" s="216">
        <v>76</v>
      </c>
      <c r="E125" s="346">
        <v>42486</v>
      </c>
      <c r="F125" s="350" t="s">
        <v>1499</v>
      </c>
      <c r="G125" s="44" t="s">
        <v>1525</v>
      </c>
      <c r="H125" s="44"/>
      <c r="I125" s="45" t="s">
        <v>2257</v>
      </c>
      <c r="J125" s="28" t="s">
        <v>2146</v>
      </c>
      <c r="K125" s="347">
        <v>260</v>
      </c>
      <c r="L125" s="46">
        <v>801615</v>
      </c>
      <c r="M125" s="46" t="s">
        <v>2160</v>
      </c>
      <c r="N125" s="217">
        <v>20000000</v>
      </c>
      <c r="O125" s="75" t="s">
        <v>2161</v>
      </c>
      <c r="P125" s="183" t="s">
        <v>2162</v>
      </c>
      <c r="Q125" s="288" t="s">
        <v>1480</v>
      </c>
      <c r="R125" s="349" t="s">
        <v>1481</v>
      </c>
      <c r="S125" s="52"/>
      <c r="T125" s="75"/>
      <c r="U125" s="52"/>
      <c r="V125" s="192">
        <v>80</v>
      </c>
      <c r="W125" s="346">
        <v>42500</v>
      </c>
      <c r="X125" s="350" t="s">
        <v>1484</v>
      </c>
      <c r="Y125" s="365" t="s">
        <v>2163</v>
      </c>
      <c r="Z125" s="114">
        <v>1015409282</v>
      </c>
      <c r="AA125" s="50"/>
      <c r="AB125" s="352">
        <v>96216</v>
      </c>
      <c r="AC125" s="91"/>
      <c r="AD125" s="367">
        <v>2500000</v>
      </c>
      <c r="AE125" s="73">
        <v>20000000</v>
      </c>
      <c r="AF125" s="49"/>
      <c r="AG125" s="49"/>
      <c r="AH125" s="367">
        <f t="shared" si="117"/>
        <v>20000000</v>
      </c>
      <c r="AI125" s="157" t="s">
        <v>22</v>
      </c>
      <c r="AJ125" s="157" t="s">
        <v>67</v>
      </c>
      <c r="AK125" s="157" t="s">
        <v>67</v>
      </c>
      <c r="AL125" s="157" t="s">
        <v>67</v>
      </c>
      <c r="AM125" s="346" t="s">
        <v>67</v>
      </c>
      <c r="AN125" s="346">
        <v>42500</v>
      </c>
      <c r="AO125" s="346"/>
      <c r="AP125" s="346">
        <v>42735</v>
      </c>
      <c r="AQ125" s="29">
        <f t="shared" si="140"/>
        <v>235</v>
      </c>
      <c r="AR125" s="52"/>
      <c r="AS125" s="350" t="s">
        <v>2296</v>
      </c>
      <c r="AT125" s="296">
        <v>1070957031</v>
      </c>
      <c r="AU125" s="52"/>
      <c r="AV125" s="52"/>
      <c r="AW125" s="49"/>
      <c r="AX125" s="75"/>
      <c r="AY125" s="52"/>
      <c r="AZ125" s="49"/>
      <c r="BA125" s="90"/>
      <c r="BB125" s="52"/>
      <c r="BC125" s="49"/>
      <c r="BD125" s="49"/>
      <c r="BE125" s="52"/>
      <c r="BF125" s="49"/>
      <c r="BG125" s="90"/>
      <c r="BH125" s="90"/>
      <c r="BI125" s="49"/>
      <c r="BJ125" s="49"/>
      <c r="BK125" s="52"/>
      <c r="BL125" s="49"/>
      <c r="BM125" s="49"/>
      <c r="BN125" s="49"/>
      <c r="BO125" s="49"/>
      <c r="BP125" s="91"/>
      <c r="BQ125" s="91"/>
      <c r="BR125" s="50"/>
      <c r="BS125" s="91"/>
      <c r="BT125" s="49"/>
      <c r="BU125" s="91"/>
      <c r="BV125" s="91"/>
      <c r="BW125" s="50"/>
      <c r="BX125" s="91"/>
      <c r="BY125" s="49"/>
      <c r="BZ125" s="91"/>
      <c r="CA125" s="91"/>
      <c r="CB125" s="50"/>
      <c r="CC125" s="91"/>
      <c r="CD125" s="49"/>
      <c r="CE125" s="92"/>
      <c r="CF125" s="52"/>
      <c r="CG125" s="75"/>
      <c r="CH125" s="49"/>
      <c r="CI125" s="92"/>
      <c r="CJ125" s="93"/>
      <c r="CK125" s="94"/>
      <c r="CL125" s="94"/>
      <c r="CM125" s="94"/>
      <c r="CN125" s="218"/>
      <c r="CO125" s="218"/>
      <c r="CP125" s="218"/>
      <c r="CQ125" s="218"/>
      <c r="CR125" s="218"/>
      <c r="CS125" s="49"/>
      <c r="CT125" s="219"/>
      <c r="CU125" s="218"/>
      <c r="CV125" s="49"/>
      <c r="CW125" s="220"/>
      <c r="DV125" s="363"/>
    </row>
    <row r="126" spans="1:126" ht="38.25" hidden="1" x14ac:dyDescent="0.25">
      <c r="A126" s="352">
        <f t="shared" si="76"/>
        <v>83</v>
      </c>
      <c r="B126" s="278" t="s">
        <v>1489</v>
      </c>
      <c r="C126" s="278" t="s">
        <v>2183</v>
      </c>
      <c r="D126" s="216">
        <v>77</v>
      </c>
      <c r="E126" s="346">
        <v>42489</v>
      </c>
      <c r="F126" s="350" t="s">
        <v>1499</v>
      </c>
      <c r="G126" s="350" t="s">
        <v>1526</v>
      </c>
      <c r="H126" s="350"/>
      <c r="I126" s="30" t="s">
        <v>2257</v>
      </c>
      <c r="J126" s="28" t="s">
        <v>2136</v>
      </c>
      <c r="K126" s="347">
        <v>91</v>
      </c>
      <c r="L126" s="46">
        <v>432332</v>
      </c>
      <c r="M126" s="46" t="s">
        <v>2137</v>
      </c>
      <c r="N126" s="217">
        <v>23210440</v>
      </c>
      <c r="O126" s="75" t="s">
        <v>2138</v>
      </c>
      <c r="P126" s="183" t="s">
        <v>1637</v>
      </c>
      <c r="Q126" s="288" t="s">
        <v>1480</v>
      </c>
      <c r="R126" s="349" t="s">
        <v>1481</v>
      </c>
      <c r="S126" s="52"/>
      <c r="T126" s="75"/>
      <c r="U126" s="52"/>
      <c r="V126" s="192">
        <v>83</v>
      </c>
      <c r="W126" s="346">
        <v>42507</v>
      </c>
      <c r="X126" s="350" t="s">
        <v>1484</v>
      </c>
      <c r="Y126" s="45" t="s">
        <v>2139</v>
      </c>
      <c r="Z126" s="114">
        <v>830084433</v>
      </c>
      <c r="AA126" s="50" t="s">
        <v>1565</v>
      </c>
      <c r="AB126" s="352">
        <v>101016</v>
      </c>
      <c r="AC126" s="91"/>
      <c r="AD126" s="49"/>
      <c r="AE126" s="73">
        <v>23210440</v>
      </c>
      <c r="AF126" s="49"/>
      <c r="AG126" s="49"/>
      <c r="AH126" s="49">
        <f t="shared" si="117"/>
        <v>23210440</v>
      </c>
      <c r="AI126" s="157" t="s">
        <v>22</v>
      </c>
      <c r="AJ126" s="157" t="s">
        <v>67</v>
      </c>
      <c r="AK126" s="157" t="s">
        <v>67</v>
      </c>
      <c r="AL126" s="157" t="s">
        <v>67</v>
      </c>
      <c r="AM126" s="346" t="s">
        <v>67</v>
      </c>
      <c r="AN126" s="346">
        <v>42510</v>
      </c>
      <c r="AO126" s="346"/>
      <c r="AP126" s="346">
        <v>42570</v>
      </c>
      <c r="AQ126" s="29">
        <f t="shared" si="140"/>
        <v>60</v>
      </c>
      <c r="AR126" s="52"/>
      <c r="AS126" s="184" t="s">
        <v>1463</v>
      </c>
      <c r="AT126" s="290">
        <v>36551065</v>
      </c>
      <c r="AU126" s="159"/>
      <c r="AV126" s="159"/>
      <c r="AW126" s="123"/>
      <c r="AX126" s="160"/>
      <c r="AY126" s="159"/>
      <c r="AZ126" s="123"/>
      <c r="BA126" s="90"/>
      <c r="BB126" s="52"/>
      <c r="BC126" s="49"/>
      <c r="BD126" s="49"/>
      <c r="BE126" s="52"/>
      <c r="BF126" s="49"/>
      <c r="BG126" s="90"/>
      <c r="BH126" s="90"/>
      <c r="BI126" s="49"/>
      <c r="BJ126" s="49"/>
      <c r="BK126" s="52"/>
      <c r="BL126" s="49"/>
      <c r="BM126" s="49"/>
      <c r="BN126" s="49"/>
      <c r="BO126" s="49"/>
      <c r="BP126" s="91"/>
      <c r="BQ126" s="91"/>
      <c r="BR126" s="50"/>
      <c r="BS126" s="91"/>
      <c r="BT126" s="49"/>
      <c r="BU126" s="91"/>
      <c r="BV126" s="91"/>
      <c r="BW126" s="50"/>
      <c r="BX126" s="91"/>
      <c r="BY126" s="49"/>
      <c r="BZ126" s="91"/>
      <c r="CA126" s="91"/>
      <c r="CB126" s="50"/>
      <c r="CC126" s="91"/>
      <c r="CD126" s="49"/>
      <c r="CE126" s="92"/>
      <c r="CF126" s="52"/>
      <c r="CG126" s="75"/>
      <c r="CH126" s="49"/>
      <c r="CI126" s="92"/>
      <c r="CJ126" s="93"/>
      <c r="CK126" s="94"/>
      <c r="CL126" s="94"/>
      <c r="CM126" s="94"/>
      <c r="CN126" s="218"/>
      <c r="CO126" s="218"/>
      <c r="CP126" s="218"/>
      <c r="CQ126" s="218"/>
      <c r="CR126" s="218"/>
      <c r="CS126" s="49"/>
      <c r="CT126" s="219"/>
      <c r="CU126" s="218"/>
      <c r="CV126" s="49"/>
      <c r="CW126" s="220"/>
      <c r="DV126" s="221"/>
    </row>
    <row r="127" spans="1:126" ht="89.25" hidden="1" x14ac:dyDescent="0.25">
      <c r="A127" s="352">
        <f t="shared" si="76"/>
        <v>85</v>
      </c>
      <c r="B127" s="278" t="s">
        <v>2164</v>
      </c>
      <c r="C127" s="278" t="s">
        <v>2525</v>
      </c>
      <c r="D127" s="216">
        <v>78</v>
      </c>
      <c r="E127" s="346">
        <v>42489</v>
      </c>
      <c r="F127" s="350" t="s">
        <v>1499</v>
      </c>
      <c r="G127" s="117" t="s">
        <v>1525</v>
      </c>
      <c r="H127" s="117"/>
      <c r="I127" s="350" t="s">
        <v>1972</v>
      </c>
      <c r="J127" s="28" t="s">
        <v>2142</v>
      </c>
      <c r="K127" s="347">
        <v>49</v>
      </c>
      <c r="L127" s="46">
        <v>861017</v>
      </c>
      <c r="M127" s="46" t="s">
        <v>1956</v>
      </c>
      <c r="N127" s="217">
        <v>10500000</v>
      </c>
      <c r="O127" s="75" t="s">
        <v>1961</v>
      </c>
      <c r="P127" s="183" t="s">
        <v>1863</v>
      </c>
      <c r="Q127" s="288" t="s">
        <v>1480</v>
      </c>
      <c r="R127" s="349" t="s">
        <v>1481</v>
      </c>
      <c r="S127" s="52"/>
      <c r="T127" s="75"/>
      <c r="U127" s="52"/>
      <c r="V127" s="192">
        <v>85</v>
      </c>
      <c r="W127" s="346">
        <v>42515</v>
      </c>
      <c r="X127" s="350" t="s">
        <v>1484</v>
      </c>
      <c r="Y127" s="45" t="s">
        <v>2415</v>
      </c>
      <c r="Z127" s="114">
        <v>860007759</v>
      </c>
      <c r="AA127" s="50" t="s">
        <v>1846</v>
      </c>
      <c r="AB127" s="352">
        <v>112516</v>
      </c>
      <c r="AC127" s="91"/>
      <c r="AD127" s="49"/>
      <c r="AE127" s="73">
        <v>10500000</v>
      </c>
      <c r="AF127" s="49"/>
      <c r="AG127" s="49"/>
      <c r="AH127" s="49">
        <f t="shared" si="117"/>
        <v>10500000</v>
      </c>
      <c r="AI127" s="157" t="s">
        <v>22</v>
      </c>
      <c r="AJ127" s="157" t="s">
        <v>67</v>
      </c>
      <c r="AK127" s="157" t="s">
        <v>67</v>
      </c>
      <c r="AL127" s="157" t="s">
        <v>67</v>
      </c>
      <c r="AM127" s="346" t="s">
        <v>67</v>
      </c>
      <c r="AN127" s="346">
        <v>42515</v>
      </c>
      <c r="AO127" s="346"/>
      <c r="AP127" s="346">
        <v>42704</v>
      </c>
      <c r="AQ127" s="29">
        <f t="shared" si="140"/>
        <v>189</v>
      </c>
      <c r="AR127" s="52"/>
      <c r="AS127" s="350" t="s">
        <v>101</v>
      </c>
      <c r="AT127" s="290">
        <v>52206863</v>
      </c>
      <c r="AU127" s="52"/>
      <c r="AV127" s="52"/>
      <c r="AW127" s="49"/>
      <c r="AX127" s="75"/>
      <c r="AY127" s="52"/>
      <c r="AZ127" s="49"/>
      <c r="BA127" s="90"/>
      <c r="BB127" s="52"/>
      <c r="BC127" s="49"/>
      <c r="BD127" s="49"/>
      <c r="BE127" s="52"/>
      <c r="BF127" s="49"/>
      <c r="BG127" s="90"/>
      <c r="BH127" s="90"/>
      <c r="BI127" s="49"/>
      <c r="BJ127" s="49"/>
      <c r="BK127" s="52"/>
      <c r="BL127" s="49"/>
      <c r="BM127" s="49"/>
      <c r="BN127" s="49"/>
      <c r="BO127" s="49"/>
      <c r="BP127" s="91"/>
      <c r="BQ127" s="91"/>
      <c r="BR127" s="50"/>
      <c r="BS127" s="91"/>
      <c r="BT127" s="49"/>
      <c r="BU127" s="91"/>
      <c r="BV127" s="91"/>
      <c r="BW127" s="50"/>
      <c r="BX127" s="91"/>
      <c r="BY127" s="49"/>
      <c r="BZ127" s="91"/>
      <c r="CA127" s="91"/>
      <c r="CB127" s="50"/>
      <c r="CC127" s="91"/>
      <c r="CD127" s="49"/>
      <c r="CE127" s="92"/>
      <c r="CF127" s="52"/>
      <c r="CG127" s="75"/>
      <c r="CH127" s="49"/>
      <c r="CI127" s="92"/>
      <c r="CJ127" s="93"/>
      <c r="CK127" s="94"/>
      <c r="CL127" s="94"/>
      <c r="CM127" s="94"/>
      <c r="CN127" s="218"/>
      <c r="CO127" s="218"/>
      <c r="CP127" s="218"/>
      <c r="CQ127" s="218"/>
      <c r="CR127" s="218"/>
      <c r="CS127" s="49"/>
      <c r="CT127" s="219"/>
      <c r="CU127" s="218"/>
      <c r="CV127" s="49"/>
      <c r="CW127" s="220"/>
      <c r="DV127" s="221"/>
    </row>
    <row r="128" spans="1:126" ht="51" hidden="1" x14ac:dyDescent="0.25">
      <c r="A128" s="352">
        <f t="shared" si="76"/>
        <v>89</v>
      </c>
      <c r="B128" s="277" t="s">
        <v>2324</v>
      </c>
      <c r="C128" s="281" t="s">
        <v>2266</v>
      </c>
      <c r="D128" s="225">
        <v>79</v>
      </c>
      <c r="E128" s="346">
        <v>42489</v>
      </c>
      <c r="F128" s="350" t="s">
        <v>1499</v>
      </c>
      <c r="G128" s="117" t="s">
        <v>1525</v>
      </c>
      <c r="H128" s="117"/>
      <c r="I128" s="350" t="s">
        <v>2165</v>
      </c>
      <c r="J128" s="28" t="s">
        <v>2140</v>
      </c>
      <c r="K128" s="347">
        <v>247</v>
      </c>
      <c r="L128" s="46">
        <v>801017</v>
      </c>
      <c r="M128" s="46" t="s">
        <v>1956</v>
      </c>
      <c r="N128" s="217">
        <v>45000000</v>
      </c>
      <c r="O128" s="75" t="s">
        <v>2166</v>
      </c>
      <c r="P128" s="183" t="s">
        <v>2038</v>
      </c>
      <c r="Q128" s="288" t="s">
        <v>1480</v>
      </c>
      <c r="R128" s="349" t="s">
        <v>1481</v>
      </c>
      <c r="S128" s="52"/>
      <c r="T128" s="75"/>
      <c r="U128" s="52"/>
      <c r="V128" s="192">
        <v>89</v>
      </c>
      <c r="W128" s="346">
        <v>42516</v>
      </c>
      <c r="X128" s="350" t="s">
        <v>1484</v>
      </c>
      <c r="Y128" s="45" t="s">
        <v>2167</v>
      </c>
      <c r="Z128" s="114">
        <v>860517647</v>
      </c>
      <c r="AA128" s="50" t="s">
        <v>2065</v>
      </c>
      <c r="AB128" s="352">
        <v>112616</v>
      </c>
      <c r="AC128" s="91"/>
      <c r="AD128" s="49"/>
      <c r="AE128" s="73">
        <v>45000000</v>
      </c>
      <c r="AF128" s="49"/>
      <c r="AG128" s="49"/>
      <c r="AH128" s="49">
        <f t="shared" si="117"/>
        <v>45000000</v>
      </c>
      <c r="AI128" s="157" t="s">
        <v>22</v>
      </c>
      <c r="AJ128" s="157" t="s">
        <v>67</v>
      </c>
      <c r="AK128" s="157" t="s">
        <v>67</v>
      </c>
      <c r="AL128" s="157" t="s">
        <v>67</v>
      </c>
      <c r="AM128" s="346" t="s">
        <v>67</v>
      </c>
      <c r="AN128" s="91">
        <v>42515</v>
      </c>
      <c r="AO128" s="91"/>
      <c r="AP128" s="91">
        <v>42704</v>
      </c>
      <c r="AQ128" s="29">
        <f t="shared" si="140"/>
        <v>189</v>
      </c>
      <c r="AR128" s="52"/>
      <c r="AS128" s="350" t="s">
        <v>101</v>
      </c>
      <c r="AT128" s="290">
        <v>52206863</v>
      </c>
      <c r="AU128" s="52"/>
      <c r="AV128" s="52"/>
      <c r="AW128" s="49"/>
      <c r="AX128" s="75"/>
      <c r="AY128" s="52"/>
      <c r="AZ128" s="49"/>
      <c r="BA128" s="90"/>
      <c r="BB128" s="52"/>
      <c r="BC128" s="49"/>
      <c r="BD128" s="49"/>
      <c r="BE128" s="52"/>
      <c r="BF128" s="49"/>
      <c r="BG128" s="90"/>
      <c r="BH128" s="90"/>
      <c r="BI128" s="49"/>
      <c r="BJ128" s="49"/>
      <c r="BK128" s="52"/>
      <c r="BL128" s="49"/>
      <c r="BM128" s="49"/>
      <c r="BN128" s="49"/>
      <c r="BO128" s="49"/>
      <c r="BP128" s="91"/>
      <c r="BQ128" s="91"/>
      <c r="BR128" s="50"/>
      <c r="BS128" s="91"/>
      <c r="BT128" s="49"/>
      <c r="BU128" s="91"/>
      <c r="BV128" s="91"/>
      <c r="BW128" s="50"/>
      <c r="BX128" s="91"/>
      <c r="BY128" s="49"/>
      <c r="BZ128" s="91"/>
      <c r="CA128" s="91"/>
      <c r="CB128" s="50"/>
      <c r="CC128" s="91"/>
      <c r="CD128" s="49"/>
      <c r="CE128" s="92"/>
      <c r="CF128" s="52"/>
      <c r="CG128" s="75"/>
      <c r="CH128" s="49"/>
      <c r="CI128" s="92"/>
      <c r="CJ128" s="93"/>
      <c r="CK128" s="94"/>
      <c r="CL128" s="94"/>
      <c r="CM128" s="94"/>
      <c r="CN128" s="218"/>
      <c r="CO128" s="218"/>
      <c r="CP128" s="218"/>
      <c r="CQ128" s="218"/>
      <c r="CR128" s="218"/>
      <c r="CS128" s="49"/>
      <c r="CT128" s="219"/>
      <c r="CU128" s="218"/>
      <c r="CV128" s="49"/>
      <c r="CW128" s="220"/>
      <c r="DV128" s="221"/>
    </row>
    <row r="129" spans="1:126" ht="38.25" hidden="1" x14ac:dyDescent="0.25">
      <c r="A129" s="352">
        <f t="shared" si="76"/>
        <v>102</v>
      </c>
      <c r="B129" s="278" t="s">
        <v>2170</v>
      </c>
      <c r="C129" s="281" t="s">
        <v>2423</v>
      </c>
      <c r="D129" s="225">
        <v>80</v>
      </c>
      <c r="E129" s="346">
        <v>42489</v>
      </c>
      <c r="F129" s="350" t="s">
        <v>1499</v>
      </c>
      <c r="G129" s="117" t="s">
        <v>1525</v>
      </c>
      <c r="H129" s="117"/>
      <c r="I129" s="350" t="s">
        <v>2165</v>
      </c>
      <c r="J129" s="28" t="s">
        <v>2141</v>
      </c>
      <c r="K129" s="347">
        <v>248</v>
      </c>
      <c r="L129" s="46">
        <v>861017</v>
      </c>
      <c r="M129" s="46" t="s">
        <v>1956</v>
      </c>
      <c r="N129" s="217">
        <v>45000000</v>
      </c>
      <c r="O129" s="75" t="s">
        <v>2168</v>
      </c>
      <c r="P129" s="183" t="s">
        <v>2038</v>
      </c>
      <c r="Q129" s="288" t="s">
        <v>1480</v>
      </c>
      <c r="R129" s="349" t="s">
        <v>1481</v>
      </c>
      <c r="S129" s="52"/>
      <c r="T129" s="75"/>
      <c r="U129" s="52"/>
      <c r="V129" s="192">
        <v>102</v>
      </c>
      <c r="W129" s="346">
        <v>42545</v>
      </c>
      <c r="X129" s="350" t="s">
        <v>1484</v>
      </c>
      <c r="Y129" s="45" t="s">
        <v>2169</v>
      </c>
      <c r="Z129" s="114">
        <v>860351894</v>
      </c>
      <c r="AA129" s="50" t="s">
        <v>1846</v>
      </c>
      <c r="AB129" s="352">
        <v>129316</v>
      </c>
      <c r="AC129" s="91"/>
      <c r="AD129" s="49"/>
      <c r="AE129" s="73">
        <v>45000000</v>
      </c>
      <c r="AF129" s="49"/>
      <c r="AG129" s="49"/>
      <c r="AH129" s="49">
        <f t="shared" si="117"/>
        <v>45000000</v>
      </c>
      <c r="AI129" s="157" t="s">
        <v>22</v>
      </c>
      <c r="AJ129" s="157" t="s">
        <v>67</v>
      </c>
      <c r="AK129" s="157" t="s">
        <v>67</v>
      </c>
      <c r="AL129" s="157" t="s">
        <v>67</v>
      </c>
      <c r="AM129" s="346" t="s">
        <v>67</v>
      </c>
      <c r="AN129" s="91">
        <v>42644</v>
      </c>
      <c r="AO129" s="91"/>
      <c r="AP129" s="91">
        <v>42704</v>
      </c>
      <c r="AQ129" s="29">
        <f t="shared" si="140"/>
        <v>60</v>
      </c>
      <c r="AR129" s="52"/>
      <c r="AS129" s="184" t="s">
        <v>101</v>
      </c>
      <c r="AT129" s="290">
        <v>52439750</v>
      </c>
      <c r="AU129" s="52"/>
      <c r="AV129" s="52"/>
      <c r="AW129" s="49"/>
      <c r="AX129" s="75"/>
      <c r="AY129" s="52"/>
      <c r="AZ129" s="49"/>
      <c r="BA129" s="90"/>
      <c r="BB129" s="52"/>
      <c r="BC129" s="49"/>
      <c r="BD129" s="49"/>
      <c r="BE129" s="52"/>
      <c r="BF129" s="49"/>
      <c r="BG129" s="90"/>
      <c r="BH129" s="90"/>
      <c r="BI129" s="49"/>
      <c r="BJ129" s="49"/>
      <c r="BK129" s="52"/>
      <c r="BL129" s="49"/>
      <c r="BM129" s="49"/>
      <c r="BN129" s="49"/>
      <c r="BO129" s="49"/>
      <c r="BP129" s="91"/>
      <c r="BQ129" s="91"/>
      <c r="BR129" s="50"/>
      <c r="BS129" s="91"/>
      <c r="BT129" s="49"/>
      <c r="BU129" s="91"/>
      <c r="BV129" s="91"/>
      <c r="BW129" s="50"/>
      <c r="BX129" s="91"/>
      <c r="BY129" s="49"/>
      <c r="BZ129" s="91"/>
      <c r="CA129" s="91"/>
      <c r="CB129" s="50"/>
      <c r="CC129" s="91"/>
      <c r="CD129" s="49"/>
      <c r="CE129" s="92"/>
      <c r="CF129" s="52"/>
      <c r="CG129" s="75"/>
      <c r="CH129" s="49"/>
      <c r="CI129" s="92"/>
      <c r="CJ129" s="93"/>
      <c r="CK129" s="94"/>
      <c r="CL129" s="94"/>
      <c r="CM129" s="94"/>
      <c r="CN129" s="218"/>
      <c r="CO129" s="218"/>
      <c r="CP129" s="218"/>
      <c r="CQ129" s="218"/>
      <c r="CR129" s="218"/>
      <c r="CS129" s="49"/>
      <c r="CT129" s="219"/>
      <c r="CU129" s="218"/>
      <c r="CV129" s="49"/>
      <c r="CW129" s="220"/>
      <c r="DV129" s="221"/>
    </row>
    <row r="130" spans="1:126" ht="63.75" hidden="1" x14ac:dyDescent="0.25">
      <c r="A130" s="352">
        <f t="shared" si="76"/>
        <v>77</v>
      </c>
      <c r="B130" s="278" t="s">
        <v>1609</v>
      </c>
      <c r="C130" s="278" t="s">
        <v>2568</v>
      </c>
      <c r="D130" s="225">
        <v>81</v>
      </c>
      <c r="E130" s="346">
        <v>42492</v>
      </c>
      <c r="F130" s="350" t="s">
        <v>1499</v>
      </c>
      <c r="G130" s="350" t="s">
        <v>1659</v>
      </c>
      <c r="H130" s="350"/>
      <c r="I130" s="350" t="s">
        <v>255</v>
      </c>
      <c r="J130" s="28" t="s">
        <v>2143</v>
      </c>
      <c r="K130" s="347">
        <v>256</v>
      </c>
      <c r="L130" s="46">
        <v>551216</v>
      </c>
      <c r="M130" s="46" t="s">
        <v>2171</v>
      </c>
      <c r="N130" s="217">
        <v>399968000</v>
      </c>
      <c r="O130" s="75" t="s">
        <v>2172</v>
      </c>
      <c r="P130" s="183" t="s">
        <v>1563</v>
      </c>
      <c r="Q130" s="218" t="s">
        <v>1480</v>
      </c>
      <c r="R130" s="349" t="s">
        <v>1481</v>
      </c>
      <c r="S130" s="52"/>
      <c r="T130" s="75"/>
      <c r="U130" s="52"/>
      <c r="V130" s="192">
        <v>77</v>
      </c>
      <c r="W130" s="346">
        <v>42493</v>
      </c>
      <c r="X130" s="350" t="s">
        <v>1484</v>
      </c>
      <c r="Y130" s="45" t="s">
        <v>2173</v>
      </c>
      <c r="Z130" s="114" t="s">
        <v>2617</v>
      </c>
      <c r="AA130" s="50" t="s">
        <v>1578</v>
      </c>
      <c r="AB130" s="352">
        <v>93816</v>
      </c>
      <c r="AC130" s="91"/>
      <c r="AD130" s="49"/>
      <c r="AE130" s="73">
        <v>399968000</v>
      </c>
      <c r="AF130" s="49"/>
      <c r="AG130" s="49"/>
      <c r="AH130" s="49">
        <f t="shared" si="117"/>
        <v>399968000</v>
      </c>
      <c r="AI130" s="157" t="s">
        <v>22</v>
      </c>
      <c r="AJ130" s="157" t="s">
        <v>67</v>
      </c>
      <c r="AK130" s="157" t="s">
        <v>67</v>
      </c>
      <c r="AL130" s="157" t="s">
        <v>67</v>
      </c>
      <c r="AM130" s="346" t="s">
        <v>67</v>
      </c>
      <c r="AN130" s="91">
        <v>42493</v>
      </c>
      <c r="AO130" s="91"/>
      <c r="AP130" s="91">
        <f>AN130+120</f>
        <v>42613</v>
      </c>
      <c r="AQ130" s="29">
        <f t="shared" si="140"/>
        <v>120</v>
      </c>
      <c r="AR130" s="52"/>
      <c r="AS130" s="350" t="s">
        <v>11</v>
      </c>
      <c r="AT130" s="290">
        <v>46357011</v>
      </c>
      <c r="AU130" s="52"/>
      <c r="AV130" s="52"/>
      <c r="AW130" s="49"/>
      <c r="AX130" s="75"/>
      <c r="AY130" s="52"/>
      <c r="AZ130" s="49"/>
      <c r="BA130" s="90"/>
      <c r="BB130" s="52"/>
      <c r="BC130" s="49"/>
      <c r="BD130" s="49"/>
      <c r="BE130" s="52"/>
      <c r="BF130" s="49"/>
      <c r="BG130" s="90"/>
      <c r="BH130" s="90"/>
      <c r="BI130" s="49"/>
      <c r="BJ130" s="49"/>
      <c r="BK130" s="52"/>
      <c r="BL130" s="49"/>
      <c r="BM130" s="49"/>
      <c r="BN130" s="49"/>
      <c r="BO130" s="49"/>
      <c r="BP130" s="91"/>
      <c r="BQ130" s="91"/>
      <c r="BR130" s="50"/>
      <c r="BS130" s="91"/>
      <c r="BT130" s="49"/>
      <c r="BU130" s="91"/>
      <c r="BV130" s="91"/>
      <c r="BW130" s="50"/>
      <c r="BX130" s="91"/>
      <c r="BY130" s="49"/>
      <c r="BZ130" s="91"/>
      <c r="CA130" s="91"/>
      <c r="CB130" s="50"/>
      <c r="CC130" s="91"/>
      <c r="CD130" s="49"/>
      <c r="CE130" s="92"/>
      <c r="CF130" s="52"/>
      <c r="CG130" s="75"/>
      <c r="CH130" s="49"/>
      <c r="CI130" s="92"/>
      <c r="CJ130" s="93"/>
      <c r="CK130" s="94"/>
      <c r="CL130" s="94"/>
      <c r="CM130" s="94"/>
      <c r="CN130" s="218"/>
      <c r="CO130" s="218"/>
      <c r="CP130" s="218"/>
      <c r="CQ130" s="218"/>
      <c r="CR130" s="218"/>
      <c r="CS130" s="49"/>
      <c r="CT130" s="219"/>
      <c r="CU130" s="218"/>
      <c r="CV130" s="49"/>
      <c r="CW130" s="220"/>
      <c r="DV130" s="221"/>
    </row>
    <row r="131" spans="1:126" ht="38.25" hidden="1" x14ac:dyDescent="0.25">
      <c r="A131" s="352">
        <f t="shared" si="76"/>
        <v>16</v>
      </c>
      <c r="B131" s="345" t="s">
        <v>1609</v>
      </c>
      <c r="C131" s="350" t="s">
        <v>2532</v>
      </c>
      <c r="D131" s="211">
        <v>19</v>
      </c>
      <c r="E131" s="346">
        <v>42473</v>
      </c>
      <c r="F131" s="117" t="s">
        <v>2248</v>
      </c>
      <c r="G131" s="117" t="s">
        <v>2248</v>
      </c>
      <c r="H131" s="117"/>
      <c r="I131" s="350" t="s">
        <v>2257</v>
      </c>
      <c r="J131" s="351" t="s">
        <v>2205</v>
      </c>
      <c r="K131" s="352">
        <v>185</v>
      </c>
      <c r="L131" s="46">
        <v>721015</v>
      </c>
      <c r="M131" s="354" t="s">
        <v>2206</v>
      </c>
      <c r="N131" s="162">
        <v>3500000</v>
      </c>
      <c r="O131" s="348" t="s">
        <v>2207</v>
      </c>
      <c r="P131" s="349" t="s">
        <v>2208</v>
      </c>
      <c r="Q131" s="288" t="s">
        <v>1480</v>
      </c>
      <c r="R131" s="349" t="s">
        <v>1481</v>
      </c>
      <c r="S131" s="47"/>
      <c r="T131" s="48"/>
      <c r="U131" s="47"/>
      <c r="V131" s="192">
        <v>16</v>
      </c>
      <c r="W131" s="346">
        <v>42489</v>
      </c>
      <c r="X131" s="350" t="s">
        <v>2209</v>
      </c>
      <c r="Y131" s="45" t="s">
        <v>2210</v>
      </c>
      <c r="Z131" s="34">
        <v>900785304</v>
      </c>
      <c r="AA131" s="50" t="s">
        <v>1565</v>
      </c>
      <c r="AB131" s="347">
        <v>92816</v>
      </c>
      <c r="AC131" s="346"/>
      <c r="AD131" s="29"/>
      <c r="AE131" s="157">
        <v>2762568</v>
      </c>
      <c r="AF131" s="49"/>
      <c r="AG131" s="49"/>
      <c r="AH131" s="49">
        <f t="shared" si="117"/>
        <v>2762568</v>
      </c>
      <c r="AI131" s="157" t="s">
        <v>22</v>
      </c>
      <c r="AJ131" s="157" t="s">
        <v>67</v>
      </c>
      <c r="AK131" s="157" t="s">
        <v>67</v>
      </c>
      <c r="AL131" s="157" t="s">
        <v>67</v>
      </c>
      <c r="AM131" s="346" t="s">
        <v>67</v>
      </c>
      <c r="AN131" s="346">
        <v>42494</v>
      </c>
      <c r="AO131" s="346"/>
      <c r="AP131" s="346">
        <v>42509</v>
      </c>
      <c r="AQ131" s="29">
        <f t="shared" si="140"/>
        <v>15</v>
      </c>
      <c r="AR131" s="29"/>
      <c r="AS131" s="350" t="s">
        <v>2533</v>
      </c>
      <c r="AT131" s="290">
        <v>25166983</v>
      </c>
      <c r="AU131" s="56"/>
      <c r="AV131" s="57"/>
      <c r="AW131" s="58"/>
      <c r="AX131" s="58"/>
      <c r="AY131" s="57"/>
      <c r="AZ131" s="58"/>
      <c r="BA131" s="59"/>
      <c r="BB131" s="60"/>
      <c r="BC131" s="61"/>
      <c r="BD131" s="61"/>
      <c r="BE131" s="62"/>
      <c r="BF131" s="61"/>
      <c r="BG131" s="63"/>
      <c r="BH131" s="63"/>
      <c r="BI131" s="64"/>
      <c r="BJ131" s="65"/>
      <c r="BK131" s="66"/>
      <c r="BL131" s="65"/>
      <c r="BM131" s="203">
        <f t="shared" ref="BM131:BM141" si="147">+AF131</f>
        <v>0</v>
      </c>
      <c r="BN131" s="204">
        <f t="shared" ref="BN131:BN141" si="148">+AW131+BC131+BI131+BM131</f>
        <v>0</v>
      </c>
      <c r="BO131" s="205">
        <f t="shared" ref="BO131:BO141" si="149">+AH131+BN131</f>
        <v>2762568</v>
      </c>
      <c r="BP131" s="67"/>
      <c r="BQ131" s="67"/>
      <c r="BR131" s="67"/>
      <c r="BS131" s="67"/>
      <c r="BT131" s="58"/>
      <c r="BU131" s="60"/>
      <c r="BV131" s="60"/>
      <c r="BW131" s="60"/>
      <c r="BX131" s="60"/>
      <c r="BY131" s="61"/>
      <c r="BZ131" s="71"/>
      <c r="CA131" s="71"/>
      <c r="CB131" s="72"/>
      <c r="CC131" s="72"/>
      <c r="CD131" s="72"/>
      <c r="CE131" s="73"/>
      <c r="CF131" s="74"/>
      <c r="CG131" s="75"/>
      <c r="CH131" s="49"/>
      <c r="CI131" s="92"/>
      <c r="CJ131" s="93"/>
      <c r="CK131" s="94"/>
      <c r="CL131" s="94"/>
      <c r="CM131" s="94"/>
      <c r="CN131" s="218"/>
      <c r="CO131" s="218"/>
      <c r="CP131" s="218"/>
      <c r="CQ131" s="218"/>
      <c r="CR131" s="218"/>
      <c r="CS131" s="49"/>
      <c r="CT131" s="219"/>
      <c r="CU131" s="218"/>
      <c r="CV131" s="49"/>
      <c r="CW131" s="220"/>
      <c r="DV131" s="221"/>
    </row>
    <row r="132" spans="1:126" ht="114.75" hidden="1" x14ac:dyDescent="0.25">
      <c r="A132" s="352">
        <f t="shared" si="76"/>
        <v>15</v>
      </c>
      <c r="B132" s="345" t="s">
        <v>1609</v>
      </c>
      <c r="C132" s="218" t="s">
        <v>2535</v>
      </c>
      <c r="D132" s="216">
        <v>20</v>
      </c>
      <c r="E132" s="346">
        <v>42473</v>
      </c>
      <c r="F132" s="117" t="s">
        <v>2248</v>
      </c>
      <c r="G132" s="117" t="s">
        <v>2248</v>
      </c>
      <c r="H132" s="117"/>
      <c r="I132" s="350" t="s">
        <v>2257</v>
      </c>
      <c r="J132" s="351" t="s">
        <v>2041</v>
      </c>
      <c r="K132" s="352">
        <v>174</v>
      </c>
      <c r="L132" s="46" t="s">
        <v>2211</v>
      </c>
      <c r="M132" s="354" t="s">
        <v>2212</v>
      </c>
      <c r="N132" s="162">
        <v>5000000</v>
      </c>
      <c r="O132" s="348" t="s">
        <v>2043</v>
      </c>
      <c r="P132" s="349" t="s">
        <v>1714</v>
      </c>
      <c r="Q132" s="288" t="s">
        <v>1480</v>
      </c>
      <c r="R132" s="349" t="s">
        <v>1481</v>
      </c>
      <c r="S132" s="47"/>
      <c r="T132" s="48"/>
      <c r="U132" s="47"/>
      <c r="V132" s="192">
        <v>15</v>
      </c>
      <c r="W132" s="346">
        <v>42488</v>
      </c>
      <c r="X132" s="350" t="s">
        <v>1579</v>
      </c>
      <c r="Y132" s="45" t="s">
        <v>2213</v>
      </c>
      <c r="Z132" s="34">
        <v>900966607</v>
      </c>
      <c r="AA132" s="50" t="s">
        <v>1570</v>
      </c>
      <c r="AB132" s="347">
        <v>93516</v>
      </c>
      <c r="AC132" s="346"/>
      <c r="AD132" s="49">
        <v>0</v>
      </c>
      <c r="AE132" s="157">
        <v>4320000</v>
      </c>
      <c r="AF132" s="49"/>
      <c r="AG132" s="49"/>
      <c r="AH132" s="49">
        <f t="shared" si="117"/>
        <v>4320000</v>
      </c>
      <c r="AI132" s="157" t="s">
        <v>22</v>
      </c>
      <c r="AJ132" s="157" t="s">
        <v>67</v>
      </c>
      <c r="AK132" s="157" t="s">
        <v>67</v>
      </c>
      <c r="AL132" s="157" t="s">
        <v>67</v>
      </c>
      <c r="AM132" s="346" t="s">
        <v>67</v>
      </c>
      <c r="AN132" s="346">
        <v>42492</v>
      </c>
      <c r="AO132" s="346"/>
      <c r="AP132" s="346">
        <v>42735</v>
      </c>
      <c r="AQ132" s="29">
        <f t="shared" si="140"/>
        <v>243</v>
      </c>
      <c r="AR132" s="29"/>
      <c r="AS132" s="350" t="s">
        <v>106</v>
      </c>
      <c r="AT132" s="290">
        <v>40179426</v>
      </c>
      <c r="AU132" s="56"/>
      <c r="AV132" s="57"/>
      <c r="AW132" s="58"/>
      <c r="AX132" s="58"/>
      <c r="AY132" s="57"/>
      <c r="AZ132" s="58"/>
      <c r="BA132" s="59"/>
      <c r="BB132" s="60"/>
      <c r="BC132" s="61"/>
      <c r="BD132" s="61"/>
      <c r="BE132" s="62"/>
      <c r="BF132" s="61"/>
      <c r="BG132" s="63"/>
      <c r="BH132" s="63"/>
      <c r="BI132" s="64"/>
      <c r="BJ132" s="65"/>
      <c r="BK132" s="66"/>
      <c r="BL132" s="65"/>
      <c r="BM132" s="203">
        <f t="shared" si="147"/>
        <v>0</v>
      </c>
      <c r="BN132" s="204">
        <f t="shared" si="148"/>
        <v>0</v>
      </c>
      <c r="BO132" s="205">
        <f t="shared" si="149"/>
        <v>4320000</v>
      </c>
      <c r="BP132" s="67"/>
      <c r="BQ132" s="67"/>
      <c r="BR132" s="67"/>
      <c r="BS132" s="67"/>
      <c r="BT132" s="58"/>
      <c r="BU132" s="60"/>
      <c r="BV132" s="60"/>
      <c r="BW132" s="60"/>
      <c r="BX132" s="60"/>
      <c r="BY132" s="61"/>
      <c r="BZ132" s="71"/>
      <c r="CA132" s="71"/>
      <c r="CB132" s="72"/>
      <c r="CC132" s="72"/>
      <c r="CD132" s="72"/>
      <c r="CE132" s="73"/>
      <c r="CF132" s="74"/>
      <c r="CG132" s="75"/>
      <c r="CH132" s="49"/>
      <c r="CI132" s="92"/>
      <c r="CJ132" s="93"/>
      <c r="CK132" s="94"/>
      <c r="CL132" s="94"/>
      <c r="CM132" s="94"/>
      <c r="CN132" s="218"/>
      <c r="CO132" s="218"/>
      <c r="CP132" s="218"/>
      <c r="CQ132" s="218"/>
      <c r="CR132" s="218"/>
      <c r="CS132" s="49"/>
      <c r="CT132" s="219"/>
      <c r="CU132" s="218"/>
      <c r="CV132" s="49"/>
      <c r="CW132" s="220"/>
      <c r="DV132" s="221"/>
    </row>
    <row r="133" spans="1:126" ht="51" hidden="1" x14ac:dyDescent="0.25">
      <c r="A133" s="352">
        <f t="shared" si="76"/>
        <v>17</v>
      </c>
      <c r="B133" s="345" t="s">
        <v>1609</v>
      </c>
      <c r="C133" s="218" t="s">
        <v>2536</v>
      </c>
      <c r="D133" s="216">
        <v>21</v>
      </c>
      <c r="E133" s="346">
        <v>42474</v>
      </c>
      <c r="F133" s="117" t="s">
        <v>2248</v>
      </c>
      <c r="G133" s="117" t="s">
        <v>2248</v>
      </c>
      <c r="H133" s="117"/>
      <c r="I133" s="350" t="s">
        <v>1972</v>
      </c>
      <c r="J133" s="351" t="s">
        <v>2204</v>
      </c>
      <c r="K133" s="352">
        <v>160</v>
      </c>
      <c r="L133" s="46" t="s">
        <v>2214</v>
      </c>
      <c r="M133" s="354" t="s">
        <v>2215</v>
      </c>
      <c r="N133" s="162">
        <v>15750000</v>
      </c>
      <c r="O133" s="348" t="s">
        <v>2216</v>
      </c>
      <c r="P133" s="349" t="s">
        <v>2217</v>
      </c>
      <c r="Q133" s="288" t="s">
        <v>1480</v>
      </c>
      <c r="R133" s="349" t="s">
        <v>1481</v>
      </c>
      <c r="S133" s="47"/>
      <c r="T133" s="48"/>
      <c r="U133" s="47"/>
      <c r="V133" s="192">
        <v>17</v>
      </c>
      <c r="W133" s="346">
        <v>42489</v>
      </c>
      <c r="X133" s="350" t="s">
        <v>2218</v>
      </c>
      <c r="Y133" s="45" t="s">
        <v>2219</v>
      </c>
      <c r="Z133" s="34">
        <v>892115006</v>
      </c>
      <c r="AA133" s="50" t="s">
        <v>2065</v>
      </c>
      <c r="AB133" s="347">
        <v>92916</v>
      </c>
      <c r="AC133" s="346"/>
      <c r="AD133" s="49">
        <v>0</v>
      </c>
      <c r="AE133" s="157">
        <v>15750000</v>
      </c>
      <c r="AF133" s="49"/>
      <c r="AG133" s="49"/>
      <c r="AH133" s="49">
        <f t="shared" si="117"/>
        <v>15750000</v>
      </c>
      <c r="AI133" s="157" t="s">
        <v>22</v>
      </c>
      <c r="AJ133" s="157" t="s">
        <v>67</v>
      </c>
      <c r="AK133" s="157" t="s">
        <v>67</v>
      </c>
      <c r="AL133" s="157" t="s">
        <v>67</v>
      </c>
      <c r="AM133" s="346" t="s">
        <v>67</v>
      </c>
      <c r="AN133" s="346">
        <v>42508</v>
      </c>
      <c r="AO133" s="346"/>
      <c r="AP133" s="346">
        <v>42719</v>
      </c>
      <c r="AQ133" s="29">
        <f t="shared" si="140"/>
        <v>211</v>
      </c>
      <c r="AR133" s="29"/>
      <c r="AS133" s="350" t="s">
        <v>2537</v>
      </c>
      <c r="AT133" s="55">
        <v>40800225</v>
      </c>
      <c r="AU133" s="56"/>
      <c r="AV133" s="57"/>
      <c r="AW133" s="58"/>
      <c r="AX133" s="58"/>
      <c r="AY133" s="57"/>
      <c r="AZ133" s="58"/>
      <c r="BA133" s="59"/>
      <c r="BB133" s="60"/>
      <c r="BC133" s="61"/>
      <c r="BD133" s="61"/>
      <c r="BE133" s="62"/>
      <c r="BF133" s="61"/>
      <c r="BG133" s="63"/>
      <c r="BH133" s="63"/>
      <c r="BI133" s="64"/>
      <c r="BJ133" s="65"/>
      <c r="BK133" s="66"/>
      <c r="BL133" s="65"/>
      <c r="BM133" s="203">
        <f t="shared" si="147"/>
        <v>0</v>
      </c>
      <c r="BN133" s="204">
        <f t="shared" si="148"/>
        <v>0</v>
      </c>
      <c r="BO133" s="205">
        <f t="shared" si="149"/>
        <v>15750000</v>
      </c>
      <c r="BP133" s="67"/>
      <c r="BQ133" s="67"/>
      <c r="BR133" s="67"/>
      <c r="BS133" s="67"/>
      <c r="BT133" s="58"/>
      <c r="BU133" s="60"/>
      <c r="BV133" s="60"/>
      <c r="BW133" s="60"/>
      <c r="BX133" s="60"/>
      <c r="BY133" s="61"/>
      <c r="BZ133" s="71"/>
      <c r="CA133" s="71"/>
      <c r="CB133" s="72"/>
      <c r="CC133" s="72"/>
      <c r="CD133" s="72"/>
      <c r="CE133" s="73"/>
      <c r="CF133" s="74"/>
      <c r="CG133" s="75"/>
      <c r="CH133" s="49"/>
      <c r="CI133" s="92"/>
      <c r="CJ133" s="93"/>
      <c r="CK133" s="94"/>
      <c r="CL133" s="94"/>
      <c r="CM133" s="94"/>
      <c r="CN133" s="218"/>
      <c r="CO133" s="218"/>
      <c r="CP133" s="218"/>
      <c r="CQ133" s="218"/>
      <c r="CR133" s="218"/>
      <c r="CS133" s="49"/>
      <c r="CT133" s="219"/>
      <c r="CU133" s="218"/>
      <c r="CV133" s="49"/>
      <c r="CW133" s="220"/>
      <c r="DV133" s="221"/>
    </row>
    <row r="134" spans="1:126" ht="63.75" hidden="1" x14ac:dyDescent="0.25">
      <c r="A134" s="352">
        <f t="shared" ref="A134:A197" si="150">(V134)</f>
        <v>18</v>
      </c>
      <c r="B134" s="278" t="s">
        <v>1610</v>
      </c>
      <c r="C134" s="218" t="s">
        <v>2538</v>
      </c>
      <c r="D134" s="216">
        <v>22</v>
      </c>
      <c r="E134" s="346">
        <v>42474</v>
      </c>
      <c r="F134" s="117" t="s">
        <v>2248</v>
      </c>
      <c r="G134" s="117" t="s">
        <v>2248</v>
      </c>
      <c r="H134" s="117"/>
      <c r="I134" s="350" t="s">
        <v>2257</v>
      </c>
      <c r="J134" s="351" t="s">
        <v>2203</v>
      </c>
      <c r="K134" s="352">
        <v>181</v>
      </c>
      <c r="L134" s="46" t="s">
        <v>2220</v>
      </c>
      <c r="M134" s="354" t="s">
        <v>2221</v>
      </c>
      <c r="N134" s="162">
        <v>5569161</v>
      </c>
      <c r="O134" s="348" t="s">
        <v>2222</v>
      </c>
      <c r="P134" s="349" t="s">
        <v>1714</v>
      </c>
      <c r="Q134" s="288" t="s">
        <v>1480</v>
      </c>
      <c r="R134" s="349" t="s">
        <v>1481</v>
      </c>
      <c r="S134" s="47"/>
      <c r="T134" s="48"/>
      <c r="U134" s="47"/>
      <c r="V134" s="192">
        <v>18</v>
      </c>
      <c r="W134" s="346">
        <v>42493</v>
      </c>
      <c r="X134" s="350" t="s">
        <v>2223</v>
      </c>
      <c r="Y134" s="45" t="s">
        <v>2224</v>
      </c>
      <c r="Z134" s="34">
        <v>900221155</v>
      </c>
      <c r="AA134" s="50" t="s">
        <v>1895</v>
      </c>
      <c r="AB134" s="347">
        <v>93616</v>
      </c>
      <c r="AC134" s="346"/>
      <c r="AD134" s="49">
        <v>0</v>
      </c>
      <c r="AE134" s="157">
        <v>3352160</v>
      </c>
      <c r="AF134" s="49"/>
      <c r="AG134" s="49"/>
      <c r="AH134" s="49">
        <f t="shared" si="117"/>
        <v>3352160</v>
      </c>
      <c r="AI134" s="157" t="s">
        <v>2540</v>
      </c>
      <c r="AJ134" s="157" t="s">
        <v>2539</v>
      </c>
      <c r="AK134" s="346">
        <v>43626</v>
      </c>
      <c r="AL134" s="157" t="s">
        <v>2541</v>
      </c>
      <c r="AM134" s="346">
        <v>42531</v>
      </c>
      <c r="AN134" s="346">
        <v>42500</v>
      </c>
      <c r="AO134" s="346"/>
      <c r="AP134" s="346">
        <v>42530</v>
      </c>
      <c r="AQ134" s="29">
        <f t="shared" si="140"/>
        <v>30</v>
      </c>
      <c r="AR134" s="29"/>
      <c r="AS134" s="350" t="s">
        <v>87</v>
      </c>
      <c r="AT134" s="290">
        <v>63335799</v>
      </c>
      <c r="AU134" s="56">
        <v>93616</v>
      </c>
      <c r="AV134" s="57">
        <v>42493</v>
      </c>
      <c r="AW134" s="58">
        <v>1676080</v>
      </c>
      <c r="AX134" s="58"/>
      <c r="AY134" s="57"/>
      <c r="AZ134" s="58"/>
      <c r="BA134" s="59"/>
      <c r="BB134" s="60"/>
      <c r="BC134" s="61"/>
      <c r="BD134" s="61"/>
      <c r="BE134" s="62"/>
      <c r="BF134" s="61"/>
      <c r="BG134" s="63"/>
      <c r="BH134" s="63"/>
      <c r="BI134" s="64"/>
      <c r="BJ134" s="65"/>
      <c r="BK134" s="66"/>
      <c r="BL134" s="65"/>
      <c r="BM134" s="203">
        <f t="shared" si="147"/>
        <v>0</v>
      </c>
      <c r="BN134" s="204">
        <f t="shared" si="148"/>
        <v>1676080</v>
      </c>
      <c r="BO134" s="205">
        <f t="shared" si="149"/>
        <v>5028240</v>
      </c>
      <c r="BP134" s="67"/>
      <c r="BQ134" s="67"/>
      <c r="BR134" s="67"/>
      <c r="BS134" s="67"/>
      <c r="BT134" s="58"/>
      <c r="BU134" s="60"/>
      <c r="BV134" s="60"/>
      <c r="BW134" s="60"/>
      <c r="BX134" s="60"/>
      <c r="BY134" s="61"/>
      <c r="BZ134" s="71"/>
      <c r="CA134" s="71"/>
      <c r="CB134" s="72"/>
      <c r="CC134" s="72"/>
      <c r="CD134" s="72"/>
      <c r="CE134" s="73"/>
      <c r="CF134" s="74"/>
      <c r="CG134" s="75"/>
      <c r="CH134" s="49"/>
      <c r="CI134" s="92"/>
      <c r="CJ134" s="93"/>
      <c r="CK134" s="94"/>
      <c r="CL134" s="94"/>
      <c r="CM134" s="94"/>
      <c r="CN134" s="218"/>
      <c r="CO134" s="218"/>
      <c r="CP134" s="218"/>
      <c r="CQ134" s="218"/>
      <c r="CR134" s="218"/>
      <c r="CS134" s="49"/>
      <c r="CT134" s="219"/>
      <c r="CU134" s="218"/>
      <c r="CV134" s="49"/>
      <c r="CW134" s="220"/>
      <c r="DV134" s="221"/>
    </row>
    <row r="135" spans="1:126" ht="102" hidden="1" x14ac:dyDescent="0.25">
      <c r="A135" s="352">
        <f t="shared" si="150"/>
        <v>19</v>
      </c>
      <c r="B135" s="278" t="s">
        <v>1610</v>
      </c>
      <c r="C135" s="218" t="s">
        <v>2542</v>
      </c>
      <c r="D135" s="216">
        <v>23</v>
      </c>
      <c r="E135" s="346">
        <v>42479</v>
      </c>
      <c r="F135" s="117" t="s">
        <v>2248</v>
      </c>
      <c r="G135" s="117" t="s">
        <v>2248</v>
      </c>
      <c r="H135" s="117"/>
      <c r="I135" s="350" t="s">
        <v>2257</v>
      </c>
      <c r="J135" s="351" t="s">
        <v>2202</v>
      </c>
      <c r="K135" s="352">
        <v>194</v>
      </c>
      <c r="L135" s="46" t="s">
        <v>2225</v>
      </c>
      <c r="M135" s="354" t="s">
        <v>2226</v>
      </c>
      <c r="N135" s="162">
        <v>4988000</v>
      </c>
      <c r="O135" s="348" t="s">
        <v>2227</v>
      </c>
      <c r="P135" s="349" t="s">
        <v>2228</v>
      </c>
      <c r="Q135" s="288" t="s">
        <v>1480</v>
      </c>
      <c r="R135" s="349" t="s">
        <v>1481</v>
      </c>
      <c r="S135" s="47"/>
      <c r="T135" s="48"/>
      <c r="U135" s="47"/>
      <c r="V135" s="192">
        <v>19</v>
      </c>
      <c r="W135" s="346">
        <v>42496</v>
      </c>
      <c r="X135" s="350" t="s">
        <v>2223</v>
      </c>
      <c r="Y135" s="45" t="s">
        <v>2291</v>
      </c>
      <c r="Z135" s="34">
        <v>19214515</v>
      </c>
      <c r="AA135" s="50"/>
      <c r="AB135" s="347">
        <v>95316</v>
      </c>
      <c r="AC135" s="346"/>
      <c r="AD135" s="49">
        <v>0</v>
      </c>
      <c r="AE135" s="157">
        <v>3000000</v>
      </c>
      <c r="AF135" s="49"/>
      <c r="AG135" s="49"/>
      <c r="AH135" s="49">
        <f t="shared" si="117"/>
        <v>3000000</v>
      </c>
      <c r="AI135" s="157" t="s">
        <v>22</v>
      </c>
      <c r="AJ135" s="157" t="s">
        <v>67</v>
      </c>
      <c r="AK135" s="157" t="s">
        <v>67</v>
      </c>
      <c r="AL135" s="157" t="s">
        <v>67</v>
      </c>
      <c r="AM135" s="346" t="s">
        <v>67</v>
      </c>
      <c r="AN135" s="346">
        <v>42496</v>
      </c>
      <c r="AO135" s="346"/>
      <c r="AP135" s="346">
        <v>42734</v>
      </c>
      <c r="AQ135" s="29">
        <f t="shared" si="140"/>
        <v>238</v>
      </c>
      <c r="AR135" s="29"/>
      <c r="AS135" s="350" t="s">
        <v>87</v>
      </c>
      <c r="AT135" s="290">
        <v>63335799</v>
      </c>
      <c r="AU135" s="56"/>
      <c r="AV135" s="57"/>
      <c r="AW135" s="58"/>
      <c r="AX135" s="58"/>
      <c r="AY135" s="57"/>
      <c r="AZ135" s="58"/>
      <c r="BA135" s="59"/>
      <c r="BB135" s="60"/>
      <c r="BC135" s="61"/>
      <c r="BD135" s="61"/>
      <c r="BE135" s="62"/>
      <c r="BF135" s="61"/>
      <c r="BG135" s="63"/>
      <c r="BH135" s="63"/>
      <c r="BI135" s="64"/>
      <c r="BJ135" s="65"/>
      <c r="BK135" s="66"/>
      <c r="BL135" s="65"/>
      <c r="BM135" s="203">
        <f t="shared" si="147"/>
        <v>0</v>
      </c>
      <c r="BN135" s="204">
        <f t="shared" si="148"/>
        <v>0</v>
      </c>
      <c r="BO135" s="205">
        <f t="shared" si="149"/>
        <v>3000000</v>
      </c>
      <c r="BP135" s="67"/>
      <c r="BQ135" s="67"/>
      <c r="BR135" s="67"/>
      <c r="BS135" s="67"/>
      <c r="BT135" s="58"/>
      <c r="BU135" s="60"/>
      <c r="BV135" s="60"/>
      <c r="BW135" s="60"/>
      <c r="BX135" s="60"/>
      <c r="BY135" s="61"/>
      <c r="BZ135" s="71"/>
      <c r="CA135" s="71"/>
      <c r="CB135" s="72"/>
      <c r="CC135" s="72"/>
      <c r="CD135" s="72"/>
      <c r="CE135" s="73"/>
      <c r="CF135" s="74"/>
      <c r="CG135" s="75"/>
      <c r="CH135" s="49"/>
      <c r="CI135" s="92"/>
      <c r="CJ135" s="93"/>
      <c r="CK135" s="94"/>
      <c r="CL135" s="94"/>
      <c r="CM135" s="94"/>
      <c r="CN135" s="218"/>
      <c r="CO135" s="218"/>
      <c r="CP135" s="218"/>
      <c r="CQ135" s="218"/>
      <c r="CR135" s="218"/>
      <c r="CS135" s="49"/>
      <c r="CT135" s="219"/>
      <c r="CU135" s="218"/>
      <c r="CV135" s="49"/>
      <c r="CW135" s="220"/>
      <c r="DV135" s="221"/>
    </row>
    <row r="136" spans="1:126" ht="51" hidden="1" x14ac:dyDescent="0.25">
      <c r="A136" s="352">
        <f t="shared" si="150"/>
        <v>23</v>
      </c>
      <c r="B136" s="43" t="s">
        <v>2792</v>
      </c>
      <c r="C136" s="218" t="s">
        <v>2543</v>
      </c>
      <c r="D136" s="216">
        <v>24</v>
      </c>
      <c r="E136" s="346">
        <v>42480</v>
      </c>
      <c r="F136" s="117" t="s">
        <v>2248</v>
      </c>
      <c r="G136" s="117" t="s">
        <v>2248</v>
      </c>
      <c r="H136" s="117"/>
      <c r="I136" s="350" t="s">
        <v>1972</v>
      </c>
      <c r="J136" s="351" t="s">
        <v>2201</v>
      </c>
      <c r="K136" s="352">
        <v>159</v>
      </c>
      <c r="L136" s="46">
        <v>901517</v>
      </c>
      <c r="M136" s="354" t="s">
        <v>2229</v>
      </c>
      <c r="N136" s="162">
        <v>5950000</v>
      </c>
      <c r="O136" s="348" t="s">
        <v>2230</v>
      </c>
      <c r="P136" s="349" t="s">
        <v>2231</v>
      </c>
      <c r="Q136" s="288" t="s">
        <v>1480</v>
      </c>
      <c r="R136" s="349" t="s">
        <v>1481</v>
      </c>
      <c r="S136" s="47"/>
      <c r="T136" s="48"/>
      <c r="U136" s="47"/>
      <c r="V136" s="192">
        <v>23</v>
      </c>
      <c r="W136" s="346">
        <v>42500</v>
      </c>
      <c r="X136" s="350" t="s">
        <v>1579</v>
      </c>
      <c r="Y136" s="45" t="s">
        <v>2340</v>
      </c>
      <c r="Z136" s="156">
        <v>800003122</v>
      </c>
      <c r="AA136" s="50" t="s">
        <v>1895</v>
      </c>
      <c r="AB136" s="347">
        <v>96316</v>
      </c>
      <c r="AC136" s="346"/>
      <c r="AD136" s="49">
        <v>0</v>
      </c>
      <c r="AE136" s="157">
        <v>5879900</v>
      </c>
      <c r="AF136" s="49"/>
      <c r="AG136" s="49"/>
      <c r="AH136" s="49">
        <f t="shared" si="117"/>
        <v>5879900</v>
      </c>
      <c r="AI136" s="157" t="s">
        <v>22</v>
      </c>
      <c r="AJ136" s="157" t="s">
        <v>67</v>
      </c>
      <c r="AK136" s="157" t="s">
        <v>67</v>
      </c>
      <c r="AL136" s="157" t="s">
        <v>67</v>
      </c>
      <c r="AM136" s="346" t="s">
        <v>67</v>
      </c>
      <c r="AN136" s="346">
        <v>42503</v>
      </c>
      <c r="AO136" s="346"/>
      <c r="AP136" s="346">
        <v>42719</v>
      </c>
      <c r="AQ136" s="29">
        <f t="shared" si="140"/>
        <v>216</v>
      </c>
      <c r="AR136" s="29"/>
      <c r="AS136" s="350" t="s">
        <v>106</v>
      </c>
      <c r="AT136" s="290">
        <v>40179426</v>
      </c>
      <c r="AU136" s="56"/>
      <c r="AV136" s="57"/>
      <c r="AW136" s="58"/>
      <c r="AX136" s="58"/>
      <c r="AY136" s="57"/>
      <c r="AZ136" s="58"/>
      <c r="BA136" s="59"/>
      <c r="BB136" s="60"/>
      <c r="BC136" s="61"/>
      <c r="BD136" s="61"/>
      <c r="BE136" s="62"/>
      <c r="BF136" s="61"/>
      <c r="BG136" s="63"/>
      <c r="BH136" s="63"/>
      <c r="BI136" s="64"/>
      <c r="BJ136" s="65"/>
      <c r="BK136" s="66"/>
      <c r="BL136" s="65"/>
      <c r="BM136" s="203">
        <f t="shared" si="147"/>
        <v>0</v>
      </c>
      <c r="BN136" s="204">
        <f t="shared" si="148"/>
        <v>0</v>
      </c>
      <c r="BO136" s="205">
        <f t="shared" si="149"/>
        <v>5879900</v>
      </c>
      <c r="BP136" s="67"/>
      <c r="BQ136" s="67"/>
      <c r="BR136" s="67"/>
      <c r="BS136" s="67"/>
      <c r="BT136" s="58"/>
      <c r="BU136" s="60"/>
      <c r="BV136" s="60"/>
      <c r="BW136" s="60"/>
      <c r="BX136" s="60"/>
      <c r="BY136" s="61"/>
      <c r="BZ136" s="71"/>
      <c r="CA136" s="71"/>
      <c r="CB136" s="72"/>
      <c r="CC136" s="72"/>
      <c r="CD136" s="72"/>
      <c r="CE136" s="73"/>
      <c r="CF136" s="74"/>
      <c r="CG136" s="75"/>
      <c r="CH136" s="49"/>
      <c r="CI136" s="92"/>
      <c r="CJ136" s="93"/>
      <c r="CK136" s="94"/>
      <c r="CL136" s="94"/>
      <c r="CM136" s="94"/>
      <c r="CN136" s="218"/>
      <c r="CO136" s="218"/>
      <c r="CP136" s="218"/>
      <c r="CQ136" s="218"/>
      <c r="CR136" s="218"/>
      <c r="CS136" s="49"/>
      <c r="CT136" s="219"/>
      <c r="CU136" s="218"/>
      <c r="CV136" s="49"/>
      <c r="CW136" s="220"/>
      <c r="DV136" s="221"/>
    </row>
    <row r="137" spans="1:126" ht="33" hidden="1" customHeight="1" x14ac:dyDescent="0.25">
      <c r="A137" s="352">
        <f t="shared" si="150"/>
        <v>21</v>
      </c>
      <c r="B137" s="278" t="s">
        <v>1609</v>
      </c>
      <c r="C137" s="218" t="s">
        <v>2544</v>
      </c>
      <c r="D137" s="216">
        <v>25</v>
      </c>
      <c r="E137" s="346">
        <v>42481</v>
      </c>
      <c r="F137" s="117" t="s">
        <v>2248</v>
      </c>
      <c r="G137" s="117" t="s">
        <v>2248</v>
      </c>
      <c r="H137" s="117"/>
      <c r="I137" s="120" t="s">
        <v>2250</v>
      </c>
      <c r="J137" s="351" t="s">
        <v>2200</v>
      </c>
      <c r="K137" s="352">
        <v>37</v>
      </c>
      <c r="L137" s="46">
        <v>432332</v>
      </c>
      <c r="M137" s="354" t="s">
        <v>2137</v>
      </c>
      <c r="N137" s="162">
        <v>9146636</v>
      </c>
      <c r="O137" s="348" t="s">
        <v>2232</v>
      </c>
      <c r="P137" s="349" t="s">
        <v>2233</v>
      </c>
      <c r="Q137" s="288" t="s">
        <v>1480</v>
      </c>
      <c r="R137" s="349" t="s">
        <v>1481</v>
      </c>
      <c r="S137" s="47"/>
      <c r="T137" s="48"/>
      <c r="U137" s="47"/>
      <c r="V137" s="192">
        <v>21</v>
      </c>
      <c r="W137" s="346">
        <v>42496</v>
      </c>
      <c r="X137" s="350" t="s">
        <v>1484</v>
      </c>
      <c r="Y137" s="45" t="s">
        <v>2341</v>
      </c>
      <c r="Z137" s="34">
        <v>900210800</v>
      </c>
      <c r="AA137" s="50" t="s">
        <v>1578</v>
      </c>
      <c r="AB137" s="347">
        <v>95516</v>
      </c>
      <c r="AC137" s="346"/>
      <c r="AD137" s="49">
        <v>0</v>
      </c>
      <c r="AE137" s="157">
        <v>6000000</v>
      </c>
      <c r="AF137" s="49"/>
      <c r="AG137" s="49"/>
      <c r="AH137" s="49">
        <f t="shared" si="117"/>
        <v>6000000</v>
      </c>
      <c r="AI137" s="157" t="s">
        <v>22</v>
      </c>
      <c r="AJ137" s="157" t="s">
        <v>67</v>
      </c>
      <c r="AK137" s="157" t="s">
        <v>67</v>
      </c>
      <c r="AL137" s="157" t="s">
        <v>67</v>
      </c>
      <c r="AM137" s="346" t="s">
        <v>67</v>
      </c>
      <c r="AN137" s="346">
        <v>42500</v>
      </c>
      <c r="AO137" s="346"/>
      <c r="AP137" s="346">
        <v>42560</v>
      </c>
      <c r="AQ137" s="29">
        <f t="shared" si="140"/>
        <v>60</v>
      </c>
      <c r="AR137" s="29"/>
      <c r="AS137" s="184" t="s">
        <v>2597</v>
      </c>
      <c r="AT137" s="290">
        <v>79717103</v>
      </c>
      <c r="AU137" s="56"/>
      <c r="AV137" s="57"/>
      <c r="AW137" s="58"/>
      <c r="AX137" s="58"/>
      <c r="AY137" s="57"/>
      <c r="AZ137" s="58"/>
      <c r="BA137" s="59"/>
      <c r="BB137" s="60"/>
      <c r="BC137" s="61"/>
      <c r="BD137" s="61"/>
      <c r="BE137" s="62"/>
      <c r="BF137" s="61"/>
      <c r="BG137" s="63"/>
      <c r="BH137" s="63"/>
      <c r="BI137" s="64"/>
      <c r="BJ137" s="65"/>
      <c r="BK137" s="66"/>
      <c r="BL137" s="65"/>
      <c r="BM137" s="203">
        <f t="shared" si="147"/>
        <v>0</v>
      </c>
      <c r="BN137" s="204">
        <f t="shared" si="148"/>
        <v>0</v>
      </c>
      <c r="BO137" s="205">
        <f t="shared" si="149"/>
        <v>6000000</v>
      </c>
      <c r="BP137" s="67"/>
      <c r="BQ137" s="67"/>
      <c r="BR137" s="67"/>
      <c r="BS137" s="67"/>
      <c r="BT137" s="58"/>
      <c r="BU137" s="60"/>
      <c r="BV137" s="60"/>
      <c r="BW137" s="60"/>
      <c r="BX137" s="60"/>
      <c r="BY137" s="61"/>
      <c r="BZ137" s="71"/>
      <c r="CA137" s="71"/>
      <c r="CB137" s="72"/>
      <c r="CC137" s="72"/>
      <c r="CD137" s="72"/>
      <c r="CE137" s="73"/>
      <c r="CF137" s="74"/>
      <c r="CG137" s="75"/>
      <c r="CH137" s="49"/>
      <c r="CI137" s="92"/>
      <c r="CJ137" s="93"/>
      <c r="CK137" s="94"/>
      <c r="CL137" s="94"/>
      <c r="CM137" s="94"/>
      <c r="CN137" s="218"/>
      <c r="CO137" s="218"/>
      <c r="CP137" s="218"/>
      <c r="CQ137" s="218"/>
      <c r="CR137" s="218"/>
      <c r="CS137" s="49"/>
      <c r="CT137" s="219"/>
      <c r="CU137" s="218"/>
      <c r="CV137" s="49"/>
      <c r="CW137" s="220"/>
      <c r="DV137" s="221"/>
    </row>
    <row r="138" spans="1:126" ht="83.25" hidden="1" customHeight="1" x14ac:dyDescent="0.25">
      <c r="A138" s="352">
        <f t="shared" si="150"/>
        <v>20</v>
      </c>
      <c r="B138" s="278" t="s">
        <v>1610</v>
      </c>
      <c r="C138" s="218" t="s">
        <v>2545</v>
      </c>
      <c r="D138" s="216">
        <v>26</v>
      </c>
      <c r="E138" s="346">
        <v>42481</v>
      </c>
      <c r="F138" s="117" t="s">
        <v>2248</v>
      </c>
      <c r="G138" s="117" t="s">
        <v>2248</v>
      </c>
      <c r="H138" s="117"/>
      <c r="I138" s="350" t="s">
        <v>2257</v>
      </c>
      <c r="J138" s="351" t="s">
        <v>2199</v>
      </c>
      <c r="K138" s="352">
        <v>126</v>
      </c>
      <c r="L138" s="46">
        <v>781815</v>
      </c>
      <c r="M138" s="354" t="s">
        <v>2234</v>
      </c>
      <c r="N138" s="162">
        <v>18000000</v>
      </c>
      <c r="O138" s="348" t="s">
        <v>2235</v>
      </c>
      <c r="P138" s="349" t="s">
        <v>1598</v>
      </c>
      <c r="Q138" s="288" t="s">
        <v>1480</v>
      </c>
      <c r="R138" s="349" t="s">
        <v>1481</v>
      </c>
      <c r="S138" s="47"/>
      <c r="T138" s="48"/>
      <c r="U138" s="47"/>
      <c r="V138" s="192">
        <v>20</v>
      </c>
      <c r="W138" s="346">
        <v>42496</v>
      </c>
      <c r="X138" s="350" t="s">
        <v>2236</v>
      </c>
      <c r="Y138" s="45" t="s">
        <v>2292</v>
      </c>
      <c r="Z138" s="34">
        <v>45503049</v>
      </c>
      <c r="AA138" s="50"/>
      <c r="AB138" s="347">
        <v>95216</v>
      </c>
      <c r="AC138" s="346"/>
      <c r="AD138" s="49">
        <v>0</v>
      </c>
      <c r="AE138" s="157">
        <v>18000000</v>
      </c>
      <c r="AF138" s="49"/>
      <c r="AG138" s="49"/>
      <c r="AH138" s="49">
        <f t="shared" si="117"/>
        <v>18000000</v>
      </c>
      <c r="AI138" s="157" t="s">
        <v>22</v>
      </c>
      <c r="AJ138" s="157" t="s">
        <v>67</v>
      </c>
      <c r="AK138" s="157" t="s">
        <v>67</v>
      </c>
      <c r="AL138" s="157" t="s">
        <v>67</v>
      </c>
      <c r="AM138" s="346" t="s">
        <v>67</v>
      </c>
      <c r="AN138" s="346">
        <v>42500</v>
      </c>
      <c r="AO138" s="346"/>
      <c r="AP138" s="346">
        <v>42735</v>
      </c>
      <c r="AQ138" s="29">
        <f t="shared" si="140"/>
        <v>235</v>
      </c>
      <c r="AR138" s="29"/>
      <c r="AS138" s="350" t="s">
        <v>23</v>
      </c>
      <c r="AT138" s="290">
        <v>30762702</v>
      </c>
      <c r="AU138" s="56"/>
      <c r="AV138" s="57"/>
      <c r="AW138" s="58"/>
      <c r="AX138" s="58"/>
      <c r="AY138" s="57"/>
      <c r="AZ138" s="58"/>
      <c r="BA138" s="59"/>
      <c r="BB138" s="60"/>
      <c r="BC138" s="61"/>
      <c r="BD138" s="61"/>
      <c r="BE138" s="62"/>
      <c r="BF138" s="61"/>
      <c r="BG138" s="63"/>
      <c r="BH138" s="63"/>
      <c r="BI138" s="64"/>
      <c r="BJ138" s="65"/>
      <c r="BK138" s="66"/>
      <c r="BL138" s="65"/>
      <c r="BM138" s="203">
        <f t="shared" si="147"/>
        <v>0</v>
      </c>
      <c r="BN138" s="204">
        <f t="shared" si="148"/>
        <v>0</v>
      </c>
      <c r="BO138" s="205">
        <f t="shared" si="149"/>
        <v>18000000</v>
      </c>
      <c r="BP138" s="67"/>
      <c r="BQ138" s="67"/>
      <c r="BR138" s="67"/>
      <c r="BS138" s="67"/>
      <c r="BT138" s="58"/>
      <c r="BU138" s="60"/>
      <c r="BV138" s="60"/>
      <c r="BW138" s="60"/>
      <c r="BX138" s="60"/>
      <c r="BY138" s="61"/>
      <c r="BZ138" s="71"/>
      <c r="CA138" s="71"/>
      <c r="CB138" s="72"/>
      <c r="CC138" s="72"/>
      <c r="CD138" s="72"/>
      <c r="CE138" s="73"/>
      <c r="CF138" s="74"/>
      <c r="CG138" s="75"/>
      <c r="CH138" s="49"/>
      <c r="CI138" s="92"/>
      <c r="CJ138" s="93"/>
      <c r="CK138" s="94"/>
      <c r="CL138" s="94"/>
      <c r="CM138" s="94"/>
      <c r="CN138" s="218"/>
      <c r="CO138" s="218"/>
      <c r="CP138" s="218"/>
      <c r="CQ138" s="218"/>
      <c r="CR138" s="218"/>
      <c r="CS138" s="49"/>
      <c r="CT138" s="219"/>
      <c r="CU138" s="218"/>
      <c r="CV138" s="49"/>
      <c r="CW138" s="220"/>
      <c r="DV138" s="221"/>
    </row>
    <row r="139" spans="1:126" ht="102" hidden="1" x14ac:dyDescent="0.25">
      <c r="A139" s="352">
        <f t="shared" si="150"/>
        <v>22</v>
      </c>
      <c r="B139" s="278" t="s">
        <v>1609</v>
      </c>
      <c r="C139" s="218" t="s">
        <v>2546</v>
      </c>
      <c r="D139" s="216">
        <v>27</v>
      </c>
      <c r="E139" s="346">
        <v>42481</v>
      </c>
      <c r="F139" s="117" t="s">
        <v>2248</v>
      </c>
      <c r="G139" s="117" t="s">
        <v>2248</v>
      </c>
      <c r="H139" s="117"/>
      <c r="I139" s="350" t="s">
        <v>2257</v>
      </c>
      <c r="J139" s="351" t="s">
        <v>2282</v>
      </c>
      <c r="K139" s="352">
        <v>128</v>
      </c>
      <c r="L139" s="46">
        <v>781815</v>
      </c>
      <c r="M139" s="354" t="s">
        <v>2237</v>
      </c>
      <c r="N139" s="162">
        <v>8000000</v>
      </c>
      <c r="O139" s="348" t="s">
        <v>2238</v>
      </c>
      <c r="P139" s="349" t="s">
        <v>1598</v>
      </c>
      <c r="Q139" s="288" t="s">
        <v>1480</v>
      </c>
      <c r="R139" s="349" t="s">
        <v>1481</v>
      </c>
      <c r="S139" s="47"/>
      <c r="T139" s="48"/>
      <c r="U139" s="47"/>
      <c r="V139" s="192">
        <v>22</v>
      </c>
      <c r="W139" s="346">
        <v>42496</v>
      </c>
      <c r="X139" s="350" t="s">
        <v>2241</v>
      </c>
      <c r="Y139" s="45" t="s">
        <v>2342</v>
      </c>
      <c r="Z139" s="34">
        <v>890302988</v>
      </c>
      <c r="AA139" s="50" t="s">
        <v>1565</v>
      </c>
      <c r="AB139" s="347">
        <v>95416</v>
      </c>
      <c r="AC139" s="346"/>
      <c r="AD139" s="49">
        <v>0</v>
      </c>
      <c r="AE139" s="157">
        <v>8000000</v>
      </c>
      <c r="AF139" s="49"/>
      <c r="AG139" s="49"/>
      <c r="AH139" s="49">
        <f t="shared" si="117"/>
        <v>8000000</v>
      </c>
      <c r="AI139" s="157" t="s">
        <v>22</v>
      </c>
      <c r="AJ139" s="157" t="s">
        <v>67</v>
      </c>
      <c r="AK139" s="157" t="s">
        <v>67</v>
      </c>
      <c r="AL139" s="157" t="s">
        <v>67</v>
      </c>
      <c r="AM139" s="346" t="s">
        <v>67</v>
      </c>
      <c r="AN139" s="346">
        <v>42503</v>
      </c>
      <c r="AO139" s="346"/>
      <c r="AP139" s="346">
        <v>42735</v>
      </c>
      <c r="AQ139" s="29">
        <f t="shared" si="140"/>
        <v>232</v>
      </c>
      <c r="AR139" s="29"/>
      <c r="AS139" s="350" t="s">
        <v>2547</v>
      </c>
      <c r="AT139" s="290">
        <v>80882702</v>
      </c>
      <c r="AU139" s="56"/>
      <c r="AV139" s="57"/>
      <c r="AW139" s="58"/>
      <c r="AX139" s="58"/>
      <c r="AY139" s="57"/>
      <c r="AZ139" s="58"/>
      <c r="BA139" s="59"/>
      <c r="BB139" s="60"/>
      <c r="BC139" s="61"/>
      <c r="BD139" s="61"/>
      <c r="BE139" s="62"/>
      <c r="BF139" s="61"/>
      <c r="BG139" s="63"/>
      <c r="BH139" s="63"/>
      <c r="BI139" s="64"/>
      <c r="BJ139" s="65"/>
      <c r="BK139" s="66"/>
      <c r="BL139" s="65"/>
      <c r="BM139" s="203">
        <f t="shared" si="147"/>
        <v>0</v>
      </c>
      <c r="BN139" s="204">
        <f t="shared" si="148"/>
        <v>0</v>
      </c>
      <c r="BO139" s="205">
        <f t="shared" si="149"/>
        <v>8000000</v>
      </c>
      <c r="BP139" s="67"/>
      <c r="BQ139" s="67"/>
      <c r="BR139" s="67"/>
      <c r="BS139" s="67"/>
      <c r="BT139" s="58"/>
      <c r="BU139" s="60"/>
      <c r="BV139" s="60"/>
      <c r="BW139" s="60"/>
      <c r="BX139" s="60"/>
      <c r="BY139" s="61"/>
      <c r="BZ139" s="71"/>
      <c r="CA139" s="71"/>
      <c r="CB139" s="72"/>
      <c r="CC139" s="72"/>
      <c r="CD139" s="72"/>
      <c r="CE139" s="73"/>
      <c r="CF139" s="74"/>
      <c r="CG139" s="75"/>
      <c r="CH139" s="49"/>
      <c r="CI139" s="92"/>
      <c r="CJ139" s="93"/>
      <c r="CK139" s="94"/>
      <c r="CL139" s="94"/>
      <c r="CM139" s="94"/>
      <c r="CN139" s="218"/>
      <c r="CO139" s="218"/>
      <c r="CP139" s="218"/>
      <c r="CQ139" s="218"/>
      <c r="CR139" s="218"/>
      <c r="CS139" s="49"/>
      <c r="CT139" s="219"/>
      <c r="CU139" s="218"/>
      <c r="CV139" s="49"/>
      <c r="CW139" s="220"/>
      <c r="DV139" s="221"/>
    </row>
    <row r="140" spans="1:126" ht="36.75" hidden="1" customHeight="1" x14ac:dyDescent="0.25">
      <c r="A140" s="352">
        <f t="shared" si="150"/>
        <v>24</v>
      </c>
      <c r="B140" s="278" t="s">
        <v>2170</v>
      </c>
      <c r="C140" s="185" t="s">
        <v>2425</v>
      </c>
      <c r="D140" s="216">
        <v>28</v>
      </c>
      <c r="E140" s="346">
        <v>42482</v>
      </c>
      <c r="F140" s="117" t="s">
        <v>2248</v>
      </c>
      <c r="G140" s="117" t="s">
        <v>2248</v>
      </c>
      <c r="H140" s="117"/>
      <c r="I140" s="350" t="s">
        <v>2257</v>
      </c>
      <c r="J140" s="351" t="s">
        <v>2198</v>
      </c>
      <c r="K140" s="352">
        <v>148</v>
      </c>
      <c r="L140" s="46">
        <v>721532</v>
      </c>
      <c r="M140" s="354" t="s">
        <v>2239</v>
      </c>
      <c r="N140" s="162">
        <v>6000000</v>
      </c>
      <c r="O140" s="348" t="s">
        <v>2240</v>
      </c>
      <c r="P140" s="349" t="s">
        <v>1714</v>
      </c>
      <c r="Q140" s="288" t="s">
        <v>1480</v>
      </c>
      <c r="R140" s="349" t="s">
        <v>1481</v>
      </c>
      <c r="S140" s="47"/>
      <c r="T140" s="48"/>
      <c r="U140" s="47"/>
      <c r="V140" s="192">
        <v>24</v>
      </c>
      <c r="W140" s="346">
        <v>42506</v>
      </c>
      <c r="X140" s="350" t="s">
        <v>1484</v>
      </c>
      <c r="Y140" s="45" t="s">
        <v>2345</v>
      </c>
      <c r="Z140" s="34">
        <v>900818078</v>
      </c>
      <c r="AA140" s="50" t="s">
        <v>1570</v>
      </c>
      <c r="AB140" s="347">
        <v>100516</v>
      </c>
      <c r="AC140" s="346"/>
      <c r="AD140" s="49">
        <v>0</v>
      </c>
      <c r="AE140" s="157">
        <v>3994169.88</v>
      </c>
      <c r="AF140" s="49"/>
      <c r="AG140" s="49"/>
      <c r="AH140" s="49">
        <f t="shared" si="117"/>
        <v>3994169.88</v>
      </c>
      <c r="AI140" s="157" t="s">
        <v>2548</v>
      </c>
      <c r="AJ140" s="157" t="s">
        <v>2539</v>
      </c>
      <c r="AK140" s="157">
        <v>43632</v>
      </c>
      <c r="AL140" s="157" t="s">
        <v>2549</v>
      </c>
      <c r="AM140" s="346">
        <v>42509</v>
      </c>
      <c r="AN140" s="346">
        <v>42513</v>
      </c>
      <c r="AO140" s="346"/>
      <c r="AP140" s="346">
        <v>42543</v>
      </c>
      <c r="AQ140" s="29">
        <f t="shared" si="140"/>
        <v>30</v>
      </c>
      <c r="AR140" s="29"/>
      <c r="AS140" s="350" t="s">
        <v>2661</v>
      </c>
      <c r="AT140" s="290">
        <v>79448817</v>
      </c>
      <c r="AU140" s="56"/>
      <c r="AV140" s="57"/>
      <c r="AW140" s="58"/>
      <c r="AX140" s="58"/>
      <c r="AY140" s="57"/>
      <c r="AZ140" s="58"/>
      <c r="BA140" s="59"/>
      <c r="BB140" s="60"/>
      <c r="BC140" s="61"/>
      <c r="BD140" s="61"/>
      <c r="BE140" s="62"/>
      <c r="BF140" s="61"/>
      <c r="BG140" s="63"/>
      <c r="BH140" s="63"/>
      <c r="BI140" s="64"/>
      <c r="BJ140" s="65"/>
      <c r="BK140" s="66"/>
      <c r="BL140" s="65"/>
      <c r="BM140" s="203">
        <f t="shared" si="147"/>
        <v>0</v>
      </c>
      <c r="BN140" s="204">
        <f t="shared" si="148"/>
        <v>0</v>
      </c>
      <c r="BO140" s="205">
        <f t="shared" si="149"/>
        <v>3994169.88</v>
      </c>
      <c r="BP140" s="67"/>
      <c r="BQ140" s="67"/>
      <c r="BR140" s="67"/>
      <c r="BS140" s="67"/>
      <c r="BT140" s="58"/>
      <c r="BU140" s="60"/>
      <c r="BV140" s="60"/>
      <c r="BW140" s="60"/>
      <c r="BX140" s="60"/>
      <c r="BY140" s="61"/>
      <c r="BZ140" s="71"/>
      <c r="CA140" s="71"/>
      <c r="CB140" s="72"/>
      <c r="CC140" s="72"/>
      <c r="CD140" s="72"/>
      <c r="CE140" s="73"/>
      <c r="CF140" s="74"/>
      <c r="CG140" s="75"/>
      <c r="CH140" s="49"/>
      <c r="CI140" s="92"/>
      <c r="CJ140" s="93"/>
      <c r="CK140" s="94"/>
      <c r="CL140" s="94"/>
      <c r="CM140" s="94"/>
      <c r="CN140" s="218"/>
      <c r="CO140" s="218"/>
      <c r="CP140" s="218"/>
      <c r="CQ140" s="218"/>
      <c r="CR140" s="218"/>
      <c r="CS140" s="49"/>
      <c r="CT140" s="219"/>
      <c r="CU140" s="218"/>
      <c r="CV140" s="49"/>
      <c r="CW140" s="220"/>
      <c r="DV140" s="221"/>
    </row>
    <row r="141" spans="1:126" ht="114.75" hidden="1" x14ac:dyDescent="0.25">
      <c r="A141" s="352">
        <f t="shared" si="150"/>
        <v>25</v>
      </c>
      <c r="B141" s="278" t="s">
        <v>2170</v>
      </c>
      <c r="C141" s="185" t="s">
        <v>2424</v>
      </c>
      <c r="D141" s="216">
        <v>29</v>
      </c>
      <c r="E141" s="346">
        <v>42488</v>
      </c>
      <c r="F141" s="117" t="s">
        <v>2248</v>
      </c>
      <c r="G141" s="117" t="s">
        <v>2248</v>
      </c>
      <c r="H141" s="117"/>
      <c r="I141" s="350" t="s">
        <v>2257</v>
      </c>
      <c r="J141" s="351" t="s">
        <v>2197</v>
      </c>
      <c r="K141" s="352">
        <v>127</v>
      </c>
      <c r="L141" s="46">
        <v>781815</v>
      </c>
      <c r="M141" s="354" t="s">
        <v>2237</v>
      </c>
      <c r="N141" s="162">
        <v>14000000</v>
      </c>
      <c r="O141" s="348" t="s">
        <v>2242</v>
      </c>
      <c r="P141" s="349" t="s">
        <v>1598</v>
      </c>
      <c r="Q141" s="288" t="s">
        <v>1480</v>
      </c>
      <c r="R141" s="349" t="s">
        <v>1481</v>
      </c>
      <c r="S141" s="47"/>
      <c r="T141" s="48"/>
      <c r="U141" s="47"/>
      <c r="V141" s="192">
        <v>25</v>
      </c>
      <c r="W141" s="346">
        <v>42513</v>
      </c>
      <c r="X141" s="350" t="s">
        <v>2243</v>
      </c>
      <c r="Y141" s="45" t="s">
        <v>2343</v>
      </c>
      <c r="Z141" s="34">
        <v>94514631</v>
      </c>
      <c r="AA141" s="50"/>
      <c r="AB141" s="347">
        <v>106716</v>
      </c>
      <c r="AC141" s="346"/>
      <c r="AD141" s="49">
        <v>0</v>
      </c>
      <c r="AE141" s="157">
        <v>14000000</v>
      </c>
      <c r="AF141" s="49"/>
      <c r="AG141" s="49"/>
      <c r="AH141" s="49">
        <f t="shared" si="117"/>
        <v>14000000</v>
      </c>
      <c r="AI141" s="157" t="s">
        <v>22</v>
      </c>
      <c r="AJ141" s="157" t="s">
        <v>67</v>
      </c>
      <c r="AK141" s="157" t="s">
        <v>67</v>
      </c>
      <c r="AL141" s="157" t="s">
        <v>67</v>
      </c>
      <c r="AM141" s="346" t="s">
        <v>67</v>
      </c>
      <c r="AN141" s="346">
        <v>42514</v>
      </c>
      <c r="AO141" s="346"/>
      <c r="AP141" s="346">
        <v>42735</v>
      </c>
      <c r="AQ141" s="29">
        <f t="shared" si="140"/>
        <v>221</v>
      </c>
      <c r="AR141" s="29"/>
      <c r="AS141" s="350" t="s">
        <v>2344</v>
      </c>
      <c r="AT141" s="290">
        <v>30738603</v>
      </c>
      <c r="AU141" s="56"/>
      <c r="AV141" s="57"/>
      <c r="AW141" s="58"/>
      <c r="AX141" s="58"/>
      <c r="AY141" s="57"/>
      <c r="AZ141" s="58"/>
      <c r="BA141" s="59"/>
      <c r="BB141" s="60"/>
      <c r="BC141" s="61"/>
      <c r="BD141" s="61"/>
      <c r="BE141" s="62"/>
      <c r="BF141" s="61"/>
      <c r="BG141" s="63"/>
      <c r="BH141" s="63"/>
      <c r="BI141" s="64"/>
      <c r="BJ141" s="65"/>
      <c r="BK141" s="66"/>
      <c r="BL141" s="65"/>
      <c r="BM141" s="203">
        <f t="shared" si="147"/>
        <v>0</v>
      </c>
      <c r="BN141" s="204">
        <f t="shared" si="148"/>
        <v>0</v>
      </c>
      <c r="BO141" s="205">
        <f t="shared" si="149"/>
        <v>14000000</v>
      </c>
      <c r="BP141" s="67"/>
      <c r="BQ141" s="67"/>
      <c r="BR141" s="67"/>
      <c r="BS141" s="67"/>
      <c r="BT141" s="58"/>
      <c r="BU141" s="60"/>
      <c r="BV141" s="60"/>
      <c r="BW141" s="60"/>
      <c r="BX141" s="60"/>
      <c r="BY141" s="61"/>
      <c r="BZ141" s="71"/>
      <c r="CA141" s="71"/>
      <c r="CB141" s="72"/>
      <c r="CC141" s="72"/>
      <c r="CD141" s="72"/>
      <c r="CE141" s="73"/>
      <c r="CF141" s="74"/>
      <c r="CG141" s="75"/>
      <c r="CH141" s="49"/>
      <c r="CI141" s="92"/>
      <c r="CJ141" s="93"/>
      <c r="CK141" s="94"/>
      <c r="CL141" s="94"/>
      <c r="CM141" s="94"/>
      <c r="CN141" s="218"/>
      <c r="CO141" s="218"/>
      <c r="CP141" s="218"/>
      <c r="CQ141" s="218"/>
      <c r="CR141" s="218"/>
      <c r="CS141" s="49"/>
      <c r="CT141" s="219"/>
      <c r="CU141" s="218"/>
      <c r="CV141" s="49"/>
      <c r="CW141" s="220"/>
      <c r="DV141" s="221"/>
    </row>
    <row r="142" spans="1:126" ht="55.5" hidden="1" customHeight="1" x14ac:dyDescent="0.25">
      <c r="A142" s="352">
        <f t="shared" si="150"/>
        <v>92</v>
      </c>
      <c r="B142" s="345" t="s">
        <v>1489</v>
      </c>
      <c r="C142" s="278" t="s">
        <v>2249</v>
      </c>
      <c r="D142" s="234">
        <v>12</v>
      </c>
      <c r="E142" s="346">
        <v>42482</v>
      </c>
      <c r="F142" s="117" t="s">
        <v>1590</v>
      </c>
      <c r="G142" s="117" t="s">
        <v>1591</v>
      </c>
      <c r="H142" s="117"/>
      <c r="I142" s="120" t="s">
        <v>2250</v>
      </c>
      <c r="J142" s="351" t="s">
        <v>2251</v>
      </c>
      <c r="K142" s="347">
        <v>30</v>
      </c>
      <c r="L142" s="46" t="s">
        <v>2253</v>
      </c>
      <c r="M142" s="46" t="s">
        <v>2254</v>
      </c>
      <c r="N142" s="162">
        <v>72683987</v>
      </c>
      <c r="O142" s="348" t="s">
        <v>2252</v>
      </c>
      <c r="P142" s="91" t="s">
        <v>1531</v>
      </c>
      <c r="Q142" s="288" t="s">
        <v>1480</v>
      </c>
      <c r="R142" s="349" t="s">
        <v>1481</v>
      </c>
      <c r="S142" s="47"/>
      <c r="T142" s="48"/>
      <c r="U142" s="47"/>
      <c r="V142" s="192">
        <v>92</v>
      </c>
      <c r="W142" s="346">
        <v>42530</v>
      </c>
      <c r="X142" s="350" t="s">
        <v>1866</v>
      </c>
      <c r="Y142" s="45" t="s">
        <v>2346</v>
      </c>
      <c r="Z142" s="54">
        <v>830100010</v>
      </c>
      <c r="AA142" s="50" t="s">
        <v>1729</v>
      </c>
      <c r="AB142" s="347">
        <v>117516</v>
      </c>
      <c r="AC142" s="346">
        <v>42530</v>
      </c>
      <c r="AD142" s="49"/>
      <c r="AE142" s="157">
        <v>72683987</v>
      </c>
      <c r="AF142" s="49"/>
      <c r="AG142" s="49"/>
      <c r="AH142" s="49">
        <f t="shared" si="117"/>
        <v>72683987</v>
      </c>
      <c r="AI142" s="157" t="s">
        <v>2255</v>
      </c>
      <c r="AJ142" s="88" t="s">
        <v>2062</v>
      </c>
      <c r="AK142" s="346"/>
      <c r="AL142" s="346" t="s">
        <v>2473</v>
      </c>
      <c r="AM142" s="346"/>
      <c r="AN142" s="346">
        <v>42531</v>
      </c>
      <c r="AO142" s="346"/>
      <c r="AP142" s="346">
        <v>42719</v>
      </c>
      <c r="AQ142" s="29">
        <f t="shared" si="140"/>
        <v>188</v>
      </c>
      <c r="AR142" s="29"/>
      <c r="AS142" s="184" t="s">
        <v>2481</v>
      </c>
      <c r="AT142" s="290">
        <v>79617900</v>
      </c>
      <c r="AU142" s="57"/>
      <c r="AV142" s="57"/>
      <c r="AW142" s="58"/>
      <c r="AX142" s="86"/>
      <c r="AY142" s="57"/>
      <c r="AZ142" s="58"/>
      <c r="BA142" s="59"/>
      <c r="BB142" s="60"/>
      <c r="BC142" s="61"/>
      <c r="BD142" s="61"/>
      <c r="BE142" s="62"/>
      <c r="BF142" s="61"/>
      <c r="BG142" s="63"/>
      <c r="BH142" s="63"/>
      <c r="BI142" s="64"/>
      <c r="BJ142" s="65"/>
      <c r="BK142" s="66"/>
      <c r="BL142" s="65"/>
      <c r="BM142" s="203">
        <v>0</v>
      </c>
      <c r="BN142" s="204">
        <v>0</v>
      </c>
      <c r="BO142" s="205">
        <v>0</v>
      </c>
      <c r="BP142" s="67"/>
      <c r="BQ142" s="67"/>
      <c r="BR142" s="115"/>
      <c r="BS142" s="67"/>
      <c r="BT142" s="58"/>
      <c r="BU142" s="61"/>
      <c r="BV142" s="60"/>
      <c r="BW142" s="60"/>
      <c r="BX142" s="60"/>
      <c r="BY142" s="61"/>
      <c r="BZ142" s="71"/>
      <c r="CA142" s="71"/>
      <c r="CB142" s="72"/>
      <c r="CC142" s="72"/>
      <c r="CD142" s="72"/>
      <c r="CE142" s="73"/>
      <c r="CF142" s="74">
        <v>42735</v>
      </c>
      <c r="CG142" s="75"/>
      <c r="CH142" s="49"/>
      <c r="CI142" s="73"/>
      <c r="CJ142" s="76" t="e">
        <v>#REF!</v>
      </c>
      <c r="CK142" s="77" t="e">
        <v>#REF!</v>
      </c>
      <c r="CL142" s="78" t="e">
        <v>#REF!</v>
      </c>
      <c r="CM142" s="94"/>
      <c r="CN142" s="218"/>
      <c r="CO142" s="218"/>
      <c r="CP142" s="218"/>
      <c r="CQ142" s="218"/>
      <c r="CR142" s="218"/>
      <c r="CS142" s="49"/>
      <c r="CT142" s="219"/>
      <c r="CU142" s="218"/>
      <c r="CV142" s="49"/>
      <c r="CW142" s="218"/>
      <c r="DV142" s="221"/>
    </row>
    <row r="143" spans="1:126" ht="55.5" hidden="1" customHeight="1" x14ac:dyDescent="0.25">
      <c r="A143" s="352">
        <f t="shared" si="150"/>
        <v>100</v>
      </c>
      <c r="B143" s="43" t="s">
        <v>2792</v>
      </c>
      <c r="C143" s="278" t="s">
        <v>2527</v>
      </c>
      <c r="D143" s="234">
        <v>13</v>
      </c>
      <c r="E143" s="346">
        <v>42485</v>
      </c>
      <c r="F143" s="117" t="s">
        <v>1590</v>
      </c>
      <c r="G143" s="117" t="s">
        <v>1591</v>
      </c>
      <c r="H143" s="117"/>
      <c r="I143" s="350" t="s">
        <v>2257</v>
      </c>
      <c r="J143" s="351" t="s">
        <v>2256</v>
      </c>
      <c r="K143" s="347">
        <v>98</v>
      </c>
      <c r="L143" s="46">
        <v>251725</v>
      </c>
      <c r="M143" s="46" t="s">
        <v>2258</v>
      </c>
      <c r="N143" s="162">
        <v>65000000</v>
      </c>
      <c r="O143" s="348" t="s">
        <v>2263</v>
      </c>
      <c r="P143" s="91" t="s">
        <v>2264</v>
      </c>
      <c r="Q143" s="288" t="s">
        <v>1480</v>
      </c>
      <c r="R143" s="349" t="s">
        <v>1481</v>
      </c>
      <c r="S143" s="47"/>
      <c r="T143" s="48"/>
      <c r="U143" s="47"/>
      <c r="V143" s="192">
        <v>100</v>
      </c>
      <c r="W143" s="346">
        <v>42541</v>
      </c>
      <c r="X143" s="350" t="s">
        <v>1866</v>
      </c>
      <c r="Y143" s="45" t="s">
        <v>2649</v>
      </c>
      <c r="Z143" s="54">
        <v>800089111</v>
      </c>
      <c r="AA143" s="50" t="s">
        <v>1729</v>
      </c>
      <c r="AB143" s="347">
        <v>122616</v>
      </c>
      <c r="AC143" s="346"/>
      <c r="AD143" s="49"/>
      <c r="AE143" s="157">
        <v>65000000</v>
      </c>
      <c r="AF143" s="49"/>
      <c r="AG143" s="49"/>
      <c r="AH143" s="49">
        <f t="shared" si="117"/>
        <v>65000000</v>
      </c>
      <c r="AI143" s="157" t="s">
        <v>2259</v>
      </c>
      <c r="AJ143" s="88" t="s">
        <v>2062</v>
      </c>
      <c r="AK143" s="346"/>
      <c r="AL143" s="346" t="s">
        <v>2071</v>
      </c>
      <c r="AM143" s="346">
        <v>42548</v>
      </c>
      <c r="AN143" s="346">
        <v>42542</v>
      </c>
      <c r="AO143" s="346"/>
      <c r="AP143" s="346">
        <v>42735</v>
      </c>
      <c r="AQ143" s="29">
        <f>AP143-AN143</f>
        <v>193</v>
      </c>
      <c r="AR143" s="29"/>
      <c r="AS143" s="184" t="s">
        <v>70</v>
      </c>
      <c r="AT143" s="290">
        <v>79247452</v>
      </c>
      <c r="AU143" s="57"/>
      <c r="AV143" s="57"/>
      <c r="AW143" s="58"/>
      <c r="AX143" s="86"/>
      <c r="AY143" s="57"/>
      <c r="AZ143" s="58"/>
      <c r="BA143" s="59"/>
      <c r="BB143" s="60"/>
      <c r="BC143" s="61"/>
      <c r="BD143" s="61"/>
      <c r="BE143" s="62"/>
      <c r="BF143" s="61"/>
      <c r="BG143" s="63"/>
      <c r="BH143" s="63"/>
      <c r="BI143" s="64"/>
      <c r="BJ143" s="65"/>
      <c r="BK143" s="66"/>
      <c r="BL143" s="65"/>
      <c r="BM143" s="203">
        <v>0</v>
      </c>
      <c r="BN143" s="204">
        <v>0</v>
      </c>
      <c r="BO143" s="205">
        <v>0</v>
      </c>
      <c r="BP143" s="67"/>
      <c r="BQ143" s="67"/>
      <c r="BR143" s="115"/>
      <c r="BS143" s="67"/>
      <c r="BT143" s="58"/>
      <c r="BU143" s="61"/>
      <c r="BV143" s="60"/>
      <c r="BW143" s="60"/>
      <c r="BX143" s="60"/>
      <c r="BY143" s="61"/>
      <c r="BZ143" s="71"/>
      <c r="CA143" s="71"/>
      <c r="CB143" s="72"/>
      <c r="CC143" s="72"/>
      <c r="CD143" s="72"/>
      <c r="CE143" s="73"/>
      <c r="CF143" s="74">
        <v>42735</v>
      </c>
      <c r="CG143" s="75"/>
      <c r="CH143" s="49"/>
      <c r="CI143" s="73"/>
      <c r="CJ143" s="76" t="e">
        <v>#REF!</v>
      </c>
      <c r="CK143" s="77" t="e">
        <v>#REF!</v>
      </c>
      <c r="CL143" s="78" t="e">
        <v>#REF!</v>
      </c>
      <c r="CM143" s="94"/>
      <c r="CN143" s="218"/>
      <c r="CO143" s="218"/>
      <c r="CP143" s="218"/>
      <c r="CQ143" s="218"/>
      <c r="CR143" s="218"/>
      <c r="CS143" s="49"/>
      <c r="CT143" s="219"/>
      <c r="CU143" s="218"/>
      <c r="CV143" s="49"/>
      <c r="CW143" s="218"/>
      <c r="DV143" s="221"/>
    </row>
    <row r="144" spans="1:126" ht="70.5" hidden="1" customHeight="1" x14ac:dyDescent="0.25">
      <c r="A144" s="352">
        <f t="shared" si="150"/>
        <v>114</v>
      </c>
      <c r="B144" s="345" t="s">
        <v>1610</v>
      </c>
      <c r="C144" s="278" t="s">
        <v>2834</v>
      </c>
      <c r="D144" s="234">
        <v>14</v>
      </c>
      <c r="E144" s="346">
        <v>42494</v>
      </c>
      <c r="F144" s="117" t="s">
        <v>1590</v>
      </c>
      <c r="G144" s="117" t="s">
        <v>1591</v>
      </c>
      <c r="H144" s="117"/>
      <c r="I144" s="120" t="s">
        <v>2250</v>
      </c>
      <c r="J144" s="351" t="s">
        <v>2260</v>
      </c>
      <c r="K144" s="347">
        <v>23</v>
      </c>
      <c r="L144" s="46" t="s">
        <v>2261</v>
      </c>
      <c r="M144" s="28" t="s">
        <v>2262</v>
      </c>
      <c r="N144" s="162">
        <v>98056000</v>
      </c>
      <c r="O144" s="348" t="s">
        <v>2247</v>
      </c>
      <c r="P144" s="91" t="s">
        <v>1531</v>
      </c>
      <c r="Q144" s="288" t="s">
        <v>1480</v>
      </c>
      <c r="R144" s="349" t="s">
        <v>1481</v>
      </c>
      <c r="S144" s="47"/>
      <c r="T144" s="48"/>
      <c r="U144" s="47"/>
      <c r="V144" s="192">
        <v>114</v>
      </c>
      <c r="W144" s="346">
        <v>42569</v>
      </c>
      <c r="X144" s="350" t="s">
        <v>1484</v>
      </c>
      <c r="Y144" s="45" t="s">
        <v>2728</v>
      </c>
      <c r="Z144" s="54">
        <v>900426804</v>
      </c>
      <c r="AA144" s="50" t="s">
        <v>1839</v>
      </c>
      <c r="AB144" s="347">
        <v>138916</v>
      </c>
      <c r="AC144" s="346">
        <v>42569</v>
      </c>
      <c r="AD144" s="49"/>
      <c r="AE144" s="29">
        <v>52877000</v>
      </c>
      <c r="AF144" s="49"/>
      <c r="AG144" s="49"/>
      <c r="AH144" s="49">
        <f t="shared" si="117"/>
        <v>52877000</v>
      </c>
      <c r="AI144" s="157" t="s">
        <v>2259</v>
      </c>
      <c r="AJ144" s="88" t="s">
        <v>2062</v>
      </c>
      <c r="AK144" s="346"/>
      <c r="AL144" s="346" t="s">
        <v>2466</v>
      </c>
      <c r="AM144" s="346">
        <v>42570</v>
      </c>
      <c r="AN144" s="346">
        <v>42570</v>
      </c>
      <c r="AO144" s="347">
        <f>AN144-W144</f>
        <v>1</v>
      </c>
      <c r="AP144" s="346">
        <v>42735</v>
      </c>
      <c r="AQ144" s="171">
        <f>AP144-AN144</f>
        <v>165</v>
      </c>
      <c r="AR144" s="29"/>
      <c r="AS144" s="184" t="s">
        <v>2339</v>
      </c>
      <c r="AT144" s="290">
        <v>79399984</v>
      </c>
      <c r="AU144" s="57"/>
      <c r="AV144" s="57"/>
      <c r="AW144" s="58"/>
      <c r="AX144" s="86"/>
      <c r="AY144" s="57"/>
      <c r="AZ144" s="58"/>
      <c r="BA144" s="59"/>
      <c r="BB144" s="60"/>
      <c r="BC144" s="61"/>
      <c r="BD144" s="61"/>
      <c r="BE144" s="62"/>
      <c r="BF144" s="61"/>
      <c r="BG144" s="63"/>
      <c r="BH144" s="63"/>
      <c r="BI144" s="64"/>
      <c r="BJ144" s="65"/>
      <c r="BK144" s="66"/>
      <c r="BL144" s="65"/>
      <c r="BM144" s="203">
        <v>0</v>
      </c>
      <c r="BN144" s="204">
        <v>0</v>
      </c>
      <c r="BO144" s="205">
        <v>0</v>
      </c>
      <c r="BP144" s="67"/>
      <c r="BQ144" s="67"/>
      <c r="BR144" s="115"/>
      <c r="BS144" s="67"/>
      <c r="BT144" s="58"/>
      <c r="BU144" s="61"/>
      <c r="BV144" s="60"/>
      <c r="BW144" s="60"/>
      <c r="BX144" s="60"/>
      <c r="BY144" s="61"/>
      <c r="BZ144" s="71"/>
      <c r="CA144" s="71"/>
      <c r="CB144" s="72"/>
      <c r="CC144" s="72"/>
      <c r="CD144" s="72"/>
      <c r="CE144" s="73"/>
      <c r="CF144" s="74">
        <v>42735</v>
      </c>
      <c r="CG144" s="75"/>
      <c r="CH144" s="49"/>
      <c r="CI144" s="73"/>
      <c r="CJ144" s="76" t="e">
        <v>#REF!</v>
      </c>
      <c r="CK144" s="77" t="e">
        <v>#REF!</v>
      </c>
      <c r="CL144" s="78" t="e">
        <v>#REF!</v>
      </c>
      <c r="CM144" s="94"/>
      <c r="CN144" s="218"/>
      <c r="CO144" s="218"/>
      <c r="CP144" s="218"/>
      <c r="CQ144" s="218"/>
      <c r="CR144" s="218"/>
      <c r="CS144" s="49"/>
      <c r="CT144" s="219"/>
      <c r="CU144" s="218"/>
      <c r="CV144" s="49"/>
      <c r="CW144" s="218"/>
      <c r="DV144" s="221"/>
    </row>
    <row r="145" spans="1:126" s="51" customFormat="1" ht="60" hidden="1" customHeight="1" x14ac:dyDescent="0.25">
      <c r="A145" s="352">
        <f t="shared" si="150"/>
        <v>7602</v>
      </c>
      <c r="B145" s="345" t="s">
        <v>2284</v>
      </c>
      <c r="C145" s="277" t="s">
        <v>2288</v>
      </c>
      <c r="D145" s="234">
        <v>15351</v>
      </c>
      <c r="E145" s="346">
        <v>42461</v>
      </c>
      <c r="F145" s="350" t="s">
        <v>1590</v>
      </c>
      <c r="G145" s="117" t="s">
        <v>1873</v>
      </c>
      <c r="H145" s="117"/>
      <c r="I145" s="350" t="s">
        <v>1972</v>
      </c>
      <c r="J145" s="351" t="s">
        <v>2285</v>
      </c>
      <c r="K145" s="352">
        <v>163</v>
      </c>
      <c r="L145" s="46" t="s">
        <v>2583</v>
      </c>
      <c r="M145" s="351" t="s">
        <v>2588</v>
      </c>
      <c r="N145" s="162">
        <v>10239900</v>
      </c>
      <c r="O145" s="348">
        <v>23616</v>
      </c>
      <c r="P145" s="29" t="s">
        <v>2286</v>
      </c>
      <c r="Q145" s="288" t="s">
        <v>1480</v>
      </c>
      <c r="R145" s="349" t="s">
        <v>1481</v>
      </c>
      <c r="S145" s="47"/>
      <c r="T145" s="48"/>
      <c r="U145" s="47"/>
      <c r="V145" s="192">
        <v>7602</v>
      </c>
      <c r="W145" s="346">
        <v>42461</v>
      </c>
      <c r="X145" s="350" t="s">
        <v>2287</v>
      </c>
      <c r="Y145" s="45" t="s">
        <v>2283</v>
      </c>
      <c r="Z145" s="54">
        <v>890900943</v>
      </c>
      <c r="AA145" s="50" t="s">
        <v>1578</v>
      </c>
      <c r="AB145" s="347">
        <v>84416</v>
      </c>
      <c r="AC145" s="346">
        <v>42480</v>
      </c>
      <c r="AD145" s="29"/>
      <c r="AE145" s="29">
        <v>10239900</v>
      </c>
      <c r="AF145" s="49"/>
      <c r="AG145" s="49"/>
      <c r="AH145" s="49">
        <f t="shared" si="117"/>
        <v>10239900</v>
      </c>
      <c r="AI145" s="157" t="s">
        <v>22</v>
      </c>
      <c r="AJ145" s="157" t="s">
        <v>67</v>
      </c>
      <c r="AK145" s="157" t="s">
        <v>67</v>
      </c>
      <c r="AL145" s="157" t="s">
        <v>67</v>
      </c>
      <c r="AM145" s="346" t="s">
        <v>67</v>
      </c>
      <c r="AN145" s="346">
        <v>42476</v>
      </c>
      <c r="AO145" s="346"/>
      <c r="AP145" s="346">
        <v>42490</v>
      </c>
      <c r="AQ145" s="29">
        <f t="shared" ref="AQ145:AQ155" si="151">AP145-AN145</f>
        <v>14</v>
      </c>
      <c r="AR145" s="29"/>
      <c r="AS145" s="184" t="s">
        <v>43</v>
      </c>
      <c r="AT145" s="290">
        <v>79877406</v>
      </c>
      <c r="AU145" s="57"/>
      <c r="AV145" s="57"/>
      <c r="AW145" s="58"/>
      <c r="AX145" s="86"/>
      <c r="AY145" s="57"/>
      <c r="AZ145" s="58"/>
      <c r="BA145" s="59"/>
      <c r="BB145" s="60"/>
      <c r="BC145" s="61"/>
      <c r="BD145" s="61"/>
      <c r="BE145" s="62"/>
      <c r="BF145" s="61"/>
      <c r="BG145" s="63"/>
      <c r="BH145" s="63"/>
      <c r="BI145" s="64"/>
      <c r="BJ145" s="65"/>
      <c r="BK145" s="66"/>
      <c r="BL145" s="65"/>
      <c r="BM145" s="203">
        <f t="shared" ref="BM145:BM150" si="152">+AF145</f>
        <v>0</v>
      </c>
      <c r="BN145" s="204">
        <f t="shared" ref="BN145:BN150" si="153">+AW145+BC145+BI145+BM145</f>
        <v>0</v>
      </c>
      <c r="BO145" s="205">
        <f t="shared" ref="BO145:BO150" si="154">+AH145+BN145</f>
        <v>10239900</v>
      </c>
      <c r="BP145" s="67"/>
      <c r="BQ145" s="67"/>
      <c r="BR145" s="115"/>
      <c r="BS145" s="67"/>
      <c r="BT145" s="58"/>
      <c r="BU145" s="61"/>
      <c r="BV145" s="60"/>
      <c r="BW145" s="60"/>
      <c r="BX145" s="60"/>
      <c r="BY145" s="61"/>
      <c r="BZ145" s="71"/>
      <c r="CA145" s="71"/>
      <c r="CB145" s="72"/>
      <c r="CC145" s="72"/>
      <c r="CD145" s="72"/>
      <c r="CE145" s="73"/>
      <c r="CF145" s="74">
        <f t="shared" ref="CF145:CF150" si="155">+IF(BQ145&gt;AP145,IF(BV145&gt;BQ145,IF(CA145&gt;BV145,CA145,BV145),BQ145),AP145)</f>
        <v>42490</v>
      </c>
      <c r="CG145" s="75"/>
      <c r="CH145" s="49"/>
      <c r="CI145" s="73"/>
      <c r="CJ145" s="76" t="e">
        <f>+SUMIFS(#REF!,#REF!,AB145)</f>
        <v>#REF!</v>
      </c>
      <c r="CK145" s="77" t="e">
        <f>+SUMIFS(#REF!,#REF!,AU145)+SUMIFS(#REF!,#REF!,BA145)+SUMIFS(#REF!,#REF!,BG145)</f>
        <v>#REF!</v>
      </c>
      <c r="CL145" s="78" t="e">
        <f t="shared" ref="CL145:CL150" si="156">+(CJ145+CK145)/BO145</f>
        <v>#REF!</v>
      </c>
      <c r="CM145" s="79"/>
      <c r="CN145" s="80" t="str">
        <f t="shared" ref="CN145:CN150" si="157">+R145</f>
        <v>EJECUCIÓN</v>
      </c>
      <c r="CO145" s="81"/>
      <c r="CP145" s="82">
        <f t="shared" ref="CP145:CP150" si="158">+AN145</f>
        <v>42476</v>
      </c>
      <c r="CQ145" s="80">
        <f t="shared" ref="CQ145:CQ150" si="159">+CF145</f>
        <v>42490</v>
      </c>
      <c r="CR145" s="83">
        <f t="shared" ref="CR145:CR150" si="160">+CQ145-CP145</f>
        <v>14</v>
      </c>
      <c r="CS145" s="83">
        <f t="shared" ref="CS145:CS150" si="161">+$CU$2-CP145</f>
        <v>-199</v>
      </c>
      <c r="CT145" s="84">
        <f t="shared" ref="CT145:CT150" si="162">+IF(CS145&gt;=CR145,100,(CS145/CR145)*100)</f>
        <v>-1421.4285714285713</v>
      </c>
      <c r="CU145" s="218"/>
      <c r="CV145" s="83">
        <f t="shared" ref="CV145:CV150" si="163">+CT145</f>
        <v>-1421.4285714285713</v>
      </c>
      <c r="CW145" s="85" t="e">
        <f t="shared" ref="CW145:CW150" si="164">+CL145</f>
        <v>#REF!</v>
      </c>
    </row>
    <row r="146" spans="1:126" ht="38.25" hidden="1" x14ac:dyDescent="0.25">
      <c r="A146" s="352">
        <f t="shared" si="150"/>
        <v>7643</v>
      </c>
      <c r="B146" s="345" t="s">
        <v>2284</v>
      </c>
      <c r="C146" s="278" t="s">
        <v>2585</v>
      </c>
      <c r="D146" s="90">
        <v>15406</v>
      </c>
      <c r="E146" s="346">
        <v>42461</v>
      </c>
      <c r="F146" s="350" t="s">
        <v>1590</v>
      </c>
      <c r="G146" s="117" t="s">
        <v>1873</v>
      </c>
      <c r="H146" s="117"/>
      <c r="I146" s="30" t="s">
        <v>2257</v>
      </c>
      <c r="J146" s="222" t="s">
        <v>2289</v>
      </c>
      <c r="K146" s="347">
        <v>190</v>
      </c>
      <c r="L146" s="46">
        <v>271120</v>
      </c>
      <c r="M146" s="28" t="s">
        <v>2589</v>
      </c>
      <c r="N146" s="217">
        <v>4084800</v>
      </c>
      <c r="O146" s="348" t="s">
        <v>2584</v>
      </c>
      <c r="P146" s="183" t="s">
        <v>2290</v>
      </c>
      <c r="Q146" s="288" t="s">
        <v>1480</v>
      </c>
      <c r="R146" s="349" t="s">
        <v>1481</v>
      </c>
      <c r="S146" s="52"/>
      <c r="T146" s="75"/>
      <c r="U146" s="52"/>
      <c r="V146" s="192">
        <v>7643</v>
      </c>
      <c r="W146" s="346">
        <v>42464</v>
      </c>
      <c r="X146" s="350" t="s">
        <v>1484</v>
      </c>
      <c r="Y146" s="45" t="s">
        <v>2280</v>
      </c>
      <c r="Z146" s="34">
        <v>900059238</v>
      </c>
      <c r="AA146" s="50" t="s">
        <v>2065</v>
      </c>
      <c r="AB146" s="352">
        <v>84916</v>
      </c>
      <c r="AC146" s="91">
        <v>42480</v>
      </c>
      <c r="AD146" s="49"/>
      <c r="AE146" s="156">
        <v>4084800</v>
      </c>
      <c r="AF146" s="49"/>
      <c r="AG146" s="49"/>
      <c r="AH146" s="49">
        <f t="shared" si="117"/>
        <v>4084800</v>
      </c>
      <c r="AI146" s="157" t="s">
        <v>22</v>
      </c>
      <c r="AJ146" s="157" t="s">
        <v>67</v>
      </c>
      <c r="AK146" s="157" t="s">
        <v>67</v>
      </c>
      <c r="AL146" s="157" t="s">
        <v>67</v>
      </c>
      <c r="AM146" s="346" t="s">
        <v>67</v>
      </c>
      <c r="AN146" s="91">
        <v>42464</v>
      </c>
      <c r="AO146" s="91"/>
      <c r="AP146" s="346">
        <v>42490</v>
      </c>
      <c r="AQ146" s="29">
        <f t="shared" si="151"/>
        <v>26</v>
      </c>
      <c r="AR146" s="52"/>
      <c r="AS146" s="184" t="s">
        <v>26</v>
      </c>
      <c r="AT146" s="290">
        <v>5825755</v>
      </c>
      <c r="AU146" s="57"/>
      <c r="AV146" s="57"/>
      <c r="AW146" s="58"/>
      <c r="AX146" s="86"/>
      <c r="AY146" s="57"/>
      <c r="AZ146" s="58"/>
      <c r="BA146" s="59"/>
      <c r="BB146" s="60"/>
      <c r="BC146" s="61"/>
      <c r="BD146" s="61"/>
      <c r="BE146" s="62"/>
      <c r="BF146" s="61"/>
      <c r="BG146" s="63"/>
      <c r="BH146" s="63"/>
      <c r="BI146" s="64"/>
      <c r="BJ146" s="65"/>
      <c r="BK146" s="66"/>
      <c r="BL146" s="65"/>
      <c r="BM146" s="203">
        <f t="shared" si="152"/>
        <v>0</v>
      </c>
      <c r="BN146" s="204">
        <f t="shared" si="153"/>
        <v>0</v>
      </c>
      <c r="BO146" s="205">
        <f t="shared" si="154"/>
        <v>4084800</v>
      </c>
      <c r="BP146" s="67"/>
      <c r="BQ146" s="67"/>
      <c r="BR146" s="115"/>
      <c r="BS146" s="67"/>
      <c r="BT146" s="58"/>
      <c r="BU146" s="61"/>
      <c r="BV146" s="60"/>
      <c r="BW146" s="60"/>
      <c r="BX146" s="60"/>
      <c r="BY146" s="61"/>
      <c r="BZ146" s="71"/>
      <c r="CA146" s="71"/>
      <c r="CB146" s="72"/>
      <c r="CC146" s="72"/>
      <c r="CD146" s="72"/>
      <c r="CE146" s="73"/>
      <c r="CF146" s="74">
        <f t="shared" si="155"/>
        <v>42490</v>
      </c>
      <c r="CG146" s="75"/>
      <c r="CH146" s="49"/>
      <c r="CI146" s="73"/>
      <c r="CJ146" s="76" t="e">
        <f>+SUMIFS(#REF!,#REF!,AB146)</f>
        <v>#REF!</v>
      </c>
      <c r="CK146" s="77" t="e">
        <f>+SUMIFS(#REF!,#REF!,AU146)+SUMIFS(#REF!,#REF!,BA146)+SUMIFS(#REF!,#REF!,BG146)</f>
        <v>#REF!</v>
      </c>
      <c r="CL146" s="78" t="e">
        <f t="shared" si="156"/>
        <v>#REF!</v>
      </c>
      <c r="CM146" s="79"/>
      <c r="CN146" s="80" t="str">
        <f t="shared" si="157"/>
        <v>EJECUCIÓN</v>
      </c>
      <c r="CO146" s="81"/>
      <c r="CP146" s="82">
        <f t="shared" si="158"/>
        <v>42464</v>
      </c>
      <c r="CQ146" s="80">
        <f t="shared" si="159"/>
        <v>42490</v>
      </c>
      <c r="CR146" s="83">
        <f t="shared" si="160"/>
        <v>26</v>
      </c>
      <c r="CS146" s="83">
        <f t="shared" si="161"/>
        <v>-187</v>
      </c>
      <c r="CT146" s="84">
        <f t="shared" si="162"/>
        <v>-719.23076923076928</v>
      </c>
      <c r="CU146" s="218"/>
      <c r="CV146" s="83">
        <f t="shared" si="163"/>
        <v>-719.23076923076928</v>
      </c>
      <c r="CW146" s="85" t="e">
        <f t="shared" si="164"/>
        <v>#REF!</v>
      </c>
      <c r="CX146" s="51"/>
      <c r="DV146" s="221"/>
    </row>
    <row r="147" spans="1:126" ht="25.5" hidden="1" x14ac:dyDescent="0.25">
      <c r="A147" s="352">
        <f t="shared" si="150"/>
        <v>7781</v>
      </c>
      <c r="B147" s="345" t="s">
        <v>2284</v>
      </c>
      <c r="C147" s="278" t="s">
        <v>2587</v>
      </c>
      <c r="D147" s="90">
        <v>15658</v>
      </c>
      <c r="E147" s="346">
        <v>42472</v>
      </c>
      <c r="F147" s="350" t="s">
        <v>1590</v>
      </c>
      <c r="G147" s="117" t="s">
        <v>1873</v>
      </c>
      <c r="H147" s="117"/>
      <c r="I147" s="120" t="s">
        <v>2250</v>
      </c>
      <c r="J147" s="222" t="s">
        <v>2586</v>
      </c>
      <c r="K147" s="347">
        <v>30</v>
      </c>
      <c r="L147" s="46">
        <v>432330</v>
      </c>
      <c r="M147" s="28" t="s">
        <v>2590</v>
      </c>
      <c r="N147" s="217">
        <v>514702791.48000002</v>
      </c>
      <c r="O147" s="348" t="s">
        <v>2591</v>
      </c>
      <c r="P147" s="183" t="s">
        <v>1531</v>
      </c>
      <c r="Q147" s="288" t="s">
        <v>1480</v>
      </c>
      <c r="R147" s="349" t="s">
        <v>1481</v>
      </c>
      <c r="S147" s="52"/>
      <c r="T147" s="75"/>
      <c r="U147" s="52"/>
      <c r="V147" s="192">
        <v>7781</v>
      </c>
      <c r="W147" s="346">
        <v>42472</v>
      </c>
      <c r="X147" s="350" t="s">
        <v>1484</v>
      </c>
      <c r="Y147" s="45" t="s">
        <v>2592</v>
      </c>
      <c r="Z147" s="34">
        <v>800103052</v>
      </c>
      <c r="AA147" s="50" t="s">
        <v>1883</v>
      </c>
      <c r="AB147" s="352">
        <v>91616</v>
      </c>
      <c r="AC147" s="91">
        <v>42485</v>
      </c>
      <c r="AD147" s="49"/>
      <c r="AE147" s="156">
        <v>514702791.48000002</v>
      </c>
      <c r="AF147" s="49"/>
      <c r="AG147" s="49"/>
      <c r="AH147" s="49">
        <f t="shared" si="117"/>
        <v>514702791.48000002</v>
      </c>
      <c r="AI147" s="157" t="s">
        <v>22</v>
      </c>
      <c r="AJ147" s="157" t="s">
        <v>67</v>
      </c>
      <c r="AK147" s="157" t="s">
        <v>67</v>
      </c>
      <c r="AL147" s="157" t="s">
        <v>67</v>
      </c>
      <c r="AM147" s="346" t="s">
        <v>67</v>
      </c>
      <c r="AN147" s="91">
        <v>42472</v>
      </c>
      <c r="AO147" s="91"/>
      <c r="AP147" s="346">
        <v>42501</v>
      </c>
      <c r="AQ147" s="29">
        <f t="shared" si="151"/>
        <v>29</v>
      </c>
      <c r="AR147" s="52"/>
      <c r="AS147" s="350" t="s">
        <v>2088</v>
      </c>
      <c r="AT147" s="290">
        <v>80148863</v>
      </c>
      <c r="AU147" s="57"/>
      <c r="AV147" s="57"/>
      <c r="AW147" s="58"/>
      <c r="AX147" s="86"/>
      <c r="AY147" s="57"/>
      <c r="AZ147" s="58"/>
      <c r="BA147" s="59"/>
      <c r="BB147" s="60"/>
      <c r="BC147" s="61"/>
      <c r="BD147" s="61"/>
      <c r="BE147" s="62"/>
      <c r="BF147" s="61"/>
      <c r="BG147" s="63"/>
      <c r="BH147" s="63"/>
      <c r="BI147" s="64"/>
      <c r="BJ147" s="65"/>
      <c r="BK147" s="66"/>
      <c r="BL147" s="65"/>
      <c r="BM147" s="203">
        <f t="shared" si="152"/>
        <v>0</v>
      </c>
      <c r="BN147" s="204">
        <f t="shared" si="153"/>
        <v>0</v>
      </c>
      <c r="BO147" s="205">
        <f t="shared" si="154"/>
        <v>514702791.48000002</v>
      </c>
      <c r="BP147" s="67"/>
      <c r="BQ147" s="67"/>
      <c r="BR147" s="115"/>
      <c r="BS147" s="67"/>
      <c r="BT147" s="58"/>
      <c r="BU147" s="61"/>
      <c r="BV147" s="60"/>
      <c r="BW147" s="60"/>
      <c r="BX147" s="60"/>
      <c r="BY147" s="61"/>
      <c r="BZ147" s="71"/>
      <c r="CA147" s="71"/>
      <c r="CB147" s="72"/>
      <c r="CC147" s="72"/>
      <c r="CD147" s="72"/>
      <c r="CE147" s="73"/>
      <c r="CF147" s="74">
        <f t="shared" si="155"/>
        <v>42501</v>
      </c>
      <c r="CG147" s="75"/>
      <c r="CH147" s="49"/>
      <c r="CI147" s="73"/>
      <c r="CJ147" s="76" t="e">
        <f>+SUMIFS(#REF!,#REF!,AB147)</f>
        <v>#REF!</v>
      </c>
      <c r="CK147" s="77" t="e">
        <f>+SUMIFS(#REF!,#REF!,AU147)+SUMIFS(#REF!,#REF!,BA147)+SUMIFS(#REF!,#REF!,BG147)</f>
        <v>#REF!</v>
      </c>
      <c r="CL147" s="78" t="e">
        <f t="shared" si="156"/>
        <v>#REF!</v>
      </c>
      <c r="CM147" s="79"/>
      <c r="CN147" s="80" t="str">
        <f t="shared" si="157"/>
        <v>EJECUCIÓN</v>
      </c>
      <c r="CO147" s="81"/>
      <c r="CP147" s="82">
        <f t="shared" si="158"/>
        <v>42472</v>
      </c>
      <c r="CQ147" s="80">
        <f t="shared" si="159"/>
        <v>42501</v>
      </c>
      <c r="CR147" s="83">
        <f t="shared" si="160"/>
        <v>29</v>
      </c>
      <c r="CS147" s="83">
        <f t="shared" si="161"/>
        <v>-195</v>
      </c>
      <c r="CT147" s="84">
        <f t="shared" si="162"/>
        <v>-672.41379310344826</v>
      </c>
      <c r="CU147" s="218"/>
      <c r="CV147" s="83">
        <f t="shared" si="163"/>
        <v>-672.41379310344826</v>
      </c>
      <c r="CW147" s="85" t="e">
        <f t="shared" si="164"/>
        <v>#REF!</v>
      </c>
      <c r="CX147" s="51"/>
      <c r="DV147" s="221"/>
    </row>
    <row r="148" spans="1:126" ht="51" hidden="1" x14ac:dyDescent="0.25">
      <c r="A148" s="352">
        <f t="shared" si="150"/>
        <v>7854</v>
      </c>
      <c r="B148" s="345" t="s">
        <v>2284</v>
      </c>
      <c r="C148" s="278" t="s">
        <v>2656</v>
      </c>
      <c r="D148" s="90">
        <v>15809</v>
      </c>
      <c r="E148" s="346">
        <v>42478</v>
      </c>
      <c r="F148" s="350" t="s">
        <v>1590</v>
      </c>
      <c r="G148" s="117" t="s">
        <v>1873</v>
      </c>
      <c r="H148" s="117"/>
      <c r="I148" s="350" t="s">
        <v>1972</v>
      </c>
      <c r="J148" s="351" t="s">
        <v>2097</v>
      </c>
      <c r="K148" s="347" t="s">
        <v>2098</v>
      </c>
      <c r="L148" s="46">
        <v>91111703</v>
      </c>
      <c r="M148" s="351" t="s">
        <v>2099</v>
      </c>
      <c r="N148" s="217">
        <v>2690588</v>
      </c>
      <c r="O148" s="348" t="s">
        <v>2657</v>
      </c>
      <c r="P148" s="183" t="s">
        <v>1939</v>
      </c>
      <c r="Q148" s="288" t="s">
        <v>1480</v>
      </c>
      <c r="R148" s="349" t="s">
        <v>1481</v>
      </c>
      <c r="S148" s="52"/>
      <c r="T148" s="75"/>
      <c r="U148" s="52"/>
      <c r="V148" s="192">
        <v>7854</v>
      </c>
      <c r="W148" s="346">
        <v>42478</v>
      </c>
      <c r="X148" s="350" t="s">
        <v>1484</v>
      </c>
      <c r="Y148" s="45" t="s">
        <v>2655</v>
      </c>
      <c r="Z148" s="34">
        <v>817000830</v>
      </c>
      <c r="AA148" s="50" t="s">
        <v>1570</v>
      </c>
      <c r="AB148" s="352">
        <v>85016</v>
      </c>
      <c r="AC148" s="91">
        <v>42480</v>
      </c>
      <c r="AD148" s="49"/>
      <c r="AE148" s="156">
        <v>2690588</v>
      </c>
      <c r="AF148" s="49"/>
      <c r="AG148" s="49"/>
      <c r="AH148" s="49">
        <f t="shared" si="117"/>
        <v>2690588</v>
      </c>
      <c r="AI148" s="157" t="s">
        <v>22</v>
      </c>
      <c r="AJ148" s="157" t="s">
        <v>67</v>
      </c>
      <c r="AK148" s="157" t="s">
        <v>67</v>
      </c>
      <c r="AL148" s="157" t="s">
        <v>67</v>
      </c>
      <c r="AM148" s="346" t="s">
        <v>67</v>
      </c>
      <c r="AN148" s="91">
        <v>42478</v>
      </c>
      <c r="AO148" s="91"/>
      <c r="AP148" s="346">
        <v>42490</v>
      </c>
      <c r="AQ148" s="29">
        <f t="shared" si="151"/>
        <v>12</v>
      </c>
      <c r="AR148" s="52"/>
      <c r="AS148" s="184" t="s">
        <v>2658</v>
      </c>
      <c r="AT148" s="290">
        <v>79292555</v>
      </c>
      <c r="AU148" s="57"/>
      <c r="AV148" s="57"/>
      <c r="AW148" s="58"/>
      <c r="AX148" s="86"/>
      <c r="AY148" s="57"/>
      <c r="AZ148" s="58"/>
      <c r="BA148" s="59"/>
      <c r="BB148" s="60"/>
      <c r="BC148" s="61"/>
      <c r="BD148" s="61"/>
      <c r="BE148" s="62"/>
      <c r="BF148" s="61"/>
      <c r="BG148" s="63"/>
      <c r="BH148" s="63"/>
      <c r="BI148" s="64"/>
      <c r="BJ148" s="65"/>
      <c r="BK148" s="66"/>
      <c r="BL148" s="65"/>
      <c r="BM148" s="203">
        <f t="shared" si="152"/>
        <v>0</v>
      </c>
      <c r="BN148" s="204">
        <f t="shared" si="153"/>
        <v>0</v>
      </c>
      <c r="BO148" s="205">
        <f t="shared" si="154"/>
        <v>2690588</v>
      </c>
      <c r="BP148" s="67"/>
      <c r="BQ148" s="67"/>
      <c r="BR148" s="115"/>
      <c r="BS148" s="67"/>
      <c r="BT148" s="58"/>
      <c r="BU148" s="61"/>
      <c r="BV148" s="60"/>
      <c r="BW148" s="60"/>
      <c r="BX148" s="60"/>
      <c r="BY148" s="61"/>
      <c r="BZ148" s="71"/>
      <c r="CA148" s="71"/>
      <c r="CB148" s="72"/>
      <c r="CC148" s="72"/>
      <c r="CD148" s="72"/>
      <c r="CE148" s="73"/>
      <c r="CF148" s="74">
        <f t="shared" si="155"/>
        <v>42490</v>
      </c>
      <c r="CG148" s="75"/>
      <c r="CH148" s="49"/>
      <c r="CI148" s="73"/>
      <c r="CJ148" s="76" t="e">
        <f>+SUMIFS(#REF!,#REF!,AB148)</f>
        <v>#REF!</v>
      </c>
      <c r="CK148" s="77" t="e">
        <f>+SUMIFS(#REF!,#REF!,AU148)+SUMIFS(#REF!,#REF!,BA148)+SUMIFS(#REF!,#REF!,BG148)</f>
        <v>#REF!</v>
      </c>
      <c r="CL148" s="78" t="e">
        <f t="shared" si="156"/>
        <v>#REF!</v>
      </c>
      <c r="CM148" s="79"/>
      <c r="CN148" s="80" t="str">
        <f t="shared" si="157"/>
        <v>EJECUCIÓN</v>
      </c>
      <c r="CO148" s="81"/>
      <c r="CP148" s="82">
        <f t="shared" si="158"/>
        <v>42478</v>
      </c>
      <c r="CQ148" s="80">
        <f t="shared" si="159"/>
        <v>42490</v>
      </c>
      <c r="CR148" s="83">
        <f t="shared" si="160"/>
        <v>12</v>
      </c>
      <c r="CS148" s="83">
        <f t="shared" si="161"/>
        <v>-201</v>
      </c>
      <c r="CT148" s="84">
        <f t="shared" si="162"/>
        <v>-1675</v>
      </c>
      <c r="CU148" s="218"/>
      <c r="CV148" s="83">
        <f t="shared" si="163"/>
        <v>-1675</v>
      </c>
      <c r="CW148" s="85" t="e">
        <f t="shared" si="164"/>
        <v>#REF!</v>
      </c>
      <c r="CX148" s="51"/>
      <c r="DV148" s="221"/>
    </row>
    <row r="149" spans="1:126" ht="51" hidden="1" x14ac:dyDescent="0.25">
      <c r="A149" s="352">
        <f t="shared" si="150"/>
        <v>7883</v>
      </c>
      <c r="B149" s="345" t="s">
        <v>2284</v>
      </c>
      <c r="C149" s="278" t="s">
        <v>2593</v>
      </c>
      <c r="D149" s="90">
        <v>15871</v>
      </c>
      <c r="E149" s="346">
        <v>42479</v>
      </c>
      <c r="F149" s="350" t="s">
        <v>1590</v>
      </c>
      <c r="G149" s="117" t="s">
        <v>1873</v>
      </c>
      <c r="H149" s="117"/>
      <c r="I149" s="120" t="s">
        <v>2250</v>
      </c>
      <c r="J149" s="351" t="s">
        <v>2097</v>
      </c>
      <c r="K149" s="347">
        <v>15</v>
      </c>
      <c r="L149" s="46">
        <v>81112105</v>
      </c>
      <c r="M149" s="351" t="s">
        <v>2594</v>
      </c>
      <c r="N149" s="217">
        <v>17687097</v>
      </c>
      <c r="O149" s="348" t="s">
        <v>2595</v>
      </c>
      <c r="P149" s="183" t="s">
        <v>1531</v>
      </c>
      <c r="Q149" s="288" t="s">
        <v>1480</v>
      </c>
      <c r="R149" s="349" t="s">
        <v>1481</v>
      </c>
      <c r="S149" s="52"/>
      <c r="T149" s="75"/>
      <c r="U149" s="52"/>
      <c r="V149" s="192">
        <v>7883</v>
      </c>
      <c r="W149" s="346">
        <v>42479</v>
      </c>
      <c r="X149" s="350" t="s">
        <v>1484</v>
      </c>
      <c r="Y149" s="45" t="s">
        <v>2596</v>
      </c>
      <c r="Z149" s="34">
        <v>900255873</v>
      </c>
      <c r="AA149" s="50" t="s">
        <v>1806</v>
      </c>
      <c r="AB149" s="352">
        <v>85316</v>
      </c>
      <c r="AC149" s="91">
        <v>42480</v>
      </c>
      <c r="AD149" s="49"/>
      <c r="AE149" s="156">
        <v>17687097</v>
      </c>
      <c r="AF149" s="49"/>
      <c r="AG149" s="49"/>
      <c r="AH149" s="49">
        <f t="shared" si="117"/>
        <v>17687097</v>
      </c>
      <c r="AI149" s="157" t="s">
        <v>22</v>
      </c>
      <c r="AJ149" s="157" t="s">
        <v>67</v>
      </c>
      <c r="AK149" s="157" t="s">
        <v>67</v>
      </c>
      <c r="AL149" s="157" t="s">
        <v>67</v>
      </c>
      <c r="AM149" s="346" t="s">
        <v>67</v>
      </c>
      <c r="AN149" s="91">
        <v>42479</v>
      </c>
      <c r="AO149" s="91"/>
      <c r="AP149" s="346">
        <v>42735</v>
      </c>
      <c r="AQ149" s="29">
        <f t="shared" si="151"/>
        <v>256</v>
      </c>
      <c r="AR149" s="52"/>
      <c r="AS149" s="184" t="s">
        <v>2597</v>
      </c>
      <c r="AT149" s="290">
        <v>79717103</v>
      </c>
      <c r="AU149" s="57"/>
      <c r="AV149" s="57"/>
      <c r="AW149" s="58"/>
      <c r="AX149" s="86"/>
      <c r="AY149" s="57"/>
      <c r="AZ149" s="58"/>
      <c r="BA149" s="59"/>
      <c r="BB149" s="60"/>
      <c r="BC149" s="61"/>
      <c r="BD149" s="61"/>
      <c r="BE149" s="62"/>
      <c r="BF149" s="61"/>
      <c r="BG149" s="63"/>
      <c r="BH149" s="63"/>
      <c r="BI149" s="64"/>
      <c r="BJ149" s="65"/>
      <c r="BK149" s="66"/>
      <c r="BL149" s="65"/>
      <c r="BM149" s="203">
        <f t="shared" si="152"/>
        <v>0</v>
      </c>
      <c r="BN149" s="204">
        <f t="shared" si="153"/>
        <v>0</v>
      </c>
      <c r="BO149" s="205">
        <f t="shared" si="154"/>
        <v>17687097</v>
      </c>
      <c r="BP149" s="67"/>
      <c r="BQ149" s="67"/>
      <c r="BR149" s="115"/>
      <c r="BS149" s="67"/>
      <c r="BT149" s="58"/>
      <c r="BU149" s="61"/>
      <c r="BV149" s="60"/>
      <c r="BW149" s="60"/>
      <c r="BX149" s="60"/>
      <c r="BY149" s="61"/>
      <c r="BZ149" s="71"/>
      <c r="CA149" s="71"/>
      <c r="CB149" s="72"/>
      <c r="CC149" s="72"/>
      <c r="CD149" s="72"/>
      <c r="CE149" s="73"/>
      <c r="CF149" s="74">
        <f t="shared" si="155"/>
        <v>42735</v>
      </c>
      <c r="CG149" s="75"/>
      <c r="CH149" s="49"/>
      <c r="CI149" s="73"/>
      <c r="CJ149" s="76" t="e">
        <f>+SUMIFS(#REF!,#REF!,AB149)</f>
        <v>#REF!</v>
      </c>
      <c r="CK149" s="77" t="e">
        <f>+SUMIFS(#REF!,#REF!,AU149)+SUMIFS(#REF!,#REF!,BA149)+SUMIFS(#REF!,#REF!,BG149)</f>
        <v>#REF!</v>
      </c>
      <c r="CL149" s="78" t="e">
        <f t="shared" si="156"/>
        <v>#REF!</v>
      </c>
      <c r="CM149" s="79"/>
      <c r="CN149" s="80" t="str">
        <f t="shared" si="157"/>
        <v>EJECUCIÓN</v>
      </c>
      <c r="CO149" s="81"/>
      <c r="CP149" s="82">
        <f t="shared" si="158"/>
        <v>42479</v>
      </c>
      <c r="CQ149" s="80">
        <f t="shared" si="159"/>
        <v>42735</v>
      </c>
      <c r="CR149" s="83">
        <f t="shared" si="160"/>
        <v>256</v>
      </c>
      <c r="CS149" s="83">
        <f t="shared" si="161"/>
        <v>-202</v>
      </c>
      <c r="CT149" s="84">
        <f t="shared" si="162"/>
        <v>-78.90625</v>
      </c>
      <c r="CU149" s="218"/>
      <c r="CV149" s="83">
        <f t="shared" si="163"/>
        <v>-78.90625</v>
      </c>
      <c r="CW149" s="85" t="e">
        <f t="shared" si="164"/>
        <v>#REF!</v>
      </c>
      <c r="CX149" s="51"/>
      <c r="DV149" s="221"/>
    </row>
    <row r="150" spans="1:126" ht="38.25" hidden="1" x14ac:dyDescent="0.25">
      <c r="A150" s="352">
        <f t="shared" si="150"/>
        <v>8004</v>
      </c>
      <c r="B150" s="345" t="s">
        <v>2284</v>
      </c>
      <c r="C150" s="278" t="s">
        <v>2600</v>
      </c>
      <c r="D150" s="90">
        <v>16073</v>
      </c>
      <c r="E150" s="346">
        <v>42485</v>
      </c>
      <c r="F150" s="350" t="s">
        <v>1590</v>
      </c>
      <c r="G150" s="117" t="s">
        <v>1873</v>
      </c>
      <c r="H150" s="117"/>
      <c r="I150" s="120" t="s">
        <v>2250</v>
      </c>
      <c r="J150" s="351" t="s">
        <v>2598</v>
      </c>
      <c r="K150" s="347">
        <v>33</v>
      </c>
      <c r="L150" s="46">
        <v>432330</v>
      </c>
      <c r="M150" s="28" t="s">
        <v>2590</v>
      </c>
      <c r="N150" s="217">
        <v>713650040</v>
      </c>
      <c r="O150" s="348" t="s">
        <v>2599</v>
      </c>
      <c r="P150" s="183" t="s">
        <v>1531</v>
      </c>
      <c r="Q150" s="288" t="s">
        <v>1480</v>
      </c>
      <c r="R150" s="349" t="s">
        <v>1481</v>
      </c>
      <c r="S150" s="52"/>
      <c r="T150" s="75"/>
      <c r="U150" s="52"/>
      <c r="V150" s="192">
        <v>8004</v>
      </c>
      <c r="W150" s="346">
        <v>42485</v>
      </c>
      <c r="X150" s="350" t="s">
        <v>1484</v>
      </c>
      <c r="Y150" s="45" t="s">
        <v>2592</v>
      </c>
      <c r="Z150" s="34">
        <v>800103052</v>
      </c>
      <c r="AA150" s="50" t="s">
        <v>1883</v>
      </c>
      <c r="AB150" s="352">
        <v>91816</v>
      </c>
      <c r="AC150" s="91">
        <v>42486</v>
      </c>
      <c r="AD150" s="49"/>
      <c r="AE150" s="156">
        <v>713650040</v>
      </c>
      <c r="AF150" s="49"/>
      <c r="AG150" s="49"/>
      <c r="AH150" s="49">
        <f t="shared" si="117"/>
        <v>713650040</v>
      </c>
      <c r="AI150" s="157" t="s">
        <v>22</v>
      </c>
      <c r="AJ150" s="157" t="s">
        <v>67</v>
      </c>
      <c r="AK150" s="157" t="s">
        <v>67</v>
      </c>
      <c r="AL150" s="157" t="s">
        <v>67</v>
      </c>
      <c r="AM150" s="346" t="s">
        <v>67</v>
      </c>
      <c r="AN150" s="91">
        <v>42485</v>
      </c>
      <c r="AO150" s="91"/>
      <c r="AP150" s="346">
        <v>42886</v>
      </c>
      <c r="AQ150" s="29">
        <f t="shared" si="151"/>
        <v>401</v>
      </c>
      <c r="AR150" s="52"/>
      <c r="AS150" s="350" t="s">
        <v>2088</v>
      </c>
      <c r="AT150" s="290">
        <v>80148863</v>
      </c>
      <c r="AU150" s="57"/>
      <c r="AV150" s="57"/>
      <c r="AW150" s="58"/>
      <c r="AX150" s="86"/>
      <c r="AY150" s="57"/>
      <c r="AZ150" s="58"/>
      <c r="BA150" s="59"/>
      <c r="BB150" s="60"/>
      <c r="BC150" s="61"/>
      <c r="BD150" s="61"/>
      <c r="BE150" s="62"/>
      <c r="BF150" s="61"/>
      <c r="BG150" s="63"/>
      <c r="BH150" s="63"/>
      <c r="BI150" s="64"/>
      <c r="BJ150" s="65"/>
      <c r="BK150" s="66"/>
      <c r="BL150" s="65"/>
      <c r="BM150" s="203">
        <f t="shared" si="152"/>
        <v>0</v>
      </c>
      <c r="BN150" s="204">
        <f t="shared" si="153"/>
        <v>0</v>
      </c>
      <c r="BO150" s="205">
        <f t="shared" si="154"/>
        <v>713650040</v>
      </c>
      <c r="BP150" s="67"/>
      <c r="BQ150" s="67"/>
      <c r="BR150" s="115"/>
      <c r="BS150" s="67"/>
      <c r="BT150" s="58"/>
      <c r="BU150" s="61"/>
      <c r="BV150" s="60"/>
      <c r="BW150" s="60"/>
      <c r="BX150" s="60"/>
      <c r="BY150" s="61"/>
      <c r="BZ150" s="71"/>
      <c r="CA150" s="71"/>
      <c r="CB150" s="72"/>
      <c r="CC150" s="72"/>
      <c r="CD150" s="72"/>
      <c r="CE150" s="73"/>
      <c r="CF150" s="74">
        <f t="shared" si="155"/>
        <v>42886</v>
      </c>
      <c r="CG150" s="75"/>
      <c r="CH150" s="49"/>
      <c r="CI150" s="73"/>
      <c r="CJ150" s="76" t="e">
        <f>+SUMIFS(#REF!,#REF!,AB150)</f>
        <v>#REF!</v>
      </c>
      <c r="CK150" s="77" t="e">
        <f>+SUMIFS(#REF!,#REF!,AU150)+SUMIFS(#REF!,#REF!,BA150)+SUMIFS(#REF!,#REF!,BG150)</f>
        <v>#REF!</v>
      </c>
      <c r="CL150" s="78" t="e">
        <f t="shared" si="156"/>
        <v>#REF!</v>
      </c>
      <c r="CM150" s="79"/>
      <c r="CN150" s="80" t="str">
        <f t="shared" si="157"/>
        <v>EJECUCIÓN</v>
      </c>
      <c r="CO150" s="81"/>
      <c r="CP150" s="82">
        <f t="shared" si="158"/>
        <v>42485</v>
      </c>
      <c r="CQ150" s="80">
        <f t="shared" si="159"/>
        <v>42886</v>
      </c>
      <c r="CR150" s="83">
        <f t="shared" si="160"/>
        <v>401</v>
      </c>
      <c r="CS150" s="83">
        <f t="shared" si="161"/>
        <v>-208</v>
      </c>
      <c r="CT150" s="84">
        <f t="shared" si="162"/>
        <v>-51.870324189526187</v>
      </c>
      <c r="CU150" s="218"/>
      <c r="CV150" s="83">
        <f t="shared" si="163"/>
        <v>-51.870324189526187</v>
      </c>
      <c r="CW150" s="85" t="e">
        <f t="shared" si="164"/>
        <v>#REF!</v>
      </c>
      <c r="CX150" s="51"/>
      <c r="DV150" s="221"/>
    </row>
    <row r="151" spans="1:126" ht="38.25" hidden="1" x14ac:dyDescent="0.25">
      <c r="A151" s="352">
        <f t="shared" si="150"/>
        <v>104</v>
      </c>
      <c r="B151" s="278" t="s">
        <v>1609</v>
      </c>
      <c r="C151" s="278" t="s">
        <v>2569</v>
      </c>
      <c r="D151" s="225">
        <v>82</v>
      </c>
      <c r="E151" s="346">
        <v>42510</v>
      </c>
      <c r="F151" s="350" t="s">
        <v>1499</v>
      </c>
      <c r="G151" s="350" t="s">
        <v>1525</v>
      </c>
      <c r="H151" s="350"/>
      <c r="I151" s="350" t="s">
        <v>1972</v>
      </c>
      <c r="J151" s="28" t="s">
        <v>2297</v>
      </c>
      <c r="K151" s="347">
        <v>46</v>
      </c>
      <c r="L151" s="46">
        <v>861017</v>
      </c>
      <c r="M151" s="46" t="s">
        <v>2298</v>
      </c>
      <c r="N151" s="217">
        <v>20000000</v>
      </c>
      <c r="O151" s="75" t="s">
        <v>2299</v>
      </c>
      <c r="P151" s="183" t="s">
        <v>2038</v>
      </c>
      <c r="Q151" s="218" t="s">
        <v>1480</v>
      </c>
      <c r="R151" s="349" t="s">
        <v>1481</v>
      </c>
      <c r="S151" s="52"/>
      <c r="T151" s="75"/>
      <c r="U151" s="52"/>
      <c r="V151" s="192">
        <v>104</v>
      </c>
      <c r="W151" s="346">
        <v>42545</v>
      </c>
      <c r="X151" s="350" t="s">
        <v>1484</v>
      </c>
      <c r="Y151" s="45" t="s">
        <v>2415</v>
      </c>
      <c r="Z151" s="114">
        <v>860007759</v>
      </c>
      <c r="AA151" s="50" t="s">
        <v>1846</v>
      </c>
      <c r="AB151" s="352">
        <v>129616</v>
      </c>
      <c r="AC151" s="91"/>
      <c r="AD151" s="49"/>
      <c r="AE151" s="49">
        <v>20000000</v>
      </c>
      <c r="AF151" s="49"/>
      <c r="AG151" s="49"/>
      <c r="AH151" s="49">
        <f t="shared" ref="AH151:AH157" si="165">AE151+AF151</f>
        <v>20000000</v>
      </c>
      <c r="AI151" s="157" t="s">
        <v>22</v>
      </c>
      <c r="AJ151" s="157" t="s">
        <v>67</v>
      </c>
      <c r="AK151" s="157" t="s">
        <v>67</v>
      </c>
      <c r="AL151" s="157" t="s">
        <v>67</v>
      </c>
      <c r="AM151" s="346" t="s">
        <v>67</v>
      </c>
      <c r="AN151" s="91">
        <v>42548</v>
      </c>
      <c r="AO151" s="91"/>
      <c r="AP151" s="346">
        <v>42704</v>
      </c>
      <c r="AQ151" s="29">
        <f t="shared" si="151"/>
        <v>156</v>
      </c>
      <c r="AR151" s="52"/>
      <c r="AS151" s="350" t="s">
        <v>2503</v>
      </c>
      <c r="AT151" s="290">
        <v>11347499</v>
      </c>
      <c r="AU151" s="52"/>
      <c r="AV151" s="52"/>
      <c r="AW151" s="49"/>
      <c r="AX151" s="75"/>
      <c r="AY151" s="52"/>
      <c r="AZ151" s="49"/>
      <c r="BA151" s="90"/>
      <c r="BB151" s="52"/>
      <c r="BC151" s="49"/>
      <c r="BD151" s="49"/>
      <c r="BE151" s="52"/>
      <c r="BF151" s="49"/>
      <c r="BG151" s="90"/>
      <c r="BH151" s="90"/>
      <c r="BI151" s="49"/>
      <c r="BJ151" s="49"/>
      <c r="BK151" s="52"/>
      <c r="BL151" s="49"/>
      <c r="BM151" s="49"/>
      <c r="BN151" s="49"/>
      <c r="BO151" s="49"/>
      <c r="BP151" s="91"/>
      <c r="BQ151" s="91"/>
      <c r="BR151" s="50"/>
      <c r="BS151" s="91"/>
      <c r="BT151" s="49"/>
      <c r="BU151" s="91"/>
      <c r="BV151" s="91"/>
      <c r="BW151" s="50"/>
      <c r="BX151" s="91"/>
      <c r="BY151" s="49"/>
      <c r="BZ151" s="91"/>
      <c r="CA151" s="91"/>
      <c r="CB151" s="50"/>
      <c r="CC151" s="91"/>
      <c r="CD151" s="49"/>
      <c r="CE151" s="92"/>
      <c r="CF151" s="52"/>
      <c r="CG151" s="75"/>
      <c r="CH151" s="49"/>
      <c r="CI151" s="92"/>
      <c r="CJ151" s="93"/>
      <c r="CK151" s="94"/>
      <c r="CL151" s="94"/>
      <c r="CM151" s="94"/>
      <c r="CN151" s="218"/>
      <c r="CO151" s="218"/>
      <c r="CP151" s="218"/>
      <c r="CQ151" s="218"/>
      <c r="CR151" s="218"/>
      <c r="CS151" s="49"/>
      <c r="CT151" s="219"/>
      <c r="CU151" s="218"/>
      <c r="CV151" s="49"/>
      <c r="CW151" s="220"/>
      <c r="DV151" s="221"/>
    </row>
    <row r="152" spans="1:126" ht="38.25" hidden="1" x14ac:dyDescent="0.25">
      <c r="A152" s="352" t="str">
        <f t="shared" si="150"/>
        <v>16.PAV.19939P</v>
      </c>
      <c r="B152" s="43" t="s">
        <v>2792</v>
      </c>
      <c r="C152" s="281" t="s">
        <v>2426</v>
      </c>
      <c r="D152" s="234">
        <v>83</v>
      </c>
      <c r="E152" s="346">
        <v>42510</v>
      </c>
      <c r="F152" s="350" t="s">
        <v>1499</v>
      </c>
      <c r="G152" s="350" t="s">
        <v>1525</v>
      </c>
      <c r="H152" s="350"/>
      <c r="I152" s="350" t="s">
        <v>2257</v>
      </c>
      <c r="J152" s="28" t="s">
        <v>2305</v>
      </c>
      <c r="K152" s="347">
        <v>149</v>
      </c>
      <c r="L152" s="46"/>
      <c r="M152" s="46"/>
      <c r="N152" s="217"/>
      <c r="O152" s="75" t="s">
        <v>2306</v>
      </c>
      <c r="P152" s="183" t="s">
        <v>1714</v>
      </c>
      <c r="Q152" s="218" t="s">
        <v>1480</v>
      </c>
      <c r="R152" s="349" t="s">
        <v>1481</v>
      </c>
      <c r="S152" s="52"/>
      <c r="T152" s="75"/>
      <c r="U152" s="52"/>
      <c r="V152" s="192" t="s">
        <v>2307</v>
      </c>
      <c r="W152" s="346">
        <v>42510</v>
      </c>
      <c r="X152" s="350" t="s">
        <v>2309</v>
      </c>
      <c r="Y152" s="45" t="s">
        <v>2308</v>
      </c>
      <c r="Z152" s="114"/>
      <c r="AA152" s="50"/>
      <c r="AB152" s="352">
        <v>106616</v>
      </c>
      <c r="AC152" s="91"/>
      <c r="AD152" s="49"/>
      <c r="AE152" s="73">
        <v>14996317</v>
      </c>
      <c r="AF152" s="49"/>
      <c r="AG152" s="49"/>
      <c r="AH152" s="49">
        <f t="shared" si="165"/>
        <v>14996317</v>
      </c>
      <c r="AI152" s="157" t="s">
        <v>22</v>
      </c>
      <c r="AJ152" s="157" t="s">
        <v>67</v>
      </c>
      <c r="AK152" s="157" t="s">
        <v>67</v>
      </c>
      <c r="AL152" s="157" t="s">
        <v>67</v>
      </c>
      <c r="AM152" s="346" t="s">
        <v>67</v>
      </c>
      <c r="AN152" s="91">
        <v>42513</v>
      </c>
      <c r="AO152" s="91"/>
      <c r="AP152" s="346">
        <v>42543</v>
      </c>
      <c r="AQ152" s="29">
        <f t="shared" si="151"/>
        <v>30</v>
      </c>
      <c r="AR152" s="52"/>
      <c r="AS152" s="350" t="s">
        <v>23</v>
      </c>
      <c r="AT152" s="290">
        <v>30762702</v>
      </c>
      <c r="AU152" s="52"/>
      <c r="AV152" s="52"/>
      <c r="AW152" s="49"/>
      <c r="AX152" s="75"/>
      <c r="AY152" s="52"/>
      <c r="AZ152" s="49"/>
      <c r="BA152" s="90"/>
      <c r="BB152" s="52"/>
      <c r="BC152" s="49"/>
      <c r="BD152" s="49"/>
      <c r="BE152" s="52"/>
      <c r="BF152" s="49"/>
      <c r="BG152" s="90"/>
      <c r="BH152" s="90"/>
      <c r="BI152" s="49"/>
      <c r="BJ152" s="49"/>
      <c r="BK152" s="52"/>
      <c r="BL152" s="49"/>
      <c r="BM152" s="49"/>
      <c r="BN152" s="49"/>
      <c r="BO152" s="49"/>
      <c r="BP152" s="91"/>
      <c r="BQ152" s="91"/>
      <c r="BR152" s="50"/>
      <c r="BS152" s="91"/>
      <c r="BT152" s="49"/>
      <c r="BU152" s="91"/>
      <c r="BV152" s="91"/>
      <c r="BW152" s="50"/>
      <c r="BX152" s="91"/>
      <c r="BY152" s="49"/>
      <c r="BZ152" s="91"/>
      <c r="CA152" s="91"/>
      <c r="CB152" s="50"/>
      <c r="CC152" s="91"/>
      <c r="CD152" s="49"/>
      <c r="CE152" s="92"/>
      <c r="CF152" s="52"/>
      <c r="CG152" s="75"/>
      <c r="CH152" s="49"/>
      <c r="CI152" s="92"/>
      <c r="CJ152" s="93"/>
      <c r="CK152" s="94"/>
      <c r="CL152" s="94"/>
      <c r="CM152" s="94"/>
      <c r="CN152" s="218"/>
      <c r="CO152" s="218"/>
      <c r="CP152" s="218"/>
      <c r="CQ152" s="218"/>
      <c r="CR152" s="218"/>
      <c r="CS152" s="49"/>
      <c r="CT152" s="219"/>
      <c r="CU152" s="218"/>
      <c r="CV152" s="49"/>
      <c r="CW152" s="220"/>
      <c r="DV152" s="221"/>
    </row>
    <row r="153" spans="1:126" ht="38.25" hidden="1" x14ac:dyDescent="0.25">
      <c r="A153" s="352">
        <f t="shared" si="150"/>
        <v>90</v>
      </c>
      <c r="B153" s="278" t="s">
        <v>2170</v>
      </c>
      <c r="C153" s="281" t="s">
        <v>2427</v>
      </c>
      <c r="D153" s="234">
        <v>84</v>
      </c>
      <c r="E153" s="346">
        <v>42513</v>
      </c>
      <c r="F153" s="350" t="s">
        <v>1499</v>
      </c>
      <c r="G153" s="350" t="s">
        <v>1525</v>
      </c>
      <c r="H153" s="350"/>
      <c r="I153" s="350" t="s">
        <v>1972</v>
      </c>
      <c r="J153" s="28" t="s">
        <v>2310</v>
      </c>
      <c r="K153" s="347">
        <v>254</v>
      </c>
      <c r="L153" s="46">
        <v>861117</v>
      </c>
      <c r="M153" s="46" t="s">
        <v>1959</v>
      </c>
      <c r="N153" s="217">
        <v>30600000</v>
      </c>
      <c r="O153" s="75" t="s">
        <v>2311</v>
      </c>
      <c r="P153" s="183" t="s">
        <v>2038</v>
      </c>
      <c r="Q153" s="218" t="s">
        <v>1480</v>
      </c>
      <c r="R153" s="349" t="s">
        <v>1481</v>
      </c>
      <c r="S153" s="52"/>
      <c r="T153" s="75"/>
      <c r="U153" s="52"/>
      <c r="V153" s="192">
        <v>90</v>
      </c>
      <c r="W153" s="346">
        <v>42524</v>
      </c>
      <c r="X153" s="350" t="s">
        <v>1484</v>
      </c>
      <c r="Y153" s="45" t="s">
        <v>2483</v>
      </c>
      <c r="Z153" s="114">
        <v>899999066</v>
      </c>
      <c r="AA153" s="50" t="s">
        <v>2065</v>
      </c>
      <c r="AB153" s="352">
        <v>113716</v>
      </c>
      <c r="AC153" s="91"/>
      <c r="AD153" s="49"/>
      <c r="AE153" s="73">
        <v>30600000</v>
      </c>
      <c r="AF153" s="49"/>
      <c r="AG153" s="49"/>
      <c r="AH153" s="49">
        <f t="shared" si="165"/>
        <v>30600000</v>
      </c>
      <c r="AI153" s="157" t="s">
        <v>22</v>
      </c>
      <c r="AJ153" s="157" t="s">
        <v>67</v>
      </c>
      <c r="AK153" s="157" t="s">
        <v>67</v>
      </c>
      <c r="AL153" s="157" t="s">
        <v>67</v>
      </c>
      <c r="AM153" s="346" t="s">
        <v>67</v>
      </c>
      <c r="AN153" s="91">
        <v>42552</v>
      </c>
      <c r="AO153" s="91"/>
      <c r="AP153" s="346">
        <v>42704</v>
      </c>
      <c r="AQ153" s="29">
        <f t="shared" si="151"/>
        <v>152</v>
      </c>
      <c r="AR153" s="52"/>
      <c r="AS153" s="350" t="s">
        <v>113</v>
      </c>
      <c r="AT153" s="290">
        <v>33155651</v>
      </c>
      <c r="AU153" s="52"/>
      <c r="AV153" s="52"/>
      <c r="AW153" s="49"/>
      <c r="AX153" s="75"/>
      <c r="AY153" s="52"/>
      <c r="AZ153" s="49"/>
      <c r="BA153" s="90"/>
      <c r="BB153" s="52"/>
      <c r="BC153" s="49"/>
      <c r="BD153" s="49"/>
      <c r="BE153" s="52"/>
      <c r="BF153" s="49"/>
      <c r="BG153" s="90"/>
      <c r="BH153" s="90"/>
      <c r="BI153" s="49"/>
      <c r="BJ153" s="49"/>
      <c r="BK153" s="52"/>
      <c r="BL153" s="49"/>
      <c r="BM153" s="49"/>
      <c r="BN153" s="49"/>
      <c r="BO153" s="49"/>
      <c r="BP153" s="91"/>
      <c r="BQ153" s="91"/>
      <c r="BR153" s="50"/>
      <c r="BS153" s="91"/>
      <c r="BT153" s="49"/>
      <c r="BU153" s="91"/>
      <c r="BV153" s="91"/>
      <c r="BW153" s="50"/>
      <c r="BX153" s="91"/>
      <c r="BY153" s="49"/>
      <c r="BZ153" s="91"/>
      <c r="CA153" s="91"/>
      <c r="CB153" s="50"/>
      <c r="CC153" s="91"/>
      <c r="CD153" s="49"/>
      <c r="CE153" s="92"/>
      <c r="CF153" s="52"/>
      <c r="CG153" s="75"/>
      <c r="CH153" s="49"/>
      <c r="CI153" s="92"/>
      <c r="CJ153" s="93"/>
      <c r="CK153" s="94"/>
      <c r="CL153" s="94"/>
      <c r="CM153" s="94"/>
      <c r="CN153" s="218"/>
      <c r="CO153" s="218"/>
      <c r="CP153" s="218"/>
      <c r="CQ153" s="218"/>
      <c r="CR153" s="218"/>
      <c r="CS153" s="49"/>
      <c r="CT153" s="219"/>
      <c r="CU153" s="218"/>
      <c r="CV153" s="49"/>
      <c r="CW153" s="220"/>
      <c r="DV153" s="221"/>
    </row>
    <row r="154" spans="1:126" ht="38.25" hidden="1" x14ac:dyDescent="0.25">
      <c r="A154" s="352">
        <f t="shared" si="150"/>
        <v>112</v>
      </c>
      <c r="B154" s="278" t="s">
        <v>1609</v>
      </c>
      <c r="C154" s="278" t="s">
        <v>2570</v>
      </c>
      <c r="D154" s="234">
        <v>85</v>
      </c>
      <c r="E154" s="346">
        <v>42515</v>
      </c>
      <c r="F154" s="350" t="s">
        <v>1499</v>
      </c>
      <c r="G154" s="350" t="s">
        <v>1525</v>
      </c>
      <c r="H154" s="350"/>
      <c r="I154" s="350" t="s">
        <v>1972</v>
      </c>
      <c r="J154" s="28" t="s">
        <v>2312</v>
      </c>
      <c r="K154" s="347">
        <v>246</v>
      </c>
      <c r="L154" s="46">
        <v>861017</v>
      </c>
      <c r="M154" s="46" t="s">
        <v>1956</v>
      </c>
      <c r="N154" s="217">
        <v>11200000</v>
      </c>
      <c r="O154" s="75" t="s">
        <v>2313</v>
      </c>
      <c r="P154" s="183" t="s">
        <v>2038</v>
      </c>
      <c r="Q154" s="288" t="s">
        <v>1480</v>
      </c>
      <c r="R154" s="349" t="s">
        <v>1481</v>
      </c>
      <c r="S154" s="52"/>
      <c r="T154" s="75"/>
      <c r="U154" s="52"/>
      <c r="V154" s="192">
        <v>112</v>
      </c>
      <c r="W154" s="346">
        <v>42563</v>
      </c>
      <c r="X154" s="350" t="s">
        <v>1484</v>
      </c>
      <c r="Y154" s="45" t="s">
        <v>2314</v>
      </c>
      <c r="Z154" s="114">
        <v>830015728</v>
      </c>
      <c r="AA154" s="50" t="s">
        <v>1578</v>
      </c>
      <c r="AB154" s="352">
        <v>136015</v>
      </c>
      <c r="AC154" s="91">
        <v>42563</v>
      </c>
      <c r="AD154" s="49"/>
      <c r="AE154" s="49">
        <v>11200000</v>
      </c>
      <c r="AF154" s="49"/>
      <c r="AG154" s="49"/>
      <c r="AH154" s="49">
        <f t="shared" si="165"/>
        <v>11200000</v>
      </c>
      <c r="AI154" s="157" t="s">
        <v>22</v>
      </c>
      <c r="AJ154" s="157" t="s">
        <v>67</v>
      </c>
      <c r="AK154" s="157" t="s">
        <v>67</v>
      </c>
      <c r="AL154" s="157" t="s">
        <v>67</v>
      </c>
      <c r="AM154" s="346" t="s">
        <v>67</v>
      </c>
      <c r="AN154" s="91">
        <v>42566</v>
      </c>
      <c r="AO154" s="347">
        <f>AN154-W154</f>
        <v>3</v>
      </c>
      <c r="AP154" s="346">
        <v>42704</v>
      </c>
      <c r="AQ154" s="171">
        <f t="shared" si="151"/>
        <v>138</v>
      </c>
      <c r="AR154" s="52"/>
      <c r="AS154" s="350" t="s">
        <v>101</v>
      </c>
      <c r="AT154" s="290">
        <v>52206863</v>
      </c>
      <c r="AU154" s="52"/>
      <c r="AV154" s="52"/>
      <c r="AW154" s="49"/>
      <c r="AX154" s="75"/>
      <c r="AY154" s="52"/>
      <c r="AZ154" s="49"/>
      <c r="BA154" s="90"/>
      <c r="BB154" s="52"/>
      <c r="BC154" s="49"/>
      <c r="BD154" s="49"/>
      <c r="BE154" s="52"/>
      <c r="BF154" s="49"/>
      <c r="BG154" s="90"/>
      <c r="BH154" s="90"/>
      <c r="BI154" s="49"/>
      <c r="BJ154" s="49"/>
      <c r="BK154" s="52"/>
      <c r="BL154" s="49"/>
      <c r="BM154" s="49"/>
      <c r="BN154" s="49"/>
      <c r="BO154" s="49"/>
      <c r="BP154" s="91"/>
      <c r="BQ154" s="91"/>
      <c r="BR154" s="50"/>
      <c r="BS154" s="91"/>
      <c r="BT154" s="49"/>
      <c r="BU154" s="91"/>
      <c r="BV154" s="91"/>
      <c r="BW154" s="50"/>
      <c r="BX154" s="91"/>
      <c r="BY154" s="49"/>
      <c r="BZ154" s="91"/>
      <c r="CA154" s="91"/>
      <c r="CB154" s="50"/>
      <c r="CC154" s="91"/>
      <c r="CD154" s="49"/>
      <c r="CE154" s="92"/>
      <c r="CF154" s="52"/>
      <c r="CG154" s="75"/>
      <c r="CH154" s="49"/>
      <c r="CI154" s="92"/>
      <c r="CJ154" s="93"/>
      <c r="CK154" s="94"/>
      <c r="CL154" s="94"/>
      <c r="CM154" s="94"/>
      <c r="CN154" s="218"/>
      <c r="CO154" s="218"/>
      <c r="CP154" s="218"/>
      <c r="CQ154" s="218"/>
      <c r="CR154" s="218"/>
      <c r="CS154" s="49"/>
      <c r="CT154" s="219"/>
      <c r="CU154" s="218"/>
      <c r="CV154" s="49"/>
      <c r="CW154" s="220"/>
      <c r="DV154" s="221"/>
    </row>
    <row r="155" spans="1:126" ht="63.75" hidden="1" x14ac:dyDescent="0.25">
      <c r="A155" s="352">
        <f t="shared" si="150"/>
        <v>103</v>
      </c>
      <c r="B155" s="278" t="s">
        <v>1610</v>
      </c>
      <c r="C155" s="281" t="s">
        <v>2417</v>
      </c>
      <c r="D155" s="234">
        <v>86</v>
      </c>
      <c r="E155" s="346">
        <v>42514</v>
      </c>
      <c r="F155" s="350" t="s">
        <v>1499</v>
      </c>
      <c r="G155" s="350" t="s">
        <v>1525</v>
      </c>
      <c r="H155" s="350"/>
      <c r="I155" s="350" t="s">
        <v>1972</v>
      </c>
      <c r="J155" s="28" t="s">
        <v>2315</v>
      </c>
      <c r="K155" s="347">
        <v>250</v>
      </c>
      <c r="L155" s="46">
        <v>801615</v>
      </c>
      <c r="M155" s="46" t="s">
        <v>1835</v>
      </c>
      <c r="N155" s="217">
        <v>29580000</v>
      </c>
      <c r="O155" s="75" t="s">
        <v>2316</v>
      </c>
      <c r="P155" s="183" t="s">
        <v>2038</v>
      </c>
      <c r="Q155" s="218" t="s">
        <v>1480</v>
      </c>
      <c r="R155" s="349" t="s">
        <v>1481</v>
      </c>
      <c r="S155" s="52"/>
      <c r="T155" s="75"/>
      <c r="U155" s="52"/>
      <c r="V155" s="192">
        <v>103</v>
      </c>
      <c r="W155" s="346">
        <v>42545</v>
      </c>
      <c r="X155" s="350" t="s">
        <v>1866</v>
      </c>
      <c r="Y155" s="45" t="s">
        <v>2619</v>
      </c>
      <c r="Z155" s="114">
        <v>899999066</v>
      </c>
      <c r="AA155" s="50" t="s">
        <v>2065</v>
      </c>
      <c r="AB155" s="352">
        <v>29416</v>
      </c>
      <c r="AC155" s="91"/>
      <c r="AD155" s="49"/>
      <c r="AE155" s="73">
        <v>29580000</v>
      </c>
      <c r="AF155" s="49"/>
      <c r="AG155" s="49"/>
      <c r="AH155" s="49">
        <f t="shared" si="165"/>
        <v>29580000</v>
      </c>
      <c r="AI155" s="157" t="s">
        <v>22</v>
      </c>
      <c r="AJ155" s="157" t="s">
        <v>67</v>
      </c>
      <c r="AK155" s="157" t="s">
        <v>67</v>
      </c>
      <c r="AL155" s="157" t="s">
        <v>67</v>
      </c>
      <c r="AM155" s="346" t="s">
        <v>67</v>
      </c>
      <c r="AN155" s="91">
        <v>42545</v>
      </c>
      <c r="AO155" s="91"/>
      <c r="AP155" s="346">
        <v>42613</v>
      </c>
      <c r="AQ155" s="29">
        <f t="shared" si="151"/>
        <v>68</v>
      </c>
      <c r="AR155" s="52"/>
      <c r="AS155" s="350" t="s">
        <v>113</v>
      </c>
      <c r="AT155" s="290">
        <v>52439750</v>
      </c>
      <c r="AU155" s="52"/>
      <c r="AV155" s="52"/>
      <c r="AW155" s="49"/>
      <c r="AX155" s="75"/>
      <c r="AY155" s="52"/>
      <c r="AZ155" s="49"/>
      <c r="BA155" s="90"/>
      <c r="BB155" s="52"/>
      <c r="BC155" s="49"/>
      <c r="BD155" s="49"/>
      <c r="BE155" s="52"/>
      <c r="BF155" s="49"/>
      <c r="BG155" s="90"/>
      <c r="BH155" s="90"/>
      <c r="BI155" s="49"/>
      <c r="BJ155" s="49"/>
      <c r="BK155" s="52"/>
      <c r="BL155" s="49"/>
      <c r="BM155" s="49"/>
      <c r="BN155" s="49"/>
      <c r="BO155" s="49"/>
      <c r="BP155" s="91"/>
      <c r="BQ155" s="91"/>
      <c r="BR155" s="50"/>
      <c r="BS155" s="91"/>
      <c r="BT155" s="49"/>
      <c r="BU155" s="91"/>
      <c r="BV155" s="91"/>
      <c r="BW155" s="50"/>
      <c r="BX155" s="91"/>
      <c r="BY155" s="49"/>
      <c r="BZ155" s="91"/>
      <c r="CA155" s="91"/>
      <c r="CB155" s="50"/>
      <c r="CC155" s="91"/>
      <c r="CD155" s="49"/>
      <c r="CE155" s="92"/>
      <c r="CF155" s="52"/>
      <c r="CG155" s="75"/>
      <c r="CH155" s="49"/>
      <c r="CI155" s="92"/>
      <c r="CJ155" s="93"/>
      <c r="CK155" s="94"/>
      <c r="CL155" s="94"/>
      <c r="CM155" s="94"/>
      <c r="CN155" s="218"/>
      <c r="CO155" s="218"/>
      <c r="CP155" s="218"/>
      <c r="CQ155" s="218"/>
      <c r="CR155" s="218"/>
      <c r="CS155" s="49"/>
      <c r="CT155" s="219"/>
      <c r="CU155" s="218"/>
      <c r="CV155" s="49"/>
      <c r="CW155" s="220"/>
      <c r="DV155" s="221"/>
    </row>
    <row r="156" spans="1:126" s="233" customFormat="1" ht="102" hidden="1" x14ac:dyDescent="0.25">
      <c r="A156" s="137" t="str">
        <f t="shared" si="150"/>
        <v>DESIERTO</v>
      </c>
      <c r="B156" s="276" t="s">
        <v>1610</v>
      </c>
      <c r="C156" s="282"/>
      <c r="D156" s="226">
        <v>87</v>
      </c>
      <c r="E156" s="138">
        <v>42515</v>
      </c>
      <c r="F156" s="208" t="s">
        <v>1499</v>
      </c>
      <c r="G156" s="208" t="s">
        <v>1525</v>
      </c>
      <c r="H156" s="208"/>
      <c r="I156" s="208" t="s">
        <v>1972</v>
      </c>
      <c r="J156" s="227" t="s">
        <v>2317</v>
      </c>
      <c r="K156" s="152">
        <v>206</v>
      </c>
      <c r="L156" s="141">
        <v>801116</v>
      </c>
      <c r="M156" s="141" t="s">
        <v>1479</v>
      </c>
      <c r="N156" s="228">
        <v>10000000</v>
      </c>
      <c r="O156" s="128" t="s">
        <v>2316</v>
      </c>
      <c r="P156" s="186" t="s">
        <v>2038</v>
      </c>
      <c r="Q156" s="230" t="s">
        <v>1985</v>
      </c>
      <c r="R156" s="230" t="s">
        <v>1985</v>
      </c>
      <c r="S156" s="126"/>
      <c r="T156" s="128"/>
      <c r="U156" s="126"/>
      <c r="V156" s="297" t="s">
        <v>1985</v>
      </c>
      <c r="W156" s="138"/>
      <c r="X156" s="208" t="s">
        <v>1484</v>
      </c>
      <c r="Y156" s="45" t="s">
        <v>2319</v>
      </c>
      <c r="Z156" s="151"/>
      <c r="AA156" s="131"/>
      <c r="AB156" s="137"/>
      <c r="AC156" s="130"/>
      <c r="AD156" s="127"/>
      <c r="AE156" s="127">
        <v>10000000</v>
      </c>
      <c r="AF156" s="127"/>
      <c r="AG156" s="127"/>
      <c r="AH156" s="127">
        <v>0</v>
      </c>
      <c r="AI156" s="158" t="s">
        <v>22</v>
      </c>
      <c r="AJ156" s="158" t="s">
        <v>67</v>
      </c>
      <c r="AK156" s="158" t="s">
        <v>67</v>
      </c>
      <c r="AL156" s="158" t="s">
        <v>67</v>
      </c>
      <c r="AM156" s="138" t="s">
        <v>67</v>
      </c>
      <c r="AN156" s="130"/>
      <c r="AO156" s="130"/>
      <c r="AP156" s="346"/>
      <c r="AQ156" s="146" t="s">
        <v>2320</v>
      </c>
      <c r="AR156" s="126"/>
      <c r="AS156" s="208" t="s">
        <v>2318</v>
      </c>
      <c r="AT156" s="294"/>
      <c r="AU156" s="126"/>
      <c r="AV156" s="126"/>
      <c r="AW156" s="127"/>
      <c r="AX156" s="128"/>
      <c r="AY156" s="126"/>
      <c r="AZ156" s="127"/>
      <c r="BA156" s="129"/>
      <c r="BB156" s="126"/>
      <c r="BC156" s="127"/>
      <c r="BD156" s="127"/>
      <c r="BE156" s="126"/>
      <c r="BF156" s="127"/>
      <c r="BG156" s="129"/>
      <c r="BH156" s="129"/>
      <c r="BI156" s="127"/>
      <c r="BJ156" s="127"/>
      <c r="BK156" s="126"/>
      <c r="BL156" s="127"/>
      <c r="BM156" s="127"/>
      <c r="BN156" s="127"/>
      <c r="BO156" s="127"/>
      <c r="BP156" s="130"/>
      <c r="BQ156" s="130"/>
      <c r="BR156" s="131"/>
      <c r="BS156" s="130"/>
      <c r="BT156" s="127"/>
      <c r="BU156" s="130"/>
      <c r="BV156" s="130"/>
      <c r="BW156" s="131"/>
      <c r="BX156" s="130"/>
      <c r="BY156" s="127"/>
      <c r="BZ156" s="130"/>
      <c r="CA156" s="130"/>
      <c r="CB156" s="131"/>
      <c r="CC156" s="130"/>
      <c r="CD156" s="127"/>
      <c r="CE156" s="132"/>
      <c r="CF156" s="126"/>
      <c r="CG156" s="128"/>
      <c r="CH156" s="127"/>
      <c r="CI156" s="132"/>
      <c r="CJ156" s="133"/>
      <c r="CK156" s="134"/>
      <c r="CL156" s="134"/>
      <c r="CM156" s="134"/>
      <c r="CN156" s="230"/>
      <c r="CO156" s="230"/>
      <c r="CP156" s="230"/>
      <c r="CQ156" s="230"/>
      <c r="CR156" s="230"/>
      <c r="CS156" s="127"/>
      <c r="CT156" s="231"/>
      <c r="CU156" s="230"/>
      <c r="CV156" s="127"/>
      <c r="CW156" s="230"/>
    </row>
    <row r="157" spans="1:126" ht="87.75" customHeight="1" x14ac:dyDescent="0.25">
      <c r="A157" s="352">
        <f t="shared" si="150"/>
        <v>101</v>
      </c>
      <c r="B157" s="278" t="s">
        <v>1489</v>
      </c>
      <c r="C157" s="278" t="s">
        <v>2564</v>
      </c>
      <c r="D157" s="234">
        <v>88</v>
      </c>
      <c r="E157" s="346">
        <v>42515</v>
      </c>
      <c r="F157" s="350" t="s">
        <v>1499</v>
      </c>
      <c r="G157" s="45" t="s">
        <v>1525</v>
      </c>
      <c r="H157" s="45"/>
      <c r="I157" s="45" t="s">
        <v>1972</v>
      </c>
      <c r="J157" s="28" t="s">
        <v>2321</v>
      </c>
      <c r="K157" s="347">
        <v>249</v>
      </c>
      <c r="L157" s="46">
        <v>801615</v>
      </c>
      <c r="M157" s="46" t="s">
        <v>1835</v>
      </c>
      <c r="N157" s="217">
        <v>10000000</v>
      </c>
      <c r="O157" s="75" t="s">
        <v>2322</v>
      </c>
      <c r="P157" s="183" t="s">
        <v>2038</v>
      </c>
      <c r="Q157" s="218" t="s">
        <v>1480</v>
      </c>
      <c r="R157" s="349" t="s">
        <v>1481</v>
      </c>
      <c r="S157" s="52"/>
      <c r="T157" s="75"/>
      <c r="U157" s="52"/>
      <c r="V157" s="192">
        <v>101</v>
      </c>
      <c r="W157" s="346">
        <v>42541</v>
      </c>
      <c r="X157" s="350" t="s">
        <v>1484</v>
      </c>
      <c r="Y157" s="365" t="s">
        <v>2323</v>
      </c>
      <c r="Z157" s="114">
        <v>51683740</v>
      </c>
      <c r="AA157" s="50"/>
      <c r="AB157" s="352">
        <v>122716</v>
      </c>
      <c r="AC157" s="91"/>
      <c r="AD157" s="367">
        <v>5000000</v>
      </c>
      <c r="AE157" s="73">
        <v>10000000</v>
      </c>
      <c r="AF157" s="49"/>
      <c r="AG157" s="49"/>
      <c r="AH157" s="367">
        <f t="shared" si="165"/>
        <v>10000000</v>
      </c>
      <c r="AI157" s="157" t="s">
        <v>22</v>
      </c>
      <c r="AJ157" s="157" t="s">
        <v>67</v>
      </c>
      <c r="AK157" s="157" t="s">
        <v>67</v>
      </c>
      <c r="AL157" s="157" t="s">
        <v>67</v>
      </c>
      <c r="AM157" s="346" t="s">
        <v>67</v>
      </c>
      <c r="AN157" s="91">
        <v>42542</v>
      </c>
      <c r="AO157" s="91"/>
      <c r="AP157" s="346">
        <v>42632</v>
      </c>
      <c r="AQ157" s="29">
        <f t="shared" ref="AQ157:AQ163" si="166">AP157-AN157</f>
        <v>90</v>
      </c>
      <c r="AR157" s="52"/>
      <c r="AS157" s="184" t="s">
        <v>2180</v>
      </c>
      <c r="AT157" s="290">
        <v>52439750</v>
      </c>
      <c r="AU157" s="52"/>
      <c r="AV157" s="52"/>
      <c r="AW157" s="49"/>
      <c r="AX157" s="75"/>
      <c r="AY157" s="52"/>
      <c r="AZ157" s="49"/>
      <c r="BA157" s="90"/>
      <c r="BB157" s="52"/>
      <c r="BC157" s="49"/>
      <c r="BD157" s="49"/>
      <c r="BE157" s="52"/>
      <c r="BF157" s="49"/>
      <c r="BG157" s="90"/>
      <c r="BH157" s="90"/>
      <c r="BI157" s="49"/>
      <c r="BJ157" s="49"/>
      <c r="BK157" s="52"/>
      <c r="BL157" s="49"/>
      <c r="BM157" s="49"/>
      <c r="BN157" s="49"/>
      <c r="BO157" s="49"/>
      <c r="BP157" s="91"/>
      <c r="BQ157" s="91"/>
      <c r="BR157" s="50"/>
      <c r="BS157" s="91"/>
      <c r="BT157" s="49"/>
      <c r="BU157" s="91"/>
      <c r="BV157" s="91"/>
      <c r="BW157" s="50"/>
      <c r="BX157" s="91"/>
      <c r="BY157" s="49"/>
      <c r="BZ157" s="91"/>
      <c r="CA157" s="91"/>
      <c r="CB157" s="50"/>
      <c r="CC157" s="91"/>
      <c r="CD157" s="49"/>
      <c r="CE157" s="92"/>
      <c r="CF157" s="52"/>
      <c r="CG157" s="75"/>
      <c r="CH157" s="49"/>
      <c r="CI157" s="92"/>
      <c r="CJ157" s="93"/>
      <c r="CK157" s="94"/>
      <c r="CL157" s="94"/>
      <c r="CM157" s="94"/>
      <c r="CN157" s="218"/>
      <c r="CO157" s="218"/>
      <c r="CP157" s="218"/>
      <c r="CQ157" s="218"/>
      <c r="CR157" s="218"/>
      <c r="CS157" s="49"/>
      <c r="CT157" s="219"/>
      <c r="CU157" s="218"/>
      <c r="CV157" s="49"/>
      <c r="CW157" s="220"/>
      <c r="DV157" s="363"/>
    </row>
    <row r="158" spans="1:126" s="233" customFormat="1" ht="89.25" hidden="1" customHeight="1" x14ac:dyDescent="0.25">
      <c r="A158" s="137">
        <f t="shared" si="150"/>
        <v>0</v>
      </c>
      <c r="B158" s="276" t="s">
        <v>2324</v>
      </c>
      <c r="C158" s="276"/>
      <c r="D158" s="237">
        <v>89</v>
      </c>
      <c r="E158" s="138" t="s">
        <v>2331</v>
      </c>
      <c r="F158" s="138"/>
      <c r="G158" s="138"/>
      <c r="H158" s="138"/>
      <c r="I158" s="138"/>
      <c r="J158" s="138"/>
      <c r="K158" s="138"/>
      <c r="L158" s="138"/>
      <c r="M158" s="155"/>
      <c r="N158" s="163"/>
      <c r="O158" s="138"/>
      <c r="P158" s="138"/>
      <c r="Q158" s="138" t="s">
        <v>2331</v>
      </c>
      <c r="R158" s="138"/>
      <c r="S158" s="138"/>
      <c r="T158" s="138"/>
      <c r="U158" s="138"/>
      <c r="V158" s="346"/>
      <c r="W158" s="138"/>
      <c r="X158" s="138"/>
      <c r="Y158" s="45"/>
      <c r="Z158" s="138"/>
      <c r="AA158" s="138"/>
      <c r="AB158" s="138"/>
      <c r="AC158" s="138"/>
      <c r="AD158" s="138"/>
      <c r="AE158" s="138"/>
      <c r="AF158" s="138"/>
      <c r="AG158" s="138"/>
      <c r="AH158" s="138"/>
      <c r="AI158" s="158" t="s">
        <v>22</v>
      </c>
      <c r="AJ158" s="158" t="s">
        <v>67</v>
      </c>
      <c r="AK158" s="158" t="s">
        <v>67</v>
      </c>
      <c r="AL158" s="158" t="s">
        <v>67</v>
      </c>
      <c r="AM158" s="138" t="s">
        <v>67</v>
      </c>
      <c r="AN158" s="138"/>
      <c r="AO158" s="138"/>
      <c r="AP158" s="346"/>
      <c r="AQ158" s="138"/>
      <c r="AR158" s="138"/>
      <c r="AS158" s="138"/>
      <c r="AT158" s="294"/>
      <c r="AU158" s="126"/>
      <c r="AV158" s="126"/>
      <c r="AW158" s="127"/>
      <c r="AX158" s="128"/>
      <c r="AY158" s="126"/>
      <c r="AZ158" s="127"/>
      <c r="BA158" s="129"/>
      <c r="BB158" s="126"/>
      <c r="BC158" s="127"/>
      <c r="BD158" s="127"/>
      <c r="BE158" s="126"/>
      <c r="BF158" s="127"/>
      <c r="BG158" s="129"/>
      <c r="BH158" s="129"/>
      <c r="BI158" s="127"/>
      <c r="BJ158" s="127"/>
      <c r="BK158" s="126"/>
      <c r="BL158" s="127"/>
      <c r="BM158" s="127"/>
      <c r="BN158" s="127"/>
      <c r="BO158" s="127"/>
      <c r="BP158" s="130"/>
      <c r="BQ158" s="130"/>
      <c r="BR158" s="131"/>
      <c r="BS158" s="130"/>
      <c r="BT158" s="127"/>
      <c r="BU158" s="130"/>
      <c r="BV158" s="130"/>
      <c r="BW158" s="131"/>
      <c r="BX158" s="130"/>
      <c r="BY158" s="127"/>
      <c r="BZ158" s="130"/>
      <c r="CA158" s="130"/>
      <c r="CB158" s="131"/>
      <c r="CC158" s="130"/>
      <c r="CD158" s="127"/>
      <c r="CE158" s="132"/>
      <c r="CF158" s="126"/>
      <c r="CG158" s="128"/>
      <c r="CH158" s="127"/>
      <c r="CI158" s="132"/>
      <c r="CJ158" s="133"/>
      <c r="CK158" s="134"/>
      <c r="CL158" s="134"/>
      <c r="CM158" s="134"/>
      <c r="CN158" s="230"/>
      <c r="CO158" s="230"/>
      <c r="CP158" s="230"/>
      <c r="CQ158" s="230"/>
      <c r="CR158" s="230"/>
      <c r="CS158" s="127"/>
      <c r="CT158" s="231"/>
      <c r="CU158" s="230"/>
      <c r="CV158" s="127"/>
      <c r="CW158" s="232"/>
    </row>
    <row r="159" spans="1:126" ht="76.5" hidden="1" x14ac:dyDescent="0.25">
      <c r="A159" s="352">
        <f t="shared" si="150"/>
        <v>105</v>
      </c>
      <c r="B159" s="278" t="s">
        <v>2170</v>
      </c>
      <c r="C159" s="281" t="s">
        <v>2433</v>
      </c>
      <c r="D159" s="234">
        <v>90</v>
      </c>
      <c r="E159" s="346">
        <v>42516</v>
      </c>
      <c r="F159" s="350" t="s">
        <v>1499</v>
      </c>
      <c r="G159" s="350" t="s">
        <v>1525</v>
      </c>
      <c r="H159" s="350"/>
      <c r="I159" s="350" t="s">
        <v>255</v>
      </c>
      <c r="J159" s="28" t="s">
        <v>2325</v>
      </c>
      <c r="K159" s="347">
        <v>262</v>
      </c>
      <c r="L159" s="46">
        <v>801116</v>
      </c>
      <c r="M159" s="46" t="s">
        <v>1479</v>
      </c>
      <c r="N159" s="217">
        <v>10000000</v>
      </c>
      <c r="O159" s="75" t="s">
        <v>2326</v>
      </c>
      <c r="P159" s="183" t="s">
        <v>1487</v>
      </c>
      <c r="Q159" s="218" t="s">
        <v>1480</v>
      </c>
      <c r="R159" s="349" t="s">
        <v>1481</v>
      </c>
      <c r="S159" s="52"/>
      <c r="T159" s="75"/>
      <c r="U159" s="52"/>
      <c r="V159" s="192">
        <v>105</v>
      </c>
      <c r="W159" s="346">
        <v>42548</v>
      </c>
      <c r="X159" s="350" t="s">
        <v>1484</v>
      </c>
      <c r="Y159" s="45" t="s">
        <v>2327</v>
      </c>
      <c r="Z159" s="114">
        <v>900422614</v>
      </c>
      <c r="AA159" s="50" t="s">
        <v>1883</v>
      </c>
      <c r="AB159" s="352">
        <v>129716</v>
      </c>
      <c r="AC159" s="91"/>
      <c r="AD159" s="49"/>
      <c r="AE159" s="73">
        <v>10000000</v>
      </c>
      <c r="AF159" s="49"/>
      <c r="AG159" s="49"/>
      <c r="AH159" s="49">
        <f>AE159+AF159</f>
        <v>10000000</v>
      </c>
      <c r="AI159" s="157" t="s">
        <v>22</v>
      </c>
      <c r="AJ159" s="157" t="s">
        <v>67</v>
      </c>
      <c r="AK159" s="157" t="s">
        <v>67</v>
      </c>
      <c r="AL159" s="157" t="s">
        <v>67</v>
      </c>
      <c r="AM159" s="346" t="s">
        <v>67</v>
      </c>
      <c r="AN159" s="91">
        <v>42548</v>
      </c>
      <c r="AO159" s="91"/>
      <c r="AP159" s="346">
        <v>42735</v>
      </c>
      <c r="AQ159" s="29">
        <f t="shared" si="166"/>
        <v>187</v>
      </c>
      <c r="AR159" s="52"/>
      <c r="AS159" s="350" t="s">
        <v>2675</v>
      </c>
      <c r="AT159" s="295">
        <v>51829687</v>
      </c>
      <c r="AU159" s="52"/>
      <c r="AV159" s="52"/>
      <c r="AW159" s="49"/>
      <c r="AX159" s="75"/>
      <c r="AY159" s="52"/>
      <c r="AZ159" s="49"/>
      <c r="BA159" s="90"/>
      <c r="BB159" s="52"/>
      <c r="BC159" s="49"/>
      <c r="BD159" s="49"/>
      <c r="BE159" s="52"/>
      <c r="BF159" s="49"/>
      <c r="BG159" s="90"/>
      <c r="BH159" s="90"/>
      <c r="BI159" s="49"/>
      <c r="BJ159" s="49"/>
      <c r="BK159" s="52"/>
      <c r="BL159" s="49"/>
      <c r="BM159" s="49"/>
      <c r="BN159" s="49"/>
      <c r="BO159" s="49"/>
      <c r="BP159" s="91"/>
      <c r="BQ159" s="91"/>
      <c r="BR159" s="50"/>
      <c r="BS159" s="91"/>
      <c r="BT159" s="49"/>
      <c r="BU159" s="91"/>
      <c r="BV159" s="91"/>
      <c r="BW159" s="50"/>
      <c r="BX159" s="91"/>
      <c r="BY159" s="49"/>
      <c r="BZ159" s="91"/>
      <c r="CA159" s="91"/>
      <c r="CB159" s="50"/>
      <c r="CC159" s="91"/>
      <c r="CD159" s="49"/>
      <c r="CE159" s="92"/>
      <c r="CF159" s="52"/>
      <c r="CG159" s="75"/>
      <c r="CH159" s="49"/>
      <c r="CI159" s="92"/>
      <c r="CJ159" s="93"/>
      <c r="CK159" s="94"/>
      <c r="CL159" s="94"/>
      <c r="CM159" s="94"/>
      <c r="CN159" s="218"/>
      <c r="CO159" s="218"/>
      <c r="CP159" s="218"/>
      <c r="CQ159" s="218"/>
      <c r="CR159" s="218"/>
      <c r="CS159" s="49"/>
      <c r="CT159" s="219"/>
      <c r="CU159" s="218"/>
      <c r="CV159" s="49"/>
      <c r="CW159" s="220"/>
      <c r="DV159" s="221"/>
    </row>
    <row r="160" spans="1:126" ht="63.75" hidden="1" x14ac:dyDescent="0.25">
      <c r="A160" s="352">
        <f t="shared" si="150"/>
        <v>93</v>
      </c>
      <c r="B160" s="278" t="s">
        <v>2324</v>
      </c>
      <c r="C160" s="281" t="s">
        <v>2422</v>
      </c>
      <c r="D160" s="234">
        <v>91</v>
      </c>
      <c r="E160" s="346">
        <v>42516</v>
      </c>
      <c r="F160" s="350" t="s">
        <v>1499</v>
      </c>
      <c r="G160" s="350" t="s">
        <v>1526</v>
      </c>
      <c r="H160" s="350"/>
      <c r="I160" s="350" t="s">
        <v>212</v>
      </c>
      <c r="J160" s="28" t="s">
        <v>2328</v>
      </c>
      <c r="K160" s="347">
        <v>93</v>
      </c>
      <c r="L160" s="46">
        <v>821113</v>
      </c>
      <c r="M160" s="46" t="s">
        <v>2133</v>
      </c>
      <c r="N160" s="217">
        <v>1060000</v>
      </c>
      <c r="O160" s="75" t="s">
        <v>2329</v>
      </c>
      <c r="P160" s="183" t="s">
        <v>1803</v>
      </c>
      <c r="Q160" s="218" t="s">
        <v>1480</v>
      </c>
      <c r="R160" s="349" t="s">
        <v>1481</v>
      </c>
      <c r="S160" s="52"/>
      <c r="T160" s="75"/>
      <c r="U160" s="52"/>
      <c r="V160" s="192">
        <v>93</v>
      </c>
      <c r="W160" s="346">
        <v>42531</v>
      </c>
      <c r="X160" s="350" t="s">
        <v>1484</v>
      </c>
      <c r="Y160" s="45" t="s">
        <v>2330</v>
      </c>
      <c r="Z160" s="114">
        <v>800249557</v>
      </c>
      <c r="AA160" s="50" t="s">
        <v>1806</v>
      </c>
      <c r="AB160" s="352">
        <v>117816</v>
      </c>
      <c r="AC160" s="91"/>
      <c r="AD160" s="49"/>
      <c r="AE160" s="73">
        <v>1060000</v>
      </c>
      <c r="AF160" s="49"/>
      <c r="AG160" s="49"/>
      <c r="AH160" s="49">
        <f>AE160+AF160</f>
        <v>1060000</v>
      </c>
      <c r="AI160" s="157" t="s">
        <v>22</v>
      </c>
      <c r="AJ160" s="157" t="s">
        <v>67</v>
      </c>
      <c r="AK160" s="157" t="s">
        <v>67</v>
      </c>
      <c r="AL160" s="157" t="s">
        <v>67</v>
      </c>
      <c r="AM160" s="346" t="s">
        <v>67</v>
      </c>
      <c r="AN160" s="91">
        <v>42531</v>
      </c>
      <c r="AO160" s="91"/>
      <c r="AP160" s="346">
        <v>42652</v>
      </c>
      <c r="AQ160" s="29">
        <f t="shared" si="166"/>
        <v>121</v>
      </c>
      <c r="AR160" s="52"/>
      <c r="AS160" s="184" t="s">
        <v>96</v>
      </c>
      <c r="AT160" s="290">
        <v>94486941</v>
      </c>
      <c r="AU160" s="52"/>
      <c r="AV160" s="52"/>
      <c r="AW160" s="49"/>
      <c r="AX160" s="75"/>
      <c r="AY160" s="52"/>
      <c r="AZ160" s="49"/>
      <c r="BA160" s="90"/>
      <c r="BB160" s="52"/>
      <c r="BC160" s="49"/>
      <c r="BD160" s="49"/>
      <c r="BE160" s="52"/>
      <c r="BF160" s="49"/>
      <c r="BG160" s="90"/>
      <c r="BH160" s="90"/>
      <c r="BI160" s="49"/>
      <c r="BJ160" s="49"/>
      <c r="BK160" s="52"/>
      <c r="BL160" s="49"/>
      <c r="BM160" s="49"/>
      <c r="BN160" s="49"/>
      <c r="BO160" s="49"/>
      <c r="BP160" s="91"/>
      <c r="BQ160" s="91"/>
      <c r="BR160" s="50"/>
      <c r="BS160" s="91"/>
      <c r="BT160" s="49"/>
      <c r="BU160" s="91"/>
      <c r="BV160" s="91"/>
      <c r="BW160" s="50"/>
      <c r="BX160" s="91"/>
      <c r="BY160" s="49"/>
      <c r="BZ160" s="91"/>
      <c r="CA160" s="91"/>
      <c r="CB160" s="50"/>
      <c r="CC160" s="91"/>
      <c r="CD160" s="49"/>
      <c r="CE160" s="92"/>
      <c r="CF160" s="52"/>
      <c r="CG160" s="75"/>
      <c r="CH160" s="49"/>
      <c r="CI160" s="92"/>
      <c r="CJ160" s="93"/>
      <c r="CK160" s="94"/>
      <c r="CL160" s="94"/>
      <c r="CM160" s="94"/>
      <c r="CN160" s="218"/>
      <c r="CO160" s="218"/>
      <c r="CP160" s="218"/>
      <c r="CQ160" s="218"/>
      <c r="CR160" s="218"/>
      <c r="CS160" s="49"/>
      <c r="CT160" s="219"/>
      <c r="CU160" s="218"/>
      <c r="CV160" s="49"/>
      <c r="CW160" s="220"/>
      <c r="DV160" s="221"/>
    </row>
    <row r="161" spans="1:126" ht="89.25" hidden="1" x14ac:dyDescent="0.25">
      <c r="A161" s="352">
        <f t="shared" si="150"/>
        <v>99</v>
      </c>
      <c r="B161" s="278" t="s">
        <v>2164</v>
      </c>
      <c r="C161" s="281" t="s">
        <v>2525</v>
      </c>
      <c r="D161" s="254">
        <v>92</v>
      </c>
      <c r="E161" s="346">
        <v>42516</v>
      </c>
      <c r="F161" s="350" t="s">
        <v>1499</v>
      </c>
      <c r="G161" s="350" t="s">
        <v>1526</v>
      </c>
      <c r="H161" s="350"/>
      <c r="I161" s="30" t="s">
        <v>2302</v>
      </c>
      <c r="J161" s="28" t="s">
        <v>2416</v>
      </c>
      <c r="K161" s="347">
        <v>179</v>
      </c>
      <c r="L161" s="46">
        <v>241415</v>
      </c>
      <c r="M161" s="46" t="s">
        <v>2351</v>
      </c>
      <c r="N161" s="217">
        <v>30000000</v>
      </c>
      <c r="O161" s="75" t="s">
        <v>2349</v>
      </c>
      <c r="P161" s="183" t="s">
        <v>2350</v>
      </c>
      <c r="Q161" s="218" t="s">
        <v>1480</v>
      </c>
      <c r="R161" s="349" t="s">
        <v>1481</v>
      </c>
      <c r="S161" s="52"/>
      <c r="T161" s="75"/>
      <c r="U161" s="52"/>
      <c r="V161" s="192">
        <v>99</v>
      </c>
      <c r="W161" s="346">
        <v>42536</v>
      </c>
      <c r="X161" s="350" t="s">
        <v>1484</v>
      </c>
      <c r="Y161" s="45" t="s">
        <v>2348</v>
      </c>
      <c r="Z161" s="114">
        <v>800219241</v>
      </c>
      <c r="AA161" s="50" t="s">
        <v>1806</v>
      </c>
      <c r="AB161" s="352">
        <v>120116</v>
      </c>
      <c r="AC161" s="91"/>
      <c r="AD161" s="49"/>
      <c r="AE161" s="73">
        <v>30000000</v>
      </c>
      <c r="AF161" s="49"/>
      <c r="AG161" s="49"/>
      <c r="AH161" s="49">
        <f>AE161+AF161</f>
        <v>30000000</v>
      </c>
      <c r="AI161" s="157" t="s">
        <v>22</v>
      </c>
      <c r="AJ161" s="157" t="s">
        <v>67</v>
      </c>
      <c r="AK161" s="157" t="s">
        <v>67</v>
      </c>
      <c r="AL161" s="157" t="s">
        <v>67</v>
      </c>
      <c r="AM161" s="346" t="s">
        <v>67</v>
      </c>
      <c r="AN161" s="91">
        <v>42536</v>
      </c>
      <c r="AO161" s="91"/>
      <c r="AP161" s="346">
        <v>42596</v>
      </c>
      <c r="AQ161" s="29">
        <f t="shared" si="166"/>
        <v>60</v>
      </c>
      <c r="AR161" s="52"/>
      <c r="AS161" s="350" t="s">
        <v>937</v>
      </c>
      <c r="AT161" s="290">
        <v>79050892</v>
      </c>
      <c r="AU161" s="52"/>
      <c r="AV161" s="52"/>
      <c r="AW161" s="49"/>
      <c r="AX161" s="75"/>
      <c r="AY161" s="52"/>
      <c r="AZ161" s="49"/>
      <c r="BA161" s="90"/>
      <c r="BB161" s="52"/>
      <c r="BC161" s="49"/>
      <c r="BD161" s="49"/>
      <c r="BE161" s="52"/>
      <c r="BF161" s="49"/>
      <c r="BG161" s="90"/>
      <c r="BH161" s="90"/>
      <c r="BI161" s="49"/>
      <c r="BJ161" s="49"/>
      <c r="BK161" s="52"/>
      <c r="BL161" s="49"/>
      <c r="BM161" s="49"/>
      <c r="BN161" s="49"/>
      <c r="BO161" s="49"/>
      <c r="BP161" s="91"/>
      <c r="BQ161" s="91"/>
      <c r="BR161" s="50"/>
      <c r="BS161" s="91"/>
      <c r="BT161" s="49"/>
      <c r="BU161" s="91"/>
      <c r="BV161" s="91"/>
      <c r="BW161" s="50"/>
      <c r="BX161" s="91"/>
      <c r="BY161" s="49"/>
      <c r="BZ161" s="91"/>
      <c r="CA161" s="91"/>
      <c r="CB161" s="50"/>
      <c r="CC161" s="91"/>
      <c r="CD161" s="49"/>
      <c r="CE161" s="92"/>
      <c r="CF161" s="52"/>
      <c r="CG161" s="75"/>
      <c r="CH161" s="49"/>
      <c r="CI161" s="92"/>
      <c r="CJ161" s="93"/>
      <c r="CK161" s="94"/>
      <c r="CL161" s="94"/>
      <c r="CM161" s="94"/>
      <c r="CN161" s="218"/>
      <c r="CO161" s="218"/>
      <c r="CP161" s="218"/>
      <c r="CQ161" s="218"/>
      <c r="CR161" s="218"/>
      <c r="CS161" s="49"/>
      <c r="CT161" s="219"/>
      <c r="CU161" s="218"/>
      <c r="CV161" s="49"/>
      <c r="CW161" s="220"/>
      <c r="DV161" s="221"/>
    </row>
    <row r="162" spans="1:126" ht="63.75" hidden="1" x14ac:dyDescent="0.25">
      <c r="A162" s="352">
        <f t="shared" si="150"/>
        <v>26</v>
      </c>
      <c r="B162" s="278" t="s">
        <v>1610</v>
      </c>
      <c r="C162" s="185" t="s">
        <v>2418</v>
      </c>
      <c r="D162" s="254">
        <v>30</v>
      </c>
      <c r="E162" s="346">
        <v>42506</v>
      </c>
      <c r="F162" s="117" t="s">
        <v>2248</v>
      </c>
      <c r="G162" s="117" t="s">
        <v>2248</v>
      </c>
      <c r="H162" s="117"/>
      <c r="I162" s="350" t="s">
        <v>2257</v>
      </c>
      <c r="J162" s="351" t="s">
        <v>2352</v>
      </c>
      <c r="K162" s="352">
        <v>186</v>
      </c>
      <c r="L162" s="46">
        <v>721015</v>
      </c>
      <c r="M162" s="354" t="s">
        <v>2206</v>
      </c>
      <c r="N162" s="162">
        <v>6997940</v>
      </c>
      <c r="O162" s="348" t="s">
        <v>2300</v>
      </c>
      <c r="P162" s="349" t="s">
        <v>1714</v>
      </c>
      <c r="Q162" s="288" t="s">
        <v>1480</v>
      </c>
      <c r="R162" s="349" t="s">
        <v>1481</v>
      </c>
      <c r="S162" s="47"/>
      <c r="T162" s="48"/>
      <c r="U162" s="47"/>
      <c r="V162" s="192">
        <v>26</v>
      </c>
      <c r="W162" s="346">
        <v>42528</v>
      </c>
      <c r="X162" s="350" t="s">
        <v>2117</v>
      </c>
      <c r="Y162" s="45" t="s">
        <v>2210</v>
      </c>
      <c r="Z162" s="34">
        <v>900785304</v>
      </c>
      <c r="AA162" s="50" t="s">
        <v>1565</v>
      </c>
      <c r="AB162" s="347">
        <v>113816</v>
      </c>
      <c r="AC162" s="346"/>
      <c r="AD162" s="49">
        <v>0</v>
      </c>
      <c r="AE162" s="157">
        <v>4422191</v>
      </c>
      <c r="AF162" s="49"/>
      <c r="AG162" s="49"/>
      <c r="AH162" s="49">
        <f t="shared" ref="AH162:AH165" si="167">+AE162+AF162</f>
        <v>4422191</v>
      </c>
      <c r="AI162" s="157" t="s">
        <v>22</v>
      </c>
      <c r="AJ162" s="157" t="s">
        <v>67</v>
      </c>
      <c r="AK162" s="157" t="s">
        <v>67</v>
      </c>
      <c r="AL162" s="157" t="s">
        <v>67</v>
      </c>
      <c r="AM162" s="346" t="s">
        <v>67</v>
      </c>
      <c r="AN162" s="346">
        <v>42528</v>
      </c>
      <c r="AO162" s="346"/>
      <c r="AP162" s="346">
        <v>42558</v>
      </c>
      <c r="AQ162" s="29">
        <f t="shared" si="166"/>
        <v>30</v>
      </c>
      <c r="AR162" s="29"/>
      <c r="AS162" s="350" t="s">
        <v>2533</v>
      </c>
      <c r="AT162" s="290">
        <v>25166983</v>
      </c>
      <c r="AU162" s="56"/>
      <c r="AV162" s="57"/>
      <c r="AW162" s="58"/>
      <c r="AX162" s="58"/>
      <c r="AY162" s="57"/>
      <c r="AZ162" s="58"/>
      <c r="BA162" s="59"/>
      <c r="BB162" s="60"/>
      <c r="BC162" s="61"/>
      <c r="BD162" s="61"/>
      <c r="BE162" s="62"/>
      <c r="BF162" s="61"/>
      <c r="BG162" s="63"/>
      <c r="BH162" s="63"/>
      <c r="BI162" s="64"/>
      <c r="BJ162" s="65"/>
      <c r="BK162" s="66"/>
      <c r="BL162" s="65"/>
      <c r="BM162" s="203">
        <f t="shared" ref="BM162:BM172" si="168">+AF162</f>
        <v>0</v>
      </c>
      <c r="BN162" s="204">
        <f t="shared" ref="BN162:BN172" si="169">+AW162+BC162+BI162+BM162</f>
        <v>0</v>
      </c>
      <c r="BO162" s="205">
        <f t="shared" ref="BO162:BO172" si="170">+AH162+BN162</f>
        <v>4422191</v>
      </c>
      <c r="BP162" s="67"/>
      <c r="BQ162" s="67"/>
      <c r="BR162" s="67"/>
      <c r="BS162" s="67"/>
      <c r="BT162" s="58"/>
      <c r="BU162" s="60"/>
      <c r="BV162" s="60"/>
      <c r="BW162" s="60"/>
      <c r="BX162" s="60"/>
      <c r="BY162" s="61"/>
      <c r="BZ162" s="71"/>
      <c r="CA162" s="71"/>
      <c r="CB162" s="72"/>
      <c r="CC162" s="72"/>
      <c r="CD162" s="72"/>
      <c r="CE162" s="73"/>
      <c r="CF162" s="74"/>
      <c r="CG162" s="75"/>
      <c r="CH162" s="49"/>
      <c r="CI162" s="92"/>
      <c r="CJ162" s="93"/>
      <c r="CK162" s="94"/>
      <c r="CL162" s="94"/>
      <c r="CM162" s="94"/>
      <c r="CN162" s="218"/>
      <c r="CO162" s="218"/>
      <c r="CP162" s="218"/>
      <c r="CQ162" s="218"/>
      <c r="CR162" s="218"/>
      <c r="CS162" s="49"/>
      <c r="CT162" s="219"/>
      <c r="CU162" s="218"/>
      <c r="CV162" s="49"/>
      <c r="CW162" s="220"/>
      <c r="DV162" s="221"/>
    </row>
    <row r="163" spans="1:126" ht="63.75" hidden="1" x14ac:dyDescent="0.25">
      <c r="A163" s="352">
        <f t="shared" si="150"/>
        <v>27</v>
      </c>
      <c r="B163" s="43" t="s">
        <v>2792</v>
      </c>
      <c r="C163" s="185" t="s">
        <v>2432</v>
      </c>
      <c r="D163" s="254">
        <v>31</v>
      </c>
      <c r="E163" s="346">
        <v>42514</v>
      </c>
      <c r="F163" s="117" t="s">
        <v>2248</v>
      </c>
      <c r="G163" s="117" t="s">
        <v>2248</v>
      </c>
      <c r="H163" s="117"/>
      <c r="I163" s="350" t="s">
        <v>2257</v>
      </c>
      <c r="J163" s="351" t="s">
        <v>2353</v>
      </c>
      <c r="K163" s="352">
        <v>144</v>
      </c>
      <c r="L163" s="46" t="s">
        <v>2354</v>
      </c>
      <c r="M163" s="354" t="s">
        <v>2355</v>
      </c>
      <c r="N163" s="162">
        <v>5800000</v>
      </c>
      <c r="O163" s="348" t="s">
        <v>2356</v>
      </c>
      <c r="P163" s="349" t="s">
        <v>1714</v>
      </c>
      <c r="Q163" s="288" t="s">
        <v>1480</v>
      </c>
      <c r="R163" s="349" t="s">
        <v>1481</v>
      </c>
      <c r="S163" s="47"/>
      <c r="T163" s="48"/>
      <c r="U163" s="47"/>
      <c r="V163" s="192">
        <v>27</v>
      </c>
      <c r="W163" s="346">
        <v>42537</v>
      </c>
      <c r="X163" s="350" t="s">
        <v>1484</v>
      </c>
      <c r="Y163" s="45" t="s">
        <v>2550</v>
      </c>
      <c r="Z163" s="34">
        <v>900575266</v>
      </c>
      <c r="AA163" s="50" t="s">
        <v>1729</v>
      </c>
      <c r="AB163" s="347">
        <v>120316</v>
      </c>
      <c r="AC163" s="346"/>
      <c r="AD163" s="49">
        <v>0</v>
      </c>
      <c r="AE163" s="157">
        <v>2760800</v>
      </c>
      <c r="AF163" s="49"/>
      <c r="AG163" s="49"/>
      <c r="AH163" s="49">
        <f t="shared" si="167"/>
        <v>2760800</v>
      </c>
      <c r="AI163" s="157" t="s">
        <v>22</v>
      </c>
      <c r="AJ163" s="157" t="s">
        <v>67</v>
      </c>
      <c r="AK163" s="157" t="s">
        <v>67</v>
      </c>
      <c r="AL163" s="157" t="s">
        <v>67</v>
      </c>
      <c r="AM163" s="346" t="s">
        <v>67</v>
      </c>
      <c r="AN163" s="346">
        <v>42541</v>
      </c>
      <c r="AO163" s="346"/>
      <c r="AP163" s="346">
        <v>42735</v>
      </c>
      <c r="AQ163" s="29">
        <f t="shared" si="166"/>
        <v>194</v>
      </c>
      <c r="AR163" s="29"/>
      <c r="AS163" s="350" t="s">
        <v>2661</v>
      </c>
      <c r="AT163" s="290">
        <v>79448817</v>
      </c>
      <c r="AU163" s="56"/>
      <c r="AV163" s="57"/>
      <c r="AW163" s="58"/>
      <c r="AX163" s="58"/>
      <c r="AY163" s="57"/>
      <c r="AZ163" s="58"/>
      <c r="BA163" s="59"/>
      <c r="BB163" s="60"/>
      <c r="BC163" s="61"/>
      <c r="BD163" s="61"/>
      <c r="BE163" s="62"/>
      <c r="BF163" s="61"/>
      <c r="BG163" s="63"/>
      <c r="BH163" s="63"/>
      <c r="BI163" s="64"/>
      <c r="BJ163" s="65"/>
      <c r="BK163" s="66"/>
      <c r="BL163" s="65"/>
      <c r="BM163" s="203">
        <f t="shared" si="168"/>
        <v>0</v>
      </c>
      <c r="BN163" s="204">
        <f t="shared" si="169"/>
        <v>0</v>
      </c>
      <c r="BO163" s="205">
        <f t="shared" si="170"/>
        <v>2760800</v>
      </c>
      <c r="BP163" s="67"/>
      <c r="BQ163" s="67"/>
      <c r="BR163" s="67"/>
      <c r="BS163" s="67"/>
      <c r="BT163" s="58"/>
      <c r="BU163" s="60"/>
      <c r="BV163" s="60"/>
      <c r="BW163" s="60"/>
      <c r="BX163" s="60"/>
      <c r="BY163" s="61"/>
      <c r="BZ163" s="71"/>
      <c r="CA163" s="71"/>
      <c r="CB163" s="72"/>
      <c r="CC163" s="72"/>
      <c r="CD163" s="72"/>
      <c r="CE163" s="73"/>
      <c r="CF163" s="74"/>
      <c r="CG163" s="75"/>
      <c r="CH163" s="49"/>
      <c r="CI163" s="92"/>
      <c r="CJ163" s="93"/>
      <c r="CK163" s="94"/>
      <c r="CL163" s="94"/>
      <c r="CM163" s="94"/>
      <c r="CN163" s="218"/>
      <c r="CO163" s="218"/>
      <c r="CP163" s="218"/>
      <c r="CQ163" s="218"/>
      <c r="CR163" s="218"/>
      <c r="CS163" s="49"/>
      <c r="CT163" s="219"/>
      <c r="CU163" s="218"/>
      <c r="CV163" s="49"/>
      <c r="CW163" s="220"/>
      <c r="DV163" s="221"/>
    </row>
    <row r="164" spans="1:126" ht="102" hidden="1" x14ac:dyDescent="0.25">
      <c r="A164" s="352">
        <f t="shared" si="150"/>
        <v>28</v>
      </c>
      <c r="B164" s="43" t="s">
        <v>2792</v>
      </c>
      <c r="C164" s="185" t="s">
        <v>2431</v>
      </c>
      <c r="D164" s="254">
        <v>32</v>
      </c>
      <c r="E164" s="346">
        <v>42514</v>
      </c>
      <c r="F164" s="117" t="s">
        <v>2248</v>
      </c>
      <c r="G164" s="117" t="s">
        <v>2248</v>
      </c>
      <c r="H164" s="117"/>
      <c r="I164" s="350" t="s">
        <v>2257</v>
      </c>
      <c r="J164" s="351" t="s">
        <v>2357</v>
      </c>
      <c r="K164" s="352">
        <v>176</v>
      </c>
      <c r="L164" s="46">
        <v>781815</v>
      </c>
      <c r="M164" s="354" t="s">
        <v>2237</v>
      </c>
      <c r="N164" s="162">
        <v>7000000</v>
      </c>
      <c r="O164" s="348" t="s">
        <v>2358</v>
      </c>
      <c r="P164" s="349" t="s">
        <v>1598</v>
      </c>
      <c r="Q164" s="288" t="s">
        <v>1480</v>
      </c>
      <c r="R164" s="349" t="s">
        <v>1481</v>
      </c>
      <c r="S164" s="47"/>
      <c r="T164" s="48"/>
      <c r="U164" s="47"/>
      <c r="V164" s="192">
        <v>28</v>
      </c>
      <c r="W164" s="346">
        <v>42537</v>
      </c>
      <c r="X164" s="350" t="s">
        <v>1579</v>
      </c>
      <c r="Y164" s="45" t="s">
        <v>2551</v>
      </c>
      <c r="Z164" s="34">
        <v>19118199</v>
      </c>
      <c r="AA164" s="50"/>
      <c r="AB164" s="347">
        <v>120216</v>
      </c>
      <c r="AC164" s="346"/>
      <c r="AD164" s="49">
        <v>0</v>
      </c>
      <c r="AE164" s="157">
        <v>7000000</v>
      </c>
      <c r="AF164" s="49"/>
      <c r="AG164" s="49"/>
      <c r="AH164" s="49">
        <f t="shared" si="167"/>
        <v>7000000</v>
      </c>
      <c r="AI164" s="157" t="s">
        <v>22</v>
      </c>
      <c r="AJ164" s="157" t="s">
        <v>67</v>
      </c>
      <c r="AK164" s="157" t="s">
        <v>67</v>
      </c>
      <c r="AL164" s="157" t="s">
        <v>67</v>
      </c>
      <c r="AM164" s="346" t="s">
        <v>67</v>
      </c>
      <c r="AN164" s="346">
        <v>42542</v>
      </c>
      <c r="AO164" s="346"/>
      <c r="AP164" s="346">
        <v>42735</v>
      </c>
      <c r="AQ164" s="29" t="s">
        <v>2347</v>
      </c>
      <c r="AR164" s="29"/>
      <c r="AS164" s="350" t="s">
        <v>106</v>
      </c>
      <c r="AT164" s="290">
        <v>40179426</v>
      </c>
      <c r="AU164" s="56"/>
      <c r="AV164" s="57"/>
      <c r="AW164" s="58"/>
      <c r="AX164" s="58"/>
      <c r="AY164" s="57"/>
      <c r="AZ164" s="58"/>
      <c r="BA164" s="59"/>
      <c r="BB164" s="60"/>
      <c r="BC164" s="61"/>
      <c r="BD164" s="61"/>
      <c r="BE164" s="62"/>
      <c r="BF164" s="61"/>
      <c r="BG164" s="63"/>
      <c r="BH164" s="63"/>
      <c r="BI164" s="64"/>
      <c r="BJ164" s="65"/>
      <c r="BK164" s="66"/>
      <c r="BL164" s="65"/>
      <c r="BM164" s="203">
        <f t="shared" si="168"/>
        <v>0</v>
      </c>
      <c r="BN164" s="204">
        <f t="shared" si="169"/>
        <v>0</v>
      </c>
      <c r="BO164" s="205">
        <f t="shared" si="170"/>
        <v>7000000</v>
      </c>
      <c r="BP164" s="67"/>
      <c r="BQ164" s="67"/>
      <c r="BR164" s="67"/>
      <c r="BS164" s="67"/>
      <c r="BT164" s="58"/>
      <c r="BU164" s="60"/>
      <c r="BV164" s="60"/>
      <c r="BW164" s="60"/>
      <c r="BX164" s="60"/>
      <c r="BY164" s="61"/>
      <c r="BZ164" s="71"/>
      <c r="CA164" s="71"/>
      <c r="CB164" s="72"/>
      <c r="CC164" s="72"/>
      <c r="CD164" s="72"/>
      <c r="CE164" s="73"/>
      <c r="CF164" s="74"/>
      <c r="CG164" s="75"/>
      <c r="CH164" s="49"/>
      <c r="CI164" s="92"/>
      <c r="CJ164" s="93"/>
      <c r="CK164" s="94"/>
      <c r="CL164" s="94"/>
      <c r="CM164" s="94"/>
      <c r="CN164" s="218"/>
      <c r="CO164" s="218"/>
      <c r="CP164" s="218"/>
      <c r="CQ164" s="218"/>
      <c r="CR164" s="218"/>
      <c r="CS164" s="49"/>
      <c r="CT164" s="219"/>
      <c r="CU164" s="218"/>
      <c r="CV164" s="49"/>
      <c r="CW164" s="220"/>
      <c r="DV164" s="221"/>
    </row>
    <row r="165" spans="1:126" ht="64.5" hidden="1" customHeight="1" x14ac:dyDescent="0.25">
      <c r="A165" s="352">
        <f t="shared" si="150"/>
        <v>32</v>
      </c>
      <c r="B165" s="43" t="s">
        <v>2792</v>
      </c>
      <c r="C165" s="185" t="s">
        <v>2430</v>
      </c>
      <c r="D165" s="254">
        <v>33</v>
      </c>
      <c r="E165" s="346">
        <v>42515</v>
      </c>
      <c r="F165" s="117" t="s">
        <v>2248</v>
      </c>
      <c r="G165" s="117" t="s">
        <v>2248</v>
      </c>
      <c r="H165" s="117"/>
      <c r="I165" s="30" t="s">
        <v>2257</v>
      </c>
      <c r="J165" s="351" t="s">
        <v>2359</v>
      </c>
      <c r="K165" s="352">
        <v>87</v>
      </c>
      <c r="L165" s="46">
        <v>151015</v>
      </c>
      <c r="M165" s="354" t="s">
        <v>2360</v>
      </c>
      <c r="N165" s="162">
        <v>500000</v>
      </c>
      <c r="O165" s="348" t="s">
        <v>2361</v>
      </c>
      <c r="P165" s="349" t="s">
        <v>1786</v>
      </c>
      <c r="Q165" s="288" t="s">
        <v>1480</v>
      </c>
      <c r="R165" s="349" t="s">
        <v>1481</v>
      </c>
      <c r="S165" s="47"/>
      <c r="T165" s="48"/>
      <c r="U165" s="47"/>
      <c r="V165" s="192">
        <v>32</v>
      </c>
      <c r="W165" s="346">
        <v>42537</v>
      </c>
      <c r="X165" s="350" t="s">
        <v>2362</v>
      </c>
      <c r="Y165" s="45" t="s">
        <v>2552</v>
      </c>
      <c r="Z165" s="34">
        <v>900810806</v>
      </c>
      <c r="AA165" s="50" t="s">
        <v>1578</v>
      </c>
      <c r="AB165" s="347">
        <v>121116</v>
      </c>
      <c r="AC165" s="346"/>
      <c r="AD165" s="49">
        <v>0</v>
      </c>
      <c r="AE165" s="157">
        <v>500000</v>
      </c>
      <c r="AF165" s="49"/>
      <c r="AG165" s="49"/>
      <c r="AH165" s="49">
        <f t="shared" si="167"/>
        <v>500000</v>
      </c>
      <c r="AI165" s="157" t="s">
        <v>22</v>
      </c>
      <c r="AJ165" s="157" t="s">
        <v>67</v>
      </c>
      <c r="AK165" s="157" t="s">
        <v>67</v>
      </c>
      <c r="AL165" s="157" t="s">
        <v>67</v>
      </c>
      <c r="AM165" s="346" t="s">
        <v>67</v>
      </c>
      <c r="AN165" s="346">
        <v>42538</v>
      </c>
      <c r="AO165" s="346"/>
      <c r="AP165" s="346">
        <v>42735</v>
      </c>
      <c r="AQ165" s="29"/>
      <c r="AR165" s="29"/>
      <c r="AS165" s="350" t="s">
        <v>2553</v>
      </c>
      <c r="AT165" s="290">
        <v>40402074</v>
      </c>
      <c r="AU165" s="56"/>
      <c r="AV165" s="57"/>
      <c r="AW165" s="58"/>
      <c r="AX165" s="58"/>
      <c r="AY165" s="57"/>
      <c r="AZ165" s="58"/>
      <c r="BA165" s="59"/>
      <c r="BB165" s="60"/>
      <c r="BC165" s="61"/>
      <c r="BD165" s="61"/>
      <c r="BE165" s="62"/>
      <c r="BF165" s="61"/>
      <c r="BG165" s="63"/>
      <c r="BH165" s="63"/>
      <c r="BI165" s="64"/>
      <c r="BJ165" s="65"/>
      <c r="BK165" s="66"/>
      <c r="BL165" s="65"/>
      <c r="BM165" s="203">
        <f t="shared" si="168"/>
        <v>0</v>
      </c>
      <c r="BN165" s="204">
        <f t="shared" si="169"/>
        <v>0</v>
      </c>
      <c r="BO165" s="205">
        <f t="shared" si="170"/>
        <v>500000</v>
      </c>
      <c r="BP165" s="67"/>
      <c r="BQ165" s="67"/>
      <c r="BR165" s="67"/>
      <c r="BS165" s="67"/>
      <c r="BT165" s="58"/>
      <c r="BU165" s="60"/>
      <c r="BV165" s="60"/>
      <c r="BW165" s="60"/>
      <c r="BX165" s="60"/>
      <c r="BY165" s="61"/>
      <c r="BZ165" s="71"/>
      <c r="CA165" s="71"/>
      <c r="CB165" s="72"/>
      <c r="CC165" s="72"/>
      <c r="CD165" s="72"/>
      <c r="CE165" s="73"/>
      <c r="CF165" s="74"/>
      <c r="CG165" s="75"/>
      <c r="CH165" s="49"/>
      <c r="CI165" s="92"/>
      <c r="CJ165" s="93"/>
      <c r="CK165" s="94"/>
      <c r="CL165" s="94"/>
      <c r="CM165" s="94"/>
      <c r="CN165" s="218"/>
      <c r="CO165" s="218"/>
      <c r="CP165" s="218"/>
      <c r="CQ165" s="218"/>
      <c r="CR165" s="218"/>
      <c r="CS165" s="49"/>
      <c r="CT165" s="219"/>
      <c r="CU165" s="218"/>
      <c r="CV165" s="49"/>
      <c r="CW165" s="220"/>
      <c r="DV165" s="221"/>
    </row>
    <row r="166" spans="1:126" s="233" customFormat="1" ht="64.5" hidden="1" customHeight="1" x14ac:dyDescent="0.25">
      <c r="A166" s="137" t="str">
        <f t="shared" si="150"/>
        <v>DESIERTO</v>
      </c>
      <c r="B166" s="275" t="s">
        <v>2792</v>
      </c>
      <c r="C166" s="230" t="s">
        <v>2429</v>
      </c>
      <c r="D166" s="260">
        <v>34</v>
      </c>
      <c r="E166" s="138">
        <v>42515</v>
      </c>
      <c r="F166" s="283" t="s">
        <v>2248</v>
      </c>
      <c r="G166" s="283" t="s">
        <v>2248</v>
      </c>
      <c r="H166" s="283"/>
      <c r="I166" s="208" t="s">
        <v>2257</v>
      </c>
      <c r="J166" s="139" t="s">
        <v>2363</v>
      </c>
      <c r="K166" s="137">
        <v>83</v>
      </c>
      <c r="L166" s="141">
        <v>151015</v>
      </c>
      <c r="M166" s="251" t="s">
        <v>2360</v>
      </c>
      <c r="N166" s="163">
        <v>1179150</v>
      </c>
      <c r="O166" s="142" t="s">
        <v>2365</v>
      </c>
      <c r="P166" s="144" t="s">
        <v>1786</v>
      </c>
      <c r="Q166" s="230" t="s">
        <v>1985</v>
      </c>
      <c r="R166" s="208" t="s">
        <v>1985</v>
      </c>
      <c r="S166" s="147"/>
      <c r="T166" s="150"/>
      <c r="U166" s="147"/>
      <c r="V166" s="192" t="s">
        <v>1985</v>
      </c>
      <c r="W166" s="138">
        <v>42531</v>
      </c>
      <c r="X166" s="208" t="s">
        <v>2364</v>
      </c>
      <c r="Y166" s="45"/>
      <c r="Z166" s="258"/>
      <c r="AA166" s="131"/>
      <c r="AB166" s="152"/>
      <c r="AC166" s="138"/>
      <c r="AD166" s="127">
        <v>0</v>
      </c>
      <c r="AE166" s="261">
        <v>1179150</v>
      </c>
      <c r="AF166" s="127"/>
      <c r="AG166" s="127"/>
      <c r="AH166" s="127">
        <v>0</v>
      </c>
      <c r="AI166" s="158" t="s">
        <v>22</v>
      </c>
      <c r="AJ166" s="158" t="s">
        <v>67</v>
      </c>
      <c r="AK166" s="158" t="s">
        <v>67</v>
      </c>
      <c r="AL166" s="158" t="s">
        <v>67</v>
      </c>
      <c r="AM166" s="138" t="s">
        <v>67</v>
      </c>
      <c r="AN166" s="138"/>
      <c r="AO166" s="138"/>
      <c r="AP166" s="346">
        <v>42735</v>
      </c>
      <c r="AQ166" s="146" t="s">
        <v>2347</v>
      </c>
      <c r="AR166" s="146"/>
      <c r="AS166" s="208" t="s">
        <v>1985</v>
      </c>
      <c r="AT166" s="291"/>
      <c r="AU166" s="259"/>
      <c r="AV166" s="147"/>
      <c r="AW166" s="146"/>
      <c r="AX166" s="146"/>
      <c r="AY166" s="147"/>
      <c r="AZ166" s="146"/>
      <c r="BA166" s="141"/>
      <c r="BB166" s="144"/>
      <c r="BC166" s="146"/>
      <c r="BD166" s="146"/>
      <c r="BE166" s="147"/>
      <c r="BF166" s="146"/>
      <c r="BG166" s="149"/>
      <c r="BH166" s="149"/>
      <c r="BI166" s="127"/>
      <c r="BJ166" s="146"/>
      <c r="BK166" s="147"/>
      <c r="BL166" s="146"/>
      <c r="BM166" s="127">
        <f t="shared" si="168"/>
        <v>0</v>
      </c>
      <c r="BN166" s="127">
        <f t="shared" si="169"/>
        <v>0</v>
      </c>
      <c r="BO166" s="127">
        <f t="shared" si="170"/>
        <v>0</v>
      </c>
      <c r="BP166" s="144"/>
      <c r="BQ166" s="144"/>
      <c r="BR166" s="144"/>
      <c r="BS166" s="144"/>
      <c r="BT166" s="146"/>
      <c r="BU166" s="144"/>
      <c r="BV166" s="144"/>
      <c r="BW166" s="144"/>
      <c r="BX166" s="144"/>
      <c r="BY166" s="146"/>
      <c r="BZ166" s="130"/>
      <c r="CA166" s="130"/>
      <c r="CB166" s="144"/>
      <c r="CC166" s="144"/>
      <c r="CD166" s="144"/>
      <c r="CE166" s="154"/>
      <c r="CF166" s="126"/>
      <c r="CG166" s="128"/>
      <c r="CH166" s="127"/>
      <c r="CI166" s="132"/>
      <c r="CJ166" s="133"/>
      <c r="CK166" s="134"/>
      <c r="CL166" s="134"/>
      <c r="CM166" s="134"/>
      <c r="CN166" s="230"/>
      <c r="CO166" s="230"/>
      <c r="CP166" s="230"/>
      <c r="CQ166" s="230"/>
      <c r="CR166" s="230"/>
      <c r="CS166" s="127"/>
      <c r="CT166" s="231"/>
      <c r="CU166" s="230"/>
      <c r="CV166" s="127"/>
      <c r="CW166" s="232"/>
    </row>
    <row r="167" spans="1:126" ht="51" hidden="1" x14ac:dyDescent="0.25">
      <c r="A167" s="352">
        <f t="shared" si="150"/>
        <v>33</v>
      </c>
      <c r="B167" s="278" t="s">
        <v>2164</v>
      </c>
      <c r="C167" s="218" t="s">
        <v>2555</v>
      </c>
      <c r="D167" s="238">
        <v>35</v>
      </c>
      <c r="E167" s="346">
        <v>42516</v>
      </c>
      <c r="F167" s="117" t="s">
        <v>2248</v>
      </c>
      <c r="G167" s="117" t="s">
        <v>2248</v>
      </c>
      <c r="H167" s="117"/>
      <c r="I167" s="350" t="s">
        <v>2257</v>
      </c>
      <c r="J167" s="351" t="s">
        <v>2366</v>
      </c>
      <c r="K167" s="352">
        <v>119</v>
      </c>
      <c r="L167" s="46">
        <v>781815</v>
      </c>
      <c r="M167" s="354" t="s">
        <v>2237</v>
      </c>
      <c r="N167" s="162">
        <v>20000000</v>
      </c>
      <c r="O167" s="348" t="s">
        <v>2367</v>
      </c>
      <c r="P167" s="349" t="s">
        <v>1598</v>
      </c>
      <c r="Q167" s="288" t="s">
        <v>1480</v>
      </c>
      <c r="R167" s="349" t="s">
        <v>1481</v>
      </c>
      <c r="S167" s="47"/>
      <c r="T167" s="48"/>
      <c r="U167" s="47"/>
      <c r="V167" s="192">
        <v>33</v>
      </c>
      <c r="W167" s="346">
        <v>42537</v>
      </c>
      <c r="X167" s="350" t="s">
        <v>1866</v>
      </c>
      <c r="Y167" s="45" t="s">
        <v>2554</v>
      </c>
      <c r="Z167" s="34">
        <v>860000189</v>
      </c>
      <c r="AA167" s="50" t="s">
        <v>1846</v>
      </c>
      <c r="AB167" s="347">
        <v>121616</v>
      </c>
      <c r="AC167" s="346"/>
      <c r="AD167" s="49">
        <v>0</v>
      </c>
      <c r="AE167" s="162">
        <v>20000000</v>
      </c>
      <c r="AF167" s="49"/>
      <c r="AG167" s="49"/>
      <c r="AH167" s="49">
        <f t="shared" ref="AH167:AH170" si="171">+AE167+AF167</f>
        <v>20000000</v>
      </c>
      <c r="AI167" s="157" t="s">
        <v>22</v>
      </c>
      <c r="AJ167" s="157" t="s">
        <v>67</v>
      </c>
      <c r="AK167" s="157" t="s">
        <v>67</v>
      </c>
      <c r="AL167" s="157" t="s">
        <v>67</v>
      </c>
      <c r="AM167" s="346" t="s">
        <v>67</v>
      </c>
      <c r="AN167" s="346">
        <v>42537</v>
      </c>
      <c r="AO167" s="346"/>
      <c r="AP167" s="346">
        <v>42735</v>
      </c>
      <c r="AQ167" s="29">
        <f t="shared" ref="AQ167:AQ185" si="172">AP167-AN167</f>
        <v>198</v>
      </c>
      <c r="AR167" s="29"/>
      <c r="AS167" s="350" t="s">
        <v>70</v>
      </c>
      <c r="AT167" s="290">
        <v>79247452</v>
      </c>
      <c r="AU167" s="56"/>
      <c r="AV167" s="57"/>
      <c r="AW167" s="58"/>
      <c r="AX167" s="58"/>
      <c r="AY167" s="57"/>
      <c r="AZ167" s="58"/>
      <c r="BA167" s="59"/>
      <c r="BB167" s="60"/>
      <c r="BC167" s="61"/>
      <c r="BD167" s="61"/>
      <c r="BE167" s="62"/>
      <c r="BF167" s="61"/>
      <c r="BG167" s="63"/>
      <c r="BH167" s="63"/>
      <c r="BI167" s="64"/>
      <c r="BJ167" s="65"/>
      <c r="BK167" s="66"/>
      <c r="BL167" s="65"/>
      <c r="BM167" s="203">
        <f t="shared" si="168"/>
        <v>0</v>
      </c>
      <c r="BN167" s="204">
        <f t="shared" si="169"/>
        <v>0</v>
      </c>
      <c r="BO167" s="205">
        <f t="shared" si="170"/>
        <v>20000000</v>
      </c>
      <c r="BP167" s="67"/>
      <c r="BQ167" s="67"/>
      <c r="BR167" s="67"/>
      <c r="BS167" s="67"/>
      <c r="BT167" s="58"/>
      <c r="BU167" s="60"/>
      <c r="BV167" s="60"/>
      <c r="BW167" s="60"/>
      <c r="BX167" s="60"/>
      <c r="BY167" s="61"/>
      <c r="BZ167" s="71"/>
      <c r="CA167" s="71"/>
      <c r="CB167" s="72"/>
      <c r="CC167" s="72"/>
      <c r="CD167" s="72"/>
      <c r="CE167" s="73"/>
      <c r="CF167" s="74"/>
      <c r="CG167" s="75"/>
      <c r="CH167" s="49"/>
      <c r="CI167" s="92"/>
      <c r="CJ167" s="93"/>
      <c r="CK167" s="94"/>
      <c r="CL167" s="94"/>
      <c r="CM167" s="94"/>
      <c r="CN167" s="218"/>
      <c r="CO167" s="218"/>
      <c r="CP167" s="218"/>
      <c r="CQ167" s="218"/>
      <c r="CR167" s="218"/>
      <c r="CS167" s="49"/>
      <c r="CT167" s="219"/>
      <c r="CU167" s="218"/>
      <c r="CV167" s="49"/>
      <c r="CW167" s="218"/>
      <c r="DV167" s="221"/>
    </row>
    <row r="168" spans="1:126" ht="114.75" hidden="1" x14ac:dyDescent="0.25">
      <c r="A168" s="352">
        <f t="shared" si="150"/>
        <v>34</v>
      </c>
      <c r="B168" s="278" t="s">
        <v>1489</v>
      </c>
      <c r="C168" s="218" t="s">
        <v>2435</v>
      </c>
      <c r="D168" s="238">
        <v>36</v>
      </c>
      <c r="E168" s="346">
        <v>42516</v>
      </c>
      <c r="F168" s="117" t="s">
        <v>2248</v>
      </c>
      <c r="G168" s="117" t="s">
        <v>2248</v>
      </c>
      <c r="H168" s="117"/>
      <c r="I168" s="350" t="s">
        <v>2257</v>
      </c>
      <c r="J168" s="351" t="s">
        <v>2368</v>
      </c>
      <c r="K168" s="352">
        <v>125</v>
      </c>
      <c r="L168" s="46">
        <v>781815</v>
      </c>
      <c r="M168" s="354" t="s">
        <v>2237</v>
      </c>
      <c r="N168" s="162">
        <v>6000000</v>
      </c>
      <c r="O168" s="348" t="s">
        <v>2369</v>
      </c>
      <c r="P168" s="349" t="s">
        <v>1598</v>
      </c>
      <c r="Q168" s="288" t="s">
        <v>1480</v>
      </c>
      <c r="R168" s="349" t="s">
        <v>1481</v>
      </c>
      <c r="S168" s="47"/>
      <c r="T168" s="48"/>
      <c r="U168" s="47"/>
      <c r="V168" s="192">
        <v>34</v>
      </c>
      <c r="W168" s="346">
        <v>42537</v>
      </c>
      <c r="X168" s="350" t="s">
        <v>1823</v>
      </c>
      <c r="Y168" s="45" t="s">
        <v>2524</v>
      </c>
      <c r="Z168" s="34">
        <v>900017159</v>
      </c>
      <c r="AA168" s="50" t="s">
        <v>1578</v>
      </c>
      <c r="AB168" s="347">
        <v>121316</v>
      </c>
      <c r="AC168" s="346">
        <v>42537</v>
      </c>
      <c r="AD168" s="49">
        <v>0</v>
      </c>
      <c r="AE168" s="162">
        <v>6000000</v>
      </c>
      <c r="AF168" s="49"/>
      <c r="AG168" s="49"/>
      <c r="AH168" s="49">
        <f t="shared" si="171"/>
        <v>6000000</v>
      </c>
      <c r="AI168" s="157" t="s">
        <v>22</v>
      </c>
      <c r="AJ168" s="157" t="s">
        <v>67</v>
      </c>
      <c r="AK168" s="157" t="s">
        <v>67</v>
      </c>
      <c r="AL168" s="157" t="s">
        <v>67</v>
      </c>
      <c r="AM168" s="346" t="s">
        <v>67</v>
      </c>
      <c r="AN168" s="346">
        <v>42541</v>
      </c>
      <c r="AO168" s="346"/>
      <c r="AP168" s="346">
        <v>42735</v>
      </c>
      <c r="AQ168" s="29">
        <f t="shared" si="172"/>
        <v>194</v>
      </c>
      <c r="AR168" s="29"/>
      <c r="AS168" s="350" t="s">
        <v>44</v>
      </c>
      <c r="AT168" s="290">
        <v>40988421</v>
      </c>
      <c r="AU168" s="56"/>
      <c r="AV168" s="57"/>
      <c r="AW168" s="58"/>
      <c r="AX168" s="58"/>
      <c r="AY168" s="57"/>
      <c r="AZ168" s="58"/>
      <c r="BA168" s="59"/>
      <c r="BB168" s="60"/>
      <c r="BC168" s="61"/>
      <c r="BD168" s="61"/>
      <c r="BE168" s="62"/>
      <c r="BF168" s="61"/>
      <c r="BG168" s="63"/>
      <c r="BH168" s="63"/>
      <c r="BI168" s="64"/>
      <c r="BJ168" s="65"/>
      <c r="BK168" s="66"/>
      <c r="BL168" s="65"/>
      <c r="BM168" s="203">
        <f t="shared" si="168"/>
        <v>0</v>
      </c>
      <c r="BN168" s="204">
        <f t="shared" si="169"/>
        <v>0</v>
      </c>
      <c r="BO168" s="205">
        <f t="shared" si="170"/>
        <v>6000000</v>
      </c>
      <c r="BP168" s="67"/>
      <c r="BQ168" s="67"/>
      <c r="BR168" s="67"/>
      <c r="BS168" s="67"/>
      <c r="BT168" s="58"/>
      <c r="BU168" s="60"/>
      <c r="BV168" s="60"/>
      <c r="BW168" s="60"/>
      <c r="BX168" s="60"/>
      <c r="BY168" s="61"/>
      <c r="BZ168" s="71"/>
      <c r="CA168" s="71"/>
      <c r="CB168" s="72"/>
      <c r="CC168" s="72"/>
      <c r="CD168" s="72"/>
      <c r="CE168" s="73"/>
      <c r="CF168" s="74"/>
      <c r="CG168" s="75"/>
      <c r="CH168" s="49"/>
      <c r="CI168" s="92"/>
      <c r="CJ168" s="93"/>
      <c r="CK168" s="94"/>
      <c r="CL168" s="94"/>
      <c r="CM168" s="94"/>
      <c r="CN168" s="218"/>
      <c r="CO168" s="218"/>
      <c r="CP168" s="218"/>
      <c r="CQ168" s="218"/>
      <c r="CR168" s="218"/>
      <c r="CS168" s="49"/>
      <c r="CT168" s="219"/>
      <c r="CU168" s="218"/>
      <c r="CV168" s="49"/>
      <c r="CW168" s="218"/>
      <c r="DV168" s="221"/>
    </row>
    <row r="169" spans="1:126" ht="63.75" hidden="1" x14ac:dyDescent="0.25">
      <c r="A169" s="352">
        <f t="shared" si="150"/>
        <v>30</v>
      </c>
      <c r="B169" s="278" t="s">
        <v>2324</v>
      </c>
      <c r="C169" s="185" t="s">
        <v>2420</v>
      </c>
      <c r="D169" s="254">
        <v>37</v>
      </c>
      <c r="E169" s="346">
        <v>42516</v>
      </c>
      <c r="F169" s="117" t="s">
        <v>2248</v>
      </c>
      <c r="G169" s="117" t="s">
        <v>2248</v>
      </c>
      <c r="H169" s="117"/>
      <c r="I169" s="30" t="s">
        <v>2257</v>
      </c>
      <c r="J169" s="351" t="s">
        <v>2370</v>
      </c>
      <c r="K169" s="352">
        <v>78</v>
      </c>
      <c r="L169" s="46">
        <v>151015</v>
      </c>
      <c r="M169" s="354" t="s">
        <v>2360</v>
      </c>
      <c r="N169" s="162">
        <v>11817000</v>
      </c>
      <c r="O169" s="348" t="s">
        <v>2371</v>
      </c>
      <c r="P169" s="349" t="s">
        <v>1786</v>
      </c>
      <c r="Q169" s="288" t="s">
        <v>1480</v>
      </c>
      <c r="R169" s="349" t="s">
        <v>1481</v>
      </c>
      <c r="S169" s="47"/>
      <c r="T169" s="48"/>
      <c r="U169" s="47"/>
      <c r="V169" s="192">
        <v>30</v>
      </c>
      <c r="W169" s="346">
        <v>42537</v>
      </c>
      <c r="X169" s="350" t="s">
        <v>2372</v>
      </c>
      <c r="Y169" s="45" t="s">
        <v>2556</v>
      </c>
      <c r="Z169" s="34">
        <v>5297659</v>
      </c>
      <c r="AA169" s="50"/>
      <c r="AB169" s="347">
        <v>120516</v>
      </c>
      <c r="AC169" s="346"/>
      <c r="AD169" s="49">
        <v>0</v>
      </c>
      <c r="AE169" s="162">
        <v>11817000</v>
      </c>
      <c r="AF169" s="49"/>
      <c r="AG169" s="49"/>
      <c r="AH169" s="49">
        <f t="shared" si="171"/>
        <v>11817000</v>
      </c>
      <c r="AI169" s="157" t="s">
        <v>22</v>
      </c>
      <c r="AJ169" s="157" t="s">
        <v>67</v>
      </c>
      <c r="AK169" s="157" t="s">
        <v>67</v>
      </c>
      <c r="AL169" s="157" t="s">
        <v>67</v>
      </c>
      <c r="AM169" s="346" t="s">
        <v>67</v>
      </c>
      <c r="AN169" s="346">
        <v>42537</v>
      </c>
      <c r="AO169" s="346"/>
      <c r="AP169" s="346">
        <v>42735</v>
      </c>
      <c r="AQ169" s="29">
        <f t="shared" si="172"/>
        <v>198</v>
      </c>
      <c r="AR169" s="29"/>
      <c r="AS169" s="350" t="s">
        <v>2344</v>
      </c>
      <c r="AT169" s="290">
        <v>30738603</v>
      </c>
      <c r="AU169" s="56"/>
      <c r="AV169" s="57"/>
      <c r="AW169" s="58"/>
      <c r="AX169" s="58"/>
      <c r="AY169" s="57"/>
      <c r="AZ169" s="58"/>
      <c r="BA169" s="59"/>
      <c r="BB169" s="60"/>
      <c r="BC169" s="61"/>
      <c r="BD169" s="61"/>
      <c r="BE169" s="62"/>
      <c r="BF169" s="61"/>
      <c r="BG169" s="63"/>
      <c r="BH169" s="63"/>
      <c r="BI169" s="64"/>
      <c r="BJ169" s="65"/>
      <c r="BK169" s="66"/>
      <c r="BL169" s="65"/>
      <c r="BM169" s="203">
        <f t="shared" si="168"/>
        <v>0</v>
      </c>
      <c r="BN169" s="204">
        <f t="shared" si="169"/>
        <v>0</v>
      </c>
      <c r="BO169" s="205">
        <f t="shared" si="170"/>
        <v>11817000</v>
      </c>
      <c r="BP169" s="67"/>
      <c r="BQ169" s="67"/>
      <c r="BR169" s="67"/>
      <c r="BS169" s="67"/>
      <c r="BT169" s="58"/>
      <c r="BU169" s="60"/>
      <c r="BV169" s="60"/>
      <c r="BW169" s="60"/>
      <c r="BX169" s="60"/>
      <c r="BY169" s="61"/>
      <c r="BZ169" s="71"/>
      <c r="CA169" s="71"/>
      <c r="CB169" s="72"/>
      <c r="CC169" s="72"/>
      <c r="CD169" s="72"/>
      <c r="CE169" s="73"/>
      <c r="CF169" s="74"/>
      <c r="CG169" s="75"/>
      <c r="CH169" s="49"/>
      <c r="CI169" s="92"/>
      <c r="CJ169" s="93"/>
      <c r="CK169" s="94"/>
      <c r="CL169" s="94"/>
      <c r="CM169" s="94"/>
      <c r="CN169" s="218"/>
      <c r="CO169" s="218"/>
      <c r="CP169" s="218"/>
      <c r="CQ169" s="218"/>
      <c r="CR169" s="218"/>
      <c r="CS169" s="49"/>
      <c r="CT169" s="219"/>
      <c r="CU169" s="218"/>
      <c r="CV169" s="49"/>
      <c r="CW169" s="218"/>
      <c r="DV169" s="221"/>
    </row>
    <row r="170" spans="1:126" ht="63.75" hidden="1" x14ac:dyDescent="0.25">
      <c r="A170" s="352">
        <f t="shared" si="150"/>
        <v>29</v>
      </c>
      <c r="B170" s="278" t="s">
        <v>2324</v>
      </c>
      <c r="C170" s="185" t="s">
        <v>2419</v>
      </c>
      <c r="D170" s="254">
        <v>38</v>
      </c>
      <c r="E170" s="346">
        <v>42517</v>
      </c>
      <c r="F170" s="117" t="s">
        <v>2248</v>
      </c>
      <c r="G170" s="117" t="s">
        <v>2248</v>
      </c>
      <c r="H170" s="117"/>
      <c r="I170" s="30" t="s">
        <v>2257</v>
      </c>
      <c r="J170" s="351" t="s">
        <v>2373</v>
      </c>
      <c r="K170" s="352">
        <v>82</v>
      </c>
      <c r="L170" s="46">
        <v>151015</v>
      </c>
      <c r="M170" s="354" t="s">
        <v>2360</v>
      </c>
      <c r="N170" s="162">
        <v>3966900</v>
      </c>
      <c r="O170" s="348" t="s">
        <v>2374</v>
      </c>
      <c r="P170" s="349" t="s">
        <v>1786</v>
      </c>
      <c r="Q170" s="288" t="s">
        <v>1480</v>
      </c>
      <c r="R170" s="349" t="s">
        <v>1481</v>
      </c>
      <c r="S170" s="47"/>
      <c r="T170" s="48"/>
      <c r="U170" s="47"/>
      <c r="V170" s="192">
        <v>29</v>
      </c>
      <c r="W170" s="346">
        <v>42537</v>
      </c>
      <c r="X170" s="350" t="s">
        <v>2375</v>
      </c>
      <c r="Y170" s="45" t="s">
        <v>2558</v>
      </c>
      <c r="Z170" s="34">
        <v>32299535</v>
      </c>
      <c r="AA170" s="50"/>
      <c r="AB170" s="347">
        <v>120416</v>
      </c>
      <c r="AC170" s="346"/>
      <c r="AD170" s="49">
        <v>0</v>
      </c>
      <c r="AE170" s="162">
        <v>3966900</v>
      </c>
      <c r="AF170" s="49"/>
      <c r="AG170" s="49"/>
      <c r="AH170" s="49">
        <f t="shared" si="171"/>
        <v>3966900</v>
      </c>
      <c r="AI170" s="157" t="s">
        <v>22</v>
      </c>
      <c r="AJ170" s="157" t="s">
        <v>67</v>
      </c>
      <c r="AK170" s="157" t="s">
        <v>67</v>
      </c>
      <c r="AL170" s="157" t="s">
        <v>67</v>
      </c>
      <c r="AM170" s="346" t="s">
        <v>67</v>
      </c>
      <c r="AN170" s="346">
        <v>42537</v>
      </c>
      <c r="AO170" s="346"/>
      <c r="AP170" s="346">
        <v>42735</v>
      </c>
      <c r="AQ170" s="29">
        <f t="shared" si="172"/>
        <v>198</v>
      </c>
      <c r="AR170" s="29"/>
      <c r="AS170" s="350" t="s">
        <v>2676</v>
      </c>
      <c r="AT170" s="55">
        <v>80858201</v>
      </c>
      <c r="AU170" s="56"/>
      <c r="AV170" s="57"/>
      <c r="AW170" s="58"/>
      <c r="AX170" s="58"/>
      <c r="AY170" s="57"/>
      <c r="AZ170" s="58"/>
      <c r="BA170" s="59"/>
      <c r="BB170" s="60"/>
      <c r="BC170" s="61"/>
      <c r="BD170" s="61"/>
      <c r="BE170" s="62"/>
      <c r="BF170" s="61"/>
      <c r="BG170" s="63"/>
      <c r="BH170" s="63"/>
      <c r="BI170" s="64"/>
      <c r="BJ170" s="65"/>
      <c r="BK170" s="66"/>
      <c r="BL170" s="65"/>
      <c r="BM170" s="203">
        <f t="shared" si="168"/>
        <v>0</v>
      </c>
      <c r="BN170" s="204">
        <f t="shared" si="169"/>
        <v>0</v>
      </c>
      <c r="BO170" s="205">
        <f t="shared" si="170"/>
        <v>3966900</v>
      </c>
      <c r="BP170" s="67"/>
      <c r="BQ170" s="67"/>
      <c r="BR170" s="67"/>
      <c r="BS170" s="67"/>
      <c r="BT170" s="58"/>
      <c r="BU170" s="60"/>
      <c r="BV170" s="60"/>
      <c r="BW170" s="60"/>
      <c r="BX170" s="60"/>
      <c r="BY170" s="61"/>
      <c r="BZ170" s="71"/>
      <c r="CA170" s="71"/>
      <c r="CB170" s="72"/>
      <c r="CC170" s="72"/>
      <c r="CD170" s="72"/>
      <c r="CE170" s="73"/>
      <c r="CF170" s="74"/>
      <c r="CG170" s="75"/>
      <c r="CH170" s="49"/>
      <c r="CI170" s="92"/>
      <c r="CJ170" s="93"/>
      <c r="CK170" s="94"/>
      <c r="CL170" s="94"/>
      <c r="CM170" s="94"/>
      <c r="CN170" s="218"/>
      <c r="CO170" s="218"/>
      <c r="CP170" s="218"/>
      <c r="CQ170" s="218"/>
      <c r="CR170" s="218"/>
      <c r="CS170" s="49"/>
      <c r="CT170" s="219"/>
      <c r="CU170" s="218"/>
      <c r="CV170" s="49"/>
      <c r="CW170" s="218"/>
      <c r="DV170" s="221"/>
    </row>
    <row r="171" spans="1:126" s="233" customFormat="1" ht="76.5" hidden="1" x14ac:dyDescent="0.25">
      <c r="A171" s="137" t="str">
        <f t="shared" si="150"/>
        <v>DESIERTO</v>
      </c>
      <c r="B171" s="276" t="s">
        <v>2324</v>
      </c>
      <c r="C171" s="230" t="s">
        <v>2421</v>
      </c>
      <c r="D171" s="260">
        <v>39</v>
      </c>
      <c r="E171" s="138">
        <v>42517</v>
      </c>
      <c r="F171" s="283" t="s">
        <v>2248</v>
      </c>
      <c r="G171" s="283" t="s">
        <v>2248</v>
      </c>
      <c r="H171" s="283"/>
      <c r="I171" s="208" t="s">
        <v>2257</v>
      </c>
      <c r="J171" s="139" t="s">
        <v>2376</v>
      </c>
      <c r="K171" s="137">
        <v>86</v>
      </c>
      <c r="L171" s="141">
        <v>151015</v>
      </c>
      <c r="M171" s="251" t="s">
        <v>2360</v>
      </c>
      <c r="N171" s="163">
        <v>2730000</v>
      </c>
      <c r="O171" s="142" t="s">
        <v>2377</v>
      </c>
      <c r="P171" s="144" t="s">
        <v>1786</v>
      </c>
      <c r="Q171" s="230" t="s">
        <v>1985</v>
      </c>
      <c r="R171" s="208" t="s">
        <v>1985</v>
      </c>
      <c r="S171" s="147"/>
      <c r="T171" s="150"/>
      <c r="U171" s="147"/>
      <c r="V171" s="192" t="s">
        <v>1985</v>
      </c>
      <c r="W171" s="138"/>
      <c r="X171" s="208" t="s">
        <v>1823</v>
      </c>
      <c r="Y171" s="45" t="s">
        <v>1985</v>
      </c>
      <c r="Z171" s="258"/>
      <c r="AA171" s="131"/>
      <c r="AB171" s="152"/>
      <c r="AC171" s="138"/>
      <c r="AD171" s="127">
        <v>0</v>
      </c>
      <c r="AE171" s="261">
        <v>2730000</v>
      </c>
      <c r="AF171" s="127"/>
      <c r="AG171" s="127"/>
      <c r="AH171" s="127">
        <v>0</v>
      </c>
      <c r="AI171" s="158" t="s">
        <v>22</v>
      </c>
      <c r="AJ171" s="158" t="s">
        <v>67</v>
      </c>
      <c r="AK171" s="158" t="s">
        <v>67</v>
      </c>
      <c r="AL171" s="158" t="s">
        <v>67</v>
      </c>
      <c r="AM171" s="138" t="s">
        <v>67</v>
      </c>
      <c r="AN171" s="138" t="s">
        <v>1985</v>
      </c>
      <c r="AO171" s="138"/>
      <c r="AP171" s="346">
        <v>42735</v>
      </c>
      <c r="AQ171" s="146" t="e">
        <f t="shared" si="172"/>
        <v>#VALUE!</v>
      </c>
      <c r="AR171" s="146"/>
      <c r="AS171" s="208" t="s">
        <v>1985</v>
      </c>
      <c r="AT171" s="291"/>
      <c r="AU171" s="259"/>
      <c r="AV171" s="147"/>
      <c r="AW171" s="146"/>
      <c r="AX171" s="146"/>
      <c r="AY171" s="147"/>
      <c r="AZ171" s="146"/>
      <c r="BA171" s="141"/>
      <c r="BB171" s="144"/>
      <c r="BC171" s="146"/>
      <c r="BD171" s="146"/>
      <c r="BE171" s="147"/>
      <c r="BF171" s="146"/>
      <c r="BG171" s="149"/>
      <c r="BH171" s="149"/>
      <c r="BI171" s="127"/>
      <c r="BJ171" s="146"/>
      <c r="BK171" s="147"/>
      <c r="BL171" s="146"/>
      <c r="BM171" s="127">
        <f t="shared" si="168"/>
        <v>0</v>
      </c>
      <c r="BN171" s="127">
        <f t="shared" si="169"/>
        <v>0</v>
      </c>
      <c r="BO171" s="127">
        <f t="shared" si="170"/>
        <v>0</v>
      </c>
      <c r="BP171" s="144"/>
      <c r="BQ171" s="144"/>
      <c r="BR171" s="144"/>
      <c r="BS171" s="144"/>
      <c r="BT171" s="146"/>
      <c r="BU171" s="144"/>
      <c r="BV171" s="144"/>
      <c r="BW171" s="144"/>
      <c r="BX171" s="144"/>
      <c r="BY171" s="146"/>
      <c r="BZ171" s="130"/>
      <c r="CA171" s="130"/>
      <c r="CB171" s="144"/>
      <c r="CC171" s="144"/>
      <c r="CD171" s="144"/>
      <c r="CE171" s="154"/>
      <c r="CF171" s="126"/>
      <c r="CG171" s="128"/>
      <c r="CH171" s="127"/>
      <c r="CI171" s="132"/>
      <c r="CJ171" s="133"/>
      <c r="CK171" s="134"/>
      <c r="CL171" s="134"/>
      <c r="CM171" s="134"/>
      <c r="CN171" s="230"/>
      <c r="CO171" s="230"/>
      <c r="CP171" s="230"/>
      <c r="CQ171" s="230"/>
      <c r="CR171" s="230"/>
      <c r="CS171" s="127"/>
      <c r="CT171" s="231"/>
      <c r="CU171" s="230"/>
      <c r="CV171" s="127"/>
      <c r="CW171" s="230"/>
    </row>
    <row r="172" spans="1:126" ht="76.5" hidden="1" x14ac:dyDescent="0.25">
      <c r="A172" s="352">
        <f t="shared" si="150"/>
        <v>35</v>
      </c>
      <c r="B172" s="278" t="s">
        <v>2164</v>
      </c>
      <c r="C172" s="218" t="s">
        <v>2557</v>
      </c>
      <c r="D172" s="254">
        <v>40</v>
      </c>
      <c r="E172" s="346">
        <v>42517</v>
      </c>
      <c r="F172" s="117" t="s">
        <v>2248</v>
      </c>
      <c r="G172" s="117" t="s">
        <v>2248</v>
      </c>
      <c r="H172" s="117"/>
      <c r="I172" s="30" t="s">
        <v>2257</v>
      </c>
      <c r="J172" s="351" t="s">
        <v>2378</v>
      </c>
      <c r="K172" s="352">
        <v>85</v>
      </c>
      <c r="L172" s="46">
        <v>151015</v>
      </c>
      <c r="M172" s="354" t="s">
        <v>2360</v>
      </c>
      <c r="N172" s="162">
        <v>7000000</v>
      </c>
      <c r="O172" s="348" t="s">
        <v>2379</v>
      </c>
      <c r="P172" s="349" t="s">
        <v>1786</v>
      </c>
      <c r="Q172" s="288" t="s">
        <v>1480</v>
      </c>
      <c r="R172" s="349" t="s">
        <v>1481</v>
      </c>
      <c r="S172" s="47"/>
      <c r="T172" s="48"/>
      <c r="U172" s="47"/>
      <c r="V172" s="192">
        <v>35</v>
      </c>
      <c r="W172" s="346">
        <v>42538</v>
      </c>
      <c r="X172" s="350" t="s">
        <v>1579</v>
      </c>
      <c r="Y172" s="45" t="s">
        <v>1790</v>
      </c>
      <c r="Z172" s="34">
        <v>7546762</v>
      </c>
      <c r="AA172" s="50"/>
      <c r="AB172" s="347">
        <v>121016</v>
      </c>
      <c r="AC172" s="346"/>
      <c r="AD172" s="49">
        <v>0</v>
      </c>
      <c r="AE172" s="162">
        <v>7000000</v>
      </c>
      <c r="AF172" s="49"/>
      <c r="AG172" s="49"/>
      <c r="AH172" s="49">
        <f t="shared" ref="AH172:AH173" si="173">+AE172+AF172</f>
        <v>7000000</v>
      </c>
      <c r="AI172" s="157" t="s">
        <v>22</v>
      </c>
      <c r="AJ172" s="157" t="s">
        <v>67</v>
      </c>
      <c r="AK172" s="157" t="s">
        <v>67</v>
      </c>
      <c r="AL172" s="157" t="s">
        <v>67</v>
      </c>
      <c r="AM172" s="346" t="s">
        <v>67</v>
      </c>
      <c r="AN172" s="346">
        <v>42538</v>
      </c>
      <c r="AO172" s="346"/>
      <c r="AP172" s="346">
        <v>42735</v>
      </c>
      <c r="AQ172" s="29">
        <f t="shared" si="172"/>
        <v>197</v>
      </c>
      <c r="AR172" s="29"/>
      <c r="AS172" s="350" t="s">
        <v>106</v>
      </c>
      <c r="AT172" s="290">
        <v>40179426</v>
      </c>
      <c r="AU172" s="56"/>
      <c r="AV172" s="57"/>
      <c r="AW172" s="58"/>
      <c r="AX172" s="58"/>
      <c r="AY172" s="57"/>
      <c r="AZ172" s="58"/>
      <c r="BA172" s="59"/>
      <c r="BB172" s="60"/>
      <c r="BC172" s="61"/>
      <c r="BD172" s="61"/>
      <c r="BE172" s="62"/>
      <c r="BF172" s="61"/>
      <c r="BG172" s="63"/>
      <c r="BH172" s="63"/>
      <c r="BI172" s="64"/>
      <c r="BJ172" s="65"/>
      <c r="BK172" s="66"/>
      <c r="BL172" s="65"/>
      <c r="BM172" s="203">
        <f t="shared" si="168"/>
        <v>0</v>
      </c>
      <c r="BN172" s="204">
        <f t="shared" si="169"/>
        <v>0</v>
      </c>
      <c r="BO172" s="205">
        <f t="shared" si="170"/>
        <v>7000000</v>
      </c>
      <c r="BP172" s="67"/>
      <c r="BQ172" s="67"/>
      <c r="BR172" s="67"/>
      <c r="BS172" s="67"/>
      <c r="BT172" s="58"/>
      <c r="BU172" s="60"/>
      <c r="BV172" s="60"/>
      <c r="BW172" s="60"/>
      <c r="BX172" s="60"/>
      <c r="BY172" s="61"/>
      <c r="BZ172" s="71"/>
      <c r="CA172" s="71"/>
      <c r="CB172" s="72"/>
      <c r="CC172" s="72"/>
      <c r="CD172" s="72"/>
      <c r="CE172" s="73"/>
      <c r="CF172" s="74"/>
      <c r="CG172" s="75"/>
      <c r="CH172" s="49"/>
      <c r="CI172" s="92"/>
      <c r="CJ172" s="93"/>
      <c r="CK172" s="94"/>
      <c r="CL172" s="94"/>
      <c r="CM172" s="94"/>
      <c r="CN172" s="218"/>
      <c r="CO172" s="218"/>
      <c r="CP172" s="218"/>
      <c r="CQ172" s="218"/>
      <c r="CR172" s="218"/>
      <c r="CS172" s="49"/>
      <c r="CT172" s="219"/>
      <c r="CU172" s="218"/>
      <c r="CV172" s="49"/>
      <c r="CW172" s="218"/>
      <c r="DV172" s="221"/>
    </row>
    <row r="173" spans="1:126" ht="76.5" hidden="1" x14ac:dyDescent="0.25">
      <c r="A173" s="352">
        <f t="shared" si="150"/>
        <v>116</v>
      </c>
      <c r="B173" s="345" t="s">
        <v>2170</v>
      </c>
      <c r="C173" s="278" t="s">
        <v>2428</v>
      </c>
      <c r="D173" s="254">
        <v>15</v>
      </c>
      <c r="E173" s="346">
        <v>42513</v>
      </c>
      <c r="F173" s="117" t="s">
        <v>1590</v>
      </c>
      <c r="G173" s="117" t="s">
        <v>1591</v>
      </c>
      <c r="H173" s="117"/>
      <c r="I173" s="120" t="s">
        <v>2250</v>
      </c>
      <c r="J173" s="45" t="s">
        <v>2380</v>
      </c>
      <c r="K173" s="347">
        <v>34</v>
      </c>
      <c r="L173" s="46">
        <v>432322</v>
      </c>
      <c r="M173" s="28" t="s">
        <v>2381</v>
      </c>
      <c r="N173" s="162">
        <v>239622000</v>
      </c>
      <c r="O173" s="348" t="s">
        <v>2382</v>
      </c>
      <c r="P173" s="91" t="s">
        <v>1531</v>
      </c>
      <c r="Q173" s="288" t="s">
        <v>1480</v>
      </c>
      <c r="R173" s="349" t="s">
        <v>1481</v>
      </c>
      <c r="S173" s="47"/>
      <c r="T173" s="48"/>
      <c r="U173" s="47"/>
      <c r="V173" s="192">
        <v>116</v>
      </c>
      <c r="W173" s="346">
        <v>42580</v>
      </c>
      <c r="X173" s="350" t="s">
        <v>1484</v>
      </c>
      <c r="Y173" s="45" t="s">
        <v>2729</v>
      </c>
      <c r="Z173" s="54">
        <v>800114672</v>
      </c>
      <c r="AA173" s="50" t="s">
        <v>1578</v>
      </c>
      <c r="AB173" s="347">
        <v>146616</v>
      </c>
      <c r="AC173" s="346">
        <v>42580</v>
      </c>
      <c r="AD173" s="49">
        <v>0</v>
      </c>
      <c r="AE173" s="113">
        <v>239621991</v>
      </c>
      <c r="AF173" s="49"/>
      <c r="AG173" s="49"/>
      <c r="AH173" s="49">
        <f t="shared" si="173"/>
        <v>239621991</v>
      </c>
      <c r="AI173" s="164" t="s">
        <v>2383</v>
      </c>
      <c r="AJ173" s="88" t="s">
        <v>2384</v>
      </c>
      <c r="AK173" s="346"/>
      <c r="AL173" s="346" t="s">
        <v>2071</v>
      </c>
      <c r="AM173" s="346">
        <v>42583</v>
      </c>
      <c r="AN173" s="346">
        <v>42580</v>
      </c>
      <c r="AO173" s="347">
        <f>AN173-W173</f>
        <v>0</v>
      </c>
      <c r="AP173" s="346">
        <v>42735</v>
      </c>
      <c r="AQ173" s="171">
        <f t="shared" si="172"/>
        <v>155</v>
      </c>
      <c r="AR173" s="29"/>
      <c r="AS173" s="350" t="s">
        <v>2339</v>
      </c>
      <c r="AT173" s="290">
        <v>79399984</v>
      </c>
      <c r="AU173" s="47"/>
      <c r="AV173" s="47"/>
      <c r="AW173" s="29"/>
      <c r="AX173" s="165"/>
      <c r="AY173" s="47"/>
      <c r="AZ173" s="29"/>
      <c r="BA173" s="46"/>
      <c r="BB173" s="349"/>
      <c r="BC173" s="29"/>
      <c r="BD173" s="29"/>
      <c r="BE173" s="47"/>
      <c r="BF173" s="29"/>
      <c r="BG173" s="96"/>
      <c r="BH173" s="96"/>
      <c r="BI173" s="49"/>
      <c r="BJ173" s="29"/>
      <c r="BK173" s="47"/>
      <c r="BL173" s="29"/>
      <c r="BM173" s="49">
        <v>0</v>
      </c>
      <c r="BN173" s="49">
        <v>0</v>
      </c>
      <c r="BO173" s="49">
        <v>0</v>
      </c>
      <c r="BP173" s="349"/>
      <c r="BQ173" s="349"/>
      <c r="BR173" s="348"/>
      <c r="BS173" s="349"/>
      <c r="BT173" s="29"/>
      <c r="BU173" s="29"/>
      <c r="BV173" s="349"/>
      <c r="BW173" s="349"/>
      <c r="BX173" s="349"/>
      <c r="BY173" s="29"/>
      <c r="BZ173" s="91"/>
      <c r="CA173" s="91"/>
      <c r="CB173" s="349"/>
      <c r="CC173" s="349"/>
      <c r="CD173" s="349"/>
      <c r="CE173" s="73"/>
      <c r="CF173" s="52">
        <v>42735</v>
      </c>
      <c r="CG173" s="75"/>
      <c r="CH173" s="49"/>
      <c r="CI173" s="73"/>
      <c r="CJ173" s="73" t="e">
        <v>#REF!</v>
      </c>
      <c r="CK173" s="49" t="e">
        <v>#REF!</v>
      </c>
      <c r="CL173" s="79" t="e">
        <v>#REF!</v>
      </c>
      <c r="CM173" s="218"/>
      <c r="CN173" s="218"/>
      <c r="CO173" s="218"/>
      <c r="CP173" s="49"/>
      <c r="CQ173" s="219"/>
      <c r="CR173" s="218"/>
      <c r="CS173" s="49"/>
      <c r="CT173" s="218"/>
      <c r="CU173" s="218"/>
      <c r="CV173" s="218"/>
      <c r="CW173" s="218"/>
      <c r="DV173" s="221"/>
    </row>
    <row r="174" spans="1:126" ht="51" hidden="1" x14ac:dyDescent="0.25">
      <c r="A174" s="352">
        <f t="shared" si="150"/>
        <v>98</v>
      </c>
      <c r="B174" s="278" t="s">
        <v>2324</v>
      </c>
      <c r="C174" s="281" t="s">
        <v>2526</v>
      </c>
      <c r="D174" s="254">
        <v>93</v>
      </c>
      <c r="E174" s="346">
        <v>42521</v>
      </c>
      <c r="F174" s="350" t="s">
        <v>1499</v>
      </c>
      <c r="G174" s="350" t="s">
        <v>1525</v>
      </c>
      <c r="H174" s="350"/>
      <c r="I174" s="350" t="s">
        <v>1972</v>
      </c>
      <c r="J174" s="28" t="s">
        <v>2385</v>
      </c>
      <c r="K174" s="347">
        <v>263</v>
      </c>
      <c r="L174" s="46">
        <v>861117</v>
      </c>
      <c r="M174" s="46" t="s">
        <v>2390</v>
      </c>
      <c r="N174" s="217">
        <v>344000000</v>
      </c>
      <c r="O174" s="75" t="s">
        <v>2391</v>
      </c>
      <c r="P174" s="183" t="s">
        <v>2038</v>
      </c>
      <c r="Q174" s="218" t="s">
        <v>1480</v>
      </c>
      <c r="R174" s="349" t="s">
        <v>1481</v>
      </c>
      <c r="S174" s="52"/>
      <c r="T174" s="75"/>
      <c r="U174" s="52"/>
      <c r="V174" s="192">
        <v>98</v>
      </c>
      <c r="W174" s="346">
        <v>42535</v>
      </c>
      <c r="X174" s="350" t="s">
        <v>2392</v>
      </c>
      <c r="Y174" s="45" t="s">
        <v>2484</v>
      </c>
      <c r="Z174" s="114">
        <v>860511232</v>
      </c>
      <c r="AA174" s="50" t="s">
        <v>2065</v>
      </c>
      <c r="AB174" s="352">
        <v>119516</v>
      </c>
      <c r="AC174" s="91"/>
      <c r="AD174" s="49"/>
      <c r="AE174" s="73">
        <v>344000000</v>
      </c>
      <c r="AF174" s="49"/>
      <c r="AG174" s="49"/>
      <c r="AH174" s="49">
        <f t="shared" ref="AH174:AH175" si="174">AE174+AF174</f>
        <v>344000000</v>
      </c>
      <c r="AI174" s="157" t="s">
        <v>22</v>
      </c>
      <c r="AJ174" s="157" t="s">
        <v>67</v>
      </c>
      <c r="AK174" s="157" t="s">
        <v>67</v>
      </c>
      <c r="AL174" s="157" t="s">
        <v>67</v>
      </c>
      <c r="AM174" s="346" t="s">
        <v>67</v>
      </c>
      <c r="AN174" s="91">
        <v>42536</v>
      </c>
      <c r="AO174" s="91"/>
      <c r="AP174" s="346">
        <v>42716</v>
      </c>
      <c r="AQ174" s="29">
        <f t="shared" si="172"/>
        <v>180</v>
      </c>
      <c r="AR174" s="52"/>
      <c r="AS174" s="184" t="s">
        <v>2180</v>
      </c>
      <c r="AT174" s="290">
        <v>52439750</v>
      </c>
      <c r="AU174" s="52"/>
      <c r="AV174" s="52"/>
      <c r="AW174" s="49"/>
      <c r="AX174" s="75"/>
      <c r="AY174" s="52"/>
      <c r="AZ174" s="49"/>
      <c r="BA174" s="90"/>
      <c r="BB174" s="52"/>
      <c r="BC174" s="49"/>
      <c r="BD174" s="49"/>
      <c r="BE174" s="52"/>
      <c r="BF174" s="49"/>
      <c r="BG174" s="90"/>
      <c r="BH174" s="90"/>
      <c r="BI174" s="49"/>
      <c r="BJ174" s="49"/>
      <c r="BK174" s="52"/>
      <c r="BL174" s="49"/>
      <c r="BM174" s="49"/>
      <c r="BN174" s="49"/>
      <c r="BO174" s="49"/>
      <c r="BP174" s="91"/>
      <c r="BQ174" s="91"/>
      <c r="BR174" s="50"/>
      <c r="BS174" s="91"/>
      <c r="BT174" s="49"/>
      <c r="BU174" s="91"/>
      <c r="BV174" s="91"/>
      <c r="BW174" s="50"/>
      <c r="BX174" s="91"/>
      <c r="BY174" s="49"/>
      <c r="BZ174" s="91"/>
      <c r="CA174" s="91"/>
      <c r="CB174" s="50"/>
      <c r="CC174" s="91"/>
      <c r="CD174" s="49"/>
      <c r="CE174" s="92"/>
      <c r="CF174" s="52"/>
      <c r="CG174" s="75"/>
      <c r="CH174" s="49"/>
      <c r="CI174" s="92"/>
      <c r="CJ174" s="93"/>
      <c r="CK174" s="94"/>
      <c r="CL174" s="94"/>
      <c r="CM174" s="94"/>
      <c r="CN174" s="218"/>
      <c r="CO174" s="218"/>
      <c r="CP174" s="218"/>
      <c r="CQ174" s="218"/>
      <c r="CR174" s="218"/>
      <c r="CS174" s="49"/>
      <c r="CT174" s="219"/>
      <c r="CU174" s="218"/>
      <c r="CV174" s="49"/>
      <c r="CW174" s="220"/>
      <c r="DV174" s="221"/>
    </row>
    <row r="175" spans="1:126" ht="140.25" hidden="1" x14ac:dyDescent="0.25">
      <c r="A175" s="352">
        <f t="shared" si="150"/>
        <v>96</v>
      </c>
      <c r="B175" s="278" t="s">
        <v>1489</v>
      </c>
      <c r="C175" s="278" t="s">
        <v>2434</v>
      </c>
      <c r="D175" s="254">
        <v>94</v>
      </c>
      <c r="E175" s="346">
        <v>42521</v>
      </c>
      <c r="F175" s="350" t="s">
        <v>1499</v>
      </c>
      <c r="G175" s="350" t="s">
        <v>1525</v>
      </c>
      <c r="H175" s="350"/>
      <c r="I175" s="350" t="s">
        <v>255</v>
      </c>
      <c r="J175" s="28" t="s">
        <v>2386</v>
      </c>
      <c r="K175" s="347">
        <v>257</v>
      </c>
      <c r="L175" s="46">
        <v>821118</v>
      </c>
      <c r="M175" s="46" t="s">
        <v>2387</v>
      </c>
      <c r="N175" s="217">
        <v>5000000</v>
      </c>
      <c r="O175" s="75" t="s">
        <v>2388</v>
      </c>
      <c r="P175" s="183" t="s">
        <v>1487</v>
      </c>
      <c r="Q175" s="218" t="s">
        <v>1480</v>
      </c>
      <c r="R175" s="349" t="s">
        <v>1481</v>
      </c>
      <c r="S175" s="52"/>
      <c r="T175" s="75"/>
      <c r="U175" s="52"/>
      <c r="V175" s="192">
        <v>96</v>
      </c>
      <c r="W175" s="346">
        <v>42535</v>
      </c>
      <c r="X175" s="350" t="s">
        <v>1484</v>
      </c>
      <c r="Y175" s="45" t="s">
        <v>2389</v>
      </c>
      <c r="Z175" s="114">
        <v>900584183</v>
      </c>
      <c r="AA175" s="50" t="s">
        <v>1578</v>
      </c>
      <c r="AB175" s="352">
        <v>119316</v>
      </c>
      <c r="AC175" s="91"/>
      <c r="AD175" s="49"/>
      <c r="AE175" s="73">
        <v>5000000</v>
      </c>
      <c r="AF175" s="49"/>
      <c r="AG175" s="49"/>
      <c r="AH175" s="49">
        <f t="shared" si="174"/>
        <v>5000000</v>
      </c>
      <c r="AI175" s="157" t="s">
        <v>22</v>
      </c>
      <c r="AJ175" s="157" t="s">
        <v>67</v>
      </c>
      <c r="AK175" s="157" t="s">
        <v>67</v>
      </c>
      <c r="AL175" s="157" t="s">
        <v>67</v>
      </c>
      <c r="AM175" s="346" t="s">
        <v>67</v>
      </c>
      <c r="AN175" s="91">
        <v>42536</v>
      </c>
      <c r="AO175" s="91"/>
      <c r="AP175" s="346">
        <v>42735</v>
      </c>
      <c r="AQ175" s="29">
        <f t="shared" si="172"/>
        <v>199</v>
      </c>
      <c r="AR175" s="52"/>
      <c r="AS175" s="350" t="s">
        <v>2485</v>
      </c>
      <c r="AT175" s="290">
        <v>9295583</v>
      </c>
      <c r="AU175" s="52"/>
      <c r="AV175" s="49"/>
      <c r="AW175" s="75"/>
      <c r="AX175" s="52"/>
      <c r="AY175" s="49"/>
      <c r="AZ175" s="90"/>
      <c r="BA175" s="52"/>
      <c r="BB175" s="49"/>
      <c r="BC175" s="49"/>
      <c r="BD175" s="52"/>
      <c r="BE175" s="49"/>
      <c r="BF175" s="90"/>
      <c r="BG175" s="90"/>
      <c r="BH175" s="49"/>
      <c r="BI175" s="49"/>
      <c r="BJ175" s="52"/>
      <c r="BK175" s="49"/>
      <c r="BL175" s="49"/>
      <c r="BM175" s="49"/>
      <c r="BN175" s="49"/>
      <c r="BO175" s="91"/>
      <c r="BP175" s="91"/>
      <c r="BQ175" s="50"/>
      <c r="BR175" s="91"/>
      <c r="BS175" s="49"/>
      <c r="BT175" s="91"/>
      <c r="BU175" s="91"/>
      <c r="BV175" s="50"/>
      <c r="BW175" s="91"/>
      <c r="BX175" s="49"/>
      <c r="BY175" s="91"/>
      <c r="BZ175" s="91"/>
      <c r="CA175" s="50"/>
      <c r="CB175" s="91"/>
      <c r="CC175" s="49"/>
      <c r="CD175" s="92"/>
      <c r="CE175" s="52"/>
      <c r="CF175" s="75"/>
      <c r="CG175" s="49"/>
      <c r="CH175" s="92"/>
      <c r="CI175" s="93"/>
      <c r="CJ175" s="94"/>
      <c r="CK175" s="94"/>
      <c r="CL175" s="94"/>
      <c r="CM175" s="218"/>
      <c r="CN175" s="218"/>
      <c r="CO175" s="218"/>
      <c r="CP175" s="218"/>
      <c r="CQ175" s="218"/>
      <c r="CR175" s="49"/>
      <c r="CS175" s="219"/>
      <c r="CT175" s="218"/>
      <c r="CU175" s="49"/>
      <c r="CV175" s="220"/>
      <c r="CW175" s="218"/>
      <c r="DV175" s="221"/>
    </row>
    <row r="176" spans="1:126" ht="66" hidden="1" customHeight="1" x14ac:dyDescent="0.25">
      <c r="A176" s="352">
        <f t="shared" si="150"/>
        <v>36</v>
      </c>
      <c r="B176" s="278" t="s">
        <v>2164</v>
      </c>
      <c r="C176" s="218" t="s">
        <v>2559</v>
      </c>
      <c r="D176" s="254">
        <v>41</v>
      </c>
      <c r="E176" s="346">
        <v>42521</v>
      </c>
      <c r="F176" s="117" t="s">
        <v>2248</v>
      </c>
      <c r="G176" s="117" t="s">
        <v>2248</v>
      </c>
      <c r="H176" s="117"/>
      <c r="I176" s="30" t="s">
        <v>2257</v>
      </c>
      <c r="J176" s="351" t="s">
        <v>2393</v>
      </c>
      <c r="K176" s="352">
        <v>80</v>
      </c>
      <c r="L176" s="46">
        <v>151015</v>
      </c>
      <c r="M176" s="354" t="s">
        <v>2360</v>
      </c>
      <c r="N176" s="162">
        <v>1400000</v>
      </c>
      <c r="O176" s="348" t="s">
        <v>2395</v>
      </c>
      <c r="P176" s="349" t="s">
        <v>1786</v>
      </c>
      <c r="Q176" s="288" t="s">
        <v>1480</v>
      </c>
      <c r="R176" s="349" t="s">
        <v>1481</v>
      </c>
      <c r="S176" s="47"/>
      <c r="T176" s="48"/>
      <c r="U176" s="47"/>
      <c r="V176" s="192">
        <v>36</v>
      </c>
      <c r="W176" s="346">
        <v>42538</v>
      </c>
      <c r="X176" s="350" t="s">
        <v>2396</v>
      </c>
      <c r="Y176" s="45" t="s">
        <v>2560</v>
      </c>
      <c r="Z176" s="34">
        <v>24473480</v>
      </c>
      <c r="AA176" s="50"/>
      <c r="AB176" s="347">
        <v>121716</v>
      </c>
      <c r="AC176" s="346"/>
      <c r="AD176" s="49"/>
      <c r="AE176" s="162">
        <v>1400000</v>
      </c>
      <c r="AF176" s="49"/>
      <c r="AG176" s="49"/>
      <c r="AH176" s="49">
        <f t="shared" ref="AH176:AH178" si="175">+AE176+AF176</f>
        <v>1400000</v>
      </c>
      <c r="AI176" s="157" t="s">
        <v>22</v>
      </c>
      <c r="AJ176" s="157" t="s">
        <v>67</v>
      </c>
      <c r="AK176" s="157" t="s">
        <v>67</v>
      </c>
      <c r="AL176" s="157" t="s">
        <v>67</v>
      </c>
      <c r="AM176" s="346" t="s">
        <v>67</v>
      </c>
      <c r="AN176" s="346">
        <v>42538</v>
      </c>
      <c r="AO176" s="346"/>
      <c r="AP176" s="346">
        <v>42735</v>
      </c>
      <c r="AQ176" s="29">
        <f t="shared" si="172"/>
        <v>197</v>
      </c>
      <c r="AR176" s="29"/>
      <c r="AS176" s="350" t="s">
        <v>2553</v>
      </c>
      <c r="AT176" s="290">
        <v>40402074</v>
      </c>
      <c r="AU176" s="56"/>
      <c r="AV176" s="57"/>
      <c r="AW176" s="58"/>
      <c r="AX176" s="58"/>
      <c r="AY176" s="57"/>
      <c r="AZ176" s="58"/>
      <c r="BA176" s="59"/>
      <c r="BB176" s="60"/>
      <c r="BC176" s="61"/>
      <c r="BD176" s="61"/>
      <c r="BE176" s="62"/>
      <c r="BF176" s="61"/>
      <c r="BG176" s="63"/>
      <c r="BH176" s="63"/>
      <c r="BI176" s="64"/>
      <c r="BJ176" s="65"/>
      <c r="BK176" s="66"/>
      <c r="BL176" s="65"/>
      <c r="BM176" s="203">
        <v>0</v>
      </c>
      <c r="BN176" s="204">
        <v>0</v>
      </c>
      <c r="BO176" s="205">
        <v>7000000</v>
      </c>
      <c r="BP176" s="67"/>
      <c r="BQ176" s="67"/>
      <c r="BR176" s="67"/>
      <c r="BS176" s="67"/>
      <c r="BT176" s="58"/>
      <c r="BU176" s="60"/>
      <c r="BV176" s="60"/>
      <c r="BW176" s="60"/>
      <c r="BX176" s="60"/>
      <c r="BY176" s="61"/>
      <c r="BZ176" s="71"/>
      <c r="CA176" s="71"/>
      <c r="CB176" s="72"/>
      <c r="CC176" s="72"/>
      <c r="CD176" s="72"/>
      <c r="CE176" s="73"/>
      <c r="CF176" s="74"/>
      <c r="CG176" s="75"/>
      <c r="CH176" s="49"/>
      <c r="CI176" s="92"/>
      <c r="CJ176" s="93"/>
      <c r="CK176" s="94"/>
      <c r="CL176" s="94"/>
      <c r="CM176" s="94"/>
      <c r="CN176" s="218"/>
      <c r="CO176" s="218"/>
      <c r="CP176" s="218"/>
      <c r="CQ176" s="218"/>
      <c r="CR176" s="218"/>
      <c r="CS176" s="49"/>
      <c r="CT176" s="219"/>
      <c r="CU176" s="218"/>
      <c r="CV176" s="49"/>
      <c r="CW176" s="218"/>
      <c r="DV176" s="221"/>
    </row>
    <row r="177" spans="1:126" ht="127.5" hidden="1" x14ac:dyDescent="0.25">
      <c r="A177" s="352">
        <f t="shared" si="150"/>
        <v>31</v>
      </c>
      <c r="B177" s="278" t="s">
        <v>1610</v>
      </c>
      <c r="C177" s="218" t="s">
        <v>2562</v>
      </c>
      <c r="D177" s="254">
        <v>42</v>
      </c>
      <c r="E177" s="346">
        <v>42521</v>
      </c>
      <c r="F177" s="117" t="s">
        <v>2248</v>
      </c>
      <c r="G177" s="117" t="s">
        <v>2248</v>
      </c>
      <c r="H177" s="117"/>
      <c r="I177" s="350" t="s">
        <v>2257</v>
      </c>
      <c r="J177" s="351" t="s">
        <v>2394</v>
      </c>
      <c r="K177" s="352">
        <v>118</v>
      </c>
      <c r="L177" s="46">
        <v>781815</v>
      </c>
      <c r="M177" s="354" t="s">
        <v>2237</v>
      </c>
      <c r="N177" s="162">
        <v>9000000</v>
      </c>
      <c r="O177" s="348" t="s">
        <v>2397</v>
      </c>
      <c r="P177" s="349" t="s">
        <v>1598</v>
      </c>
      <c r="Q177" s="288" t="s">
        <v>1480</v>
      </c>
      <c r="R177" s="349" t="s">
        <v>1481</v>
      </c>
      <c r="S177" s="47"/>
      <c r="T177" s="48"/>
      <c r="U177" s="47"/>
      <c r="V177" s="192">
        <v>31</v>
      </c>
      <c r="W177" s="346">
        <v>42537</v>
      </c>
      <c r="X177" s="350" t="s">
        <v>2398</v>
      </c>
      <c r="Y177" s="45" t="s">
        <v>2561</v>
      </c>
      <c r="Z177" s="34">
        <v>900349565</v>
      </c>
      <c r="AA177" s="50" t="s">
        <v>1846</v>
      </c>
      <c r="AB177" s="347">
        <v>121216</v>
      </c>
      <c r="AC177" s="346"/>
      <c r="AD177" s="49"/>
      <c r="AE177" s="162">
        <v>9000000</v>
      </c>
      <c r="AF177" s="49"/>
      <c r="AG177" s="49"/>
      <c r="AH177" s="49">
        <f t="shared" si="175"/>
        <v>9000000</v>
      </c>
      <c r="AI177" s="157" t="s">
        <v>22</v>
      </c>
      <c r="AJ177" s="157" t="s">
        <v>67</v>
      </c>
      <c r="AK177" s="157" t="s">
        <v>67</v>
      </c>
      <c r="AL177" s="157" t="s">
        <v>67</v>
      </c>
      <c r="AM177" s="346" t="s">
        <v>67</v>
      </c>
      <c r="AN177" s="346">
        <v>42537</v>
      </c>
      <c r="AO177" s="346"/>
      <c r="AP177" s="346">
        <v>42735</v>
      </c>
      <c r="AQ177" s="29">
        <f t="shared" si="172"/>
        <v>198</v>
      </c>
      <c r="AR177" s="29"/>
      <c r="AS177" s="350" t="s">
        <v>2553</v>
      </c>
      <c r="AT177" s="290">
        <v>40402074</v>
      </c>
      <c r="AU177" s="56"/>
      <c r="AV177" s="57"/>
      <c r="AW177" s="58"/>
      <c r="AX177" s="58"/>
      <c r="AY177" s="57"/>
      <c r="AZ177" s="58"/>
      <c r="BA177" s="59"/>
      <c r="BB177" s="60"/>
      <c r="BC177" s="61"/>
      <c r="BD177" s="61"/>
      <c r="BE177" s="62"/>
      <c r="BF177" s="61"/>
      <c r="BG177" s="63"/>
      <c r="BH177" s="63"/>
      <c r="BI177" s="64"/>
      <c r="BJ177" s="65"/>
      <c r="BK177" s="66"/>
      <c r="BL177" s="65"/>
      <c r="BM177" s="203">
        <v>0</v>
      </c>
      <c r="BN177" s="204">
        <v>0</v>
      </c>
      <c r="BO177" s="205">
        <v>7000000</v>
      </c>
      <c r="BP177" s="67"/>
      <c r="BQ177" s="67"/>
      <c r="BR177" s="67"/>
      <c r="BS177" s="67"/>
      <c r="BT177" s="58"/>
      <c r="BU177" s="60"/>
      <c r="BV177" s="60"/>
      <c r="BW177" s="60"/>
      <c r="BX177" s="60"/>
      <c r="BY177" s="61"/>
      <c r="BZ177" s="71"/>
      <c r="CA177" s="71"/>
      <c r="CB177" s="72"/>
      <c r="CC177" s="72"/>
      <c r="CD177" s="72"/>
      <c r="CE177" s="73"/>
      <c r="CF177" s="74"/>
      <c r="CG177" s="75"/>
      <c r="CH177" s="49"/>
      <c r="CI177" s="92"/>
      <c r="CJ177" s="93"/>
      <c r="CK177" s="94"/>
      <c r="CL177" s="94"/>
      <c r="CM177" s="94"/>
      <c r="CN177" s="218"/>
      <c r="CO177" s="218"/>
      <c r="CP177" s="218"/>
      <c r="CQ177" s="218"/>
      <c r="CR177" s="218"/>
      <c r="CS177" s="49"/>
      <c r="CT177" s="219"/>
      <c r="CU177" s="218"/>
      <c r="CV177" s="49"/>
      <c r="CW177" s="218"/>
      <c r="DV177" s="221"/>
    </row>
    <row r="178" spans="1:126" ht="51" hidden="1" x14ac:dyDescent="0.25">
      <c r="A178" s="352">
        <f t="shared" si="150"/>
        <v>115</v>
      </c>
      <c r="B178" s="345" t="s">
        <v>2164</v>
      </c>
      <c r="C178" s="281" t="s">
        <v>2528</v>
      </c>
      <c r="D178" s="238">
        <v>16</v>
      </c>
      <c r="E178" s="346">
        <v>42521</v>
      </c>
      <c r="F178" s="117" t="s">
        <v>1590</v>
      </c>
      <c r="G178" s="117" t="s">
        <v>1591</v>
      </c>
      <c r="H178" s="117"/>
      <c r="I178" s="120" t="s">
        <v>2250</v>
      </c>
      <c r="J178" s="351" t="s">
        <v>2399</v>
      </c>
      <c r="K178" s="347">
        <v>1</v>
      </c>
      <c r="L178" s="46">
        <v>432323</v>
      </c>
      <c r="M178" s="46" t="s">
        <v>2400</v>
      </c>
      <c r="N178" s="162">
        <v>49639112</v>
      </c>
      <c r="O178" s="348" t="s">
        <v>2401</v>
      </c>
      <c r="P178" s="91" t="s">
        <v>1531</v>
      </c>
      <c r="Q178" s="288" t="s">
        <v>1480</v>
      </c>
      <c r="R178" s="349" t="s">
        <v>1481</v>
      </c>
      <c r="S178" s="47"/>
      <c r="T178" s="48"/>
      <c r="U178" s="47"/>
      <c r="V178" s="192">
        <v>115</v>
      </c>
      <c r="W178" s="346">
        <v>42572</v>
      </c>
      <c r="X178" s="350" t="s">
        <v>1484</v>
      </c>
      <c r="Y178" s="45" t="s">
        <v>2575</v>
      </c>
      <c r="Z178" s="54">
        <v>800177588</v>
      </c>
      <c r="AA178" s="50" t="s">
        <v>1570</v>
      </c>
      <c r="AB178" s="347">
        <v>140316</v>
      </c>
      <c r="AC178" s="346">
        <v>42572</v>
      </c>
      <c r="AD178" s="49">
        <v>0</v>
      </c>
      <c r="AE178" s="113">
        <v>49639112</v>
      </c>
      <c r="AF178" s="49"/>
      <c r="AG178" s="49"/>
      <c r="AH178" s="49">
        <f t="shared" si="175"/>
        <v>49639112</v>
      </c>
      <c r="AI178" s="157" t="s">
        <v>2402</v>
      </c>
      <c r="AJ178" s="88" t="s">
        <v>2403</v>
      </c>
      <c r="AK178" s="346"/>
      <c r="AL178" s="346" t="s">
        <v>2473</v>
      </c>
      <c r="AM178" s="346">
        <v>42577</v>
      </c>
      <c r="AN178" s="346">
        <v>42577</v>
      </c>
      <c r="AO178" s="347">
        <f>AN178-W178</f>
        <v>5</v>
      </c>
      <c r="AP178" s="346">
        <v>42667</v>
      </c>
      <c r="AQ178" s="171">
        <f t="shared" si="172"/>
        <v>90</v>
      </c>
      <c r="AR178" s="29"/>
      <c r="AS178" s="184" t="s">
        <v>2730</v>
      </c>
      <c r="AT178" s="290">
        <v>7178233</v>
      </c>
      <c r="AU178" s="57"/>
      <c r="AV178" s="57"/>
      <c r="AW178" s="58"/>
      <c r="AX178" s="86"/>
      <c r="AY178" s="57"/>
      <c r="AZ178" s="58"/>
      <c r="BA178" s="59"/>
      <c r="BB178" s="60"/>
      <c r="BC178" s="61"/>
      <c r="BD178" s="61"/>
      <c r="BE178" s="62"/>
      <c r="BF178" s="61"/>
      <c r="BG178" s="63"/>
      <c r="BH178" s="63"/>
      <c r="BI178" s="64"/>
      <c r="BJ178" s="65"/>
      <c r="BK178" s="66"/>
      <c r="BL178" s="65"/>
      <c r="BM178" s="203">
        <v>0</v>
      </c>
      <c r="BN178" s="204">
        <v>0</v>
      </c>
      <c r="BO178" s="205">
        <v>0</v>
      </c>
      <c r="BP178" s="67"/>
      <c r="BQ178" s="67"/>
      <c r="BR178" s="115"/>
      <c r="BS178" s="67"/>
      <c r="BT178" s="58"/>
      <c r="BU178" s="61"/>
      <c r="BV178" s="60"/>
      <c r="BW178" s="60"/>
      <c r="BX178" s="60"/>
      <c r="BY178" s="61"/>
      <c r="BZ178" s="71"/>
      <c r="CA178" s="71"/>
      <c r="CB178" s="72"/>
      <c r="CC178" s="72"/>
      <c r="CD178" s="72"/>
      <c r="CE178" s="73"/>
      <c r="CF178" s="74">
        <v>42735</v>
      </c>
      <c r="CG178" s="75"/>
      <c r="CH178" s="49"/>
      <c r="CI178" s="73"/>
      <c r="CJ178" s="76" t="e">
        <v>#REF!</v>
      </c>
      <c r="CK178" s="77" t="e">
        <v>#REF!</v>
      </c>
      <c r="CL178" s="78" t="e">
        <v>#REF!</v>
      </c>
      <c r="CM178" s="218"/>
      <c r="CN178" s="218"/>
      <c r="CO178" s="218"/>
      <c r="CP178" s="49"/>
      <c r="CQ178" s="219"/>
      <c r="CR178" s="218"/>
      <c r="CS178" s="49"/>
      <c r="CT178" s="218"/>
      <c r="CU178" s="218"/>
      <c r="CV178" s="218"/>
      <c r="CW178" s="218"/>
      <c r="DV178" s="221"/>
    </row>
    <row r="179" spans="1:126" ht="89.25" hidden="1" x14ac:dyDescent="0.25">
      <c r="A179" s="352">
        <f t="shared" si="150"/>
        <v>107</v>
      </c>
      <c r="B179" s="345" t="s">
        <v>1609</v>
      </c>
      <c r="C179" s="278" t="s">
        <v>2616</v>
      </c>
      <c r="D179" s="255" t="s">
        <v>1846</v>
      </c>
      <c r="E179" s="346">
        <v>42492</v>
      </c>
      <c r="F179" s="117" t="s">
        <v>1584</v>
      </c>
      <c r="G179" s="117" t="s">
        <v>2404</v>
      </c>
      <c r="H179" s="117"/>
      <c r="I179" s="350" t="s">
        <v>2257</v>
      </c>
      <c r="J179" s="351" t="s">
        <v>2405</v>
      </c>
      <c r="K179" s="347">
        <v>137</v>
      </c>
      <c r="L179" s="46" t="s">
        <v>2406</v>
      </c>
      <c r="M179" s="351" t="s">
        <v>2407</v>
      </c>
      <c r="N179" s="164" t="s">
        <v>2410</v>
      </c>
      <c r="O179" s="187" t="s">
        <v>2408</v>
      </c>
      <c r="P179" s="200" t="s">
        <v>2409</v>
      </c>
      <c r="Q179" s="218" t="s">
        <v>1480</v>
      </c>
      <c r="R179" s="349" t="s">
        <v>1481</v>
      </c>
      <c r="S179" s="47"/>
      <c r="T179" s="48"/>
      <c r="U179" s="47"/>
      <c r="V179" s="192">
        <v>107</v>
      </c>
      <c r="W179" s="346">
        <v>42549</v>
      </c>
      <c r="X179" s="350" t="s">
        <v>1866</v>
      </c>
      <c r="Y179" s="45" t="s">
        <v>2629</v>
      </c>
      <c r="Z179" s="54">
        <v>800236801</v>
      </c>
      <c r="AA179" s="50" t="s">
        <v>1839</v>
      </c>
      <c r="AB179" s="347"/>
      <c r="AC179" s="346"/>
      <c r="AD179" s="29"/>
      <c r="AE179" s="162">
        <v>2318490386</v>
      </c>
      <c r="AF179" s="162">
        <f>4486289977+ 2695512561</f>
        <v>7181802538</v>
      </c>
      <c r="AG179" s="164"/>
      <c r="AH179" s="49">
        <f>+AE179+AF179</f>
        <v>9500292924</v>
      </c>
      <c r="AI179" s="157" t="s">
        <v>2630</v>
      </c>
      <c r="AJ179" s="157" t="s">
        <v>2631</v>
      </c>
      <c r="AK179" s="157" t="s">
        <v>67</v>
      </c>
      <c r="AL179" s="157" t="s">
        <v>2071</v>
      </c>
      <c r="AM179" s="346">
        <v>42550</v>
      </c>
      <c r="AN179" s="346">
        <v>42552</v>
      </c>
      <c r="AO179" s="346"/>
      <c r="AP179" s="346">
        <v>43312</v>
      </c>
      <c r="AQ179" s="29">
        <f t="shared" si="172"/>
        <v>760</v>
      </c>
      <c r="AR179" s="29"/>
      <c r="AS179" s="350" t="s">
        <v>150</v>
      </c>
      <c r="AT179" s="290">
        <v>80010313</v>
      </c>
      <c r="AU179" s="57"/>
      <c r="AV179" s="57"/>
      <c r="AW179" s="58"/>
      <c r="AX179" s="69"/>
      <c r="AY179" s="57"/>
      <c r="AZ179" s="58"/>
      <c r="BA179" s="59"/>
      <c r="BB179" s="60"/>
      <c r="BC179" s="61"/>
      <c r="BD179" s="61"/>
      <c r="BE179" s="62"/>
      <c r="BF179" s="61"/>
      <c r="BG179" s="63"/>
      <c r="BH179" s="63"/>
      <c r="BI179" s="64"/>
      <c r="BJ179" s="65"/>
      <c r="BK179" s="66"/>
      <c r="BL179" s="65"/>
      <c r="BM179" s="203">
        <f t="shared" ref="BM179:BM180" si="176">+AF179</f>
        <v>7181802538</v>
      </c>
      <c r="BN179" s="204">
        <f t="shared" ref="BN179:BN180" si="177">+AW179+BC179+BI179+BM179</f>
        <v>7181802538</v>
      </c>
      <c r="BO179" s="49"/>
      <c r="BP179" s="91"/>
      <c r="BQ179" s="91"/>
      <c r="BR179" s="50"/>
      <c r="BS179" s="91"/>
      <c r="BT179" s="49"/>
      <c r="BU179" s="91"/>
      <c r="BV179" s="91"/>
      <c r="BW179" s="50"/>
      <c r="BX179" s="91"/>
      <c r="BY179" s="49"/>
      <c r="BZ179" s="91"/>
      <c r="CA179" s="91"/>
      <c r="CB179" s="50"/>
      <c r="CC179" s="91"/>
      <c r="CD179" s="49"/>
      <c r="CE179" s="92"/>
      <c r="CF179" s="52"/>
      <c r="CG179" s="75"/>
      <c r="CH179" s="49"/>
      <c r="CI179" s="92"/>
      <c r="CJ179" s="93"/>
      <c r="CK179" s="94"/>
      <c r="CL179" s="94"/>
      <c r="CM179" s="94"/>
      <c r="CN179" s="218"/>
      <c r="CO179" s="218"/>
      <c r="CP179" s="218"/>
      <c r="CQ179" s="218"/>
      <c r="CR179" s="218"/>
      <c r="CS179" s="49"/>
      <c r="CT179" s="219"/>
      <c r="CU179" s="218"/>
      <c r="CV179" s="49"/>
      <c r="CW179" s="218"/>
      <c r="DV179" s="221"/>
    </row>
    <row r="180" spans="1:126" ht="76.5" hidden="1" x14ac:dyDescent="0.25">
      <c r="A180" s="352">
        <f t="shared" si="150"/>
        <v>120</v>
      </c>
      <c r="B180" s="345" t="s">
        <v>1609</v>
      </c>
      <c r="C180" s="278" t="s">
        <v>2751</v>
      </c>
      <c r="D180" s="90">
        <v>4</v>
      </c>
      <c r="E180" s="346">
        <v>42517</v>
      </c>
      <c r="F180" s="117" t="s">
        <v>1584</v>
      </c>
      <c r="G180" s="117" t="s">
        <v>2404</v>
      </c>
      <c r="H180" s="117"/>
      <c r="I180" s="350" t="s">
        <v>255</v>
      </c>
      <c r="J180" s="351" t="s">
        <v>2411</v>
      </c>
      <c r="K180" s="347">
        <v>102</v>
      </c>
      <c r="L180" s="46" t="s">
        <v>2412</v>
      </c>
      <c r="M180" s="351" t="s">
        <v>2413</v>
      </c>
      <c r="N180" s="164" t="s">
        <v>2896</v>
      </c>
      <c r="O180" s="48" t="s">
        <v>2414</v>
      </c>
      <c r="P180" s="183" t="s">
        <v>1563</v>
      </c>
      <c r="Q180" s="288" t="s">
        <v>1480</v>
      </c>
      <c r="R180" s="349" t="s">
        <v>1481</v>
      </c>
      <c r="S180" s="52"/>
      <c r="T180" s="75"/>
      <c r="U180" s="52"/>
      <c r="V180" s="194">
        <v>120</v>
      </c>
      <c r="W180" s="52">
        <v>42594</v>
      </c>
      <c r="X180" s="350" t="s">
        <v>1866</v>
      </c>
      <c r="Y180" s="45" t="s">
        <v>2756</v>
      </c>
      <c r="Z180" s="34">
        <v>860005080</v>
      </c>
      <c r="AA180" s="50" t="s">
        <v>1806</v>
      </c>
      <c r="AB180" s="347" t="s">
        <v>2757</v>
      </c>
      <c r="AC180" s="91"/>
      <c r="AD180" s="49"/>
      <c r="AE180" s="49">
        <v>236640000</v>
      </c>
      <c r="AF180" s="49">
        <v>1497931200</v>
      </c>
      <c r="AG180" s="49">
        <v>873201600</v>
      </c>
      <c r="AH180" s="49">
        <f>AE180+AF180+AG180</f>
        <v>2607772800</v>
      </c>
      <c r="AI180" s="157" t="s">
        <v>2630</v>
      </c>
      <c r="AJ180" s="157" t="s">
        <v>67</v>
      </c>
      <c r="AK180" s="157" t="s">
        <v>67</v>
      </c>
      <c r="AL180" s="157" t="s">
        <v>2071</v>
      </c>
      <c r="AM180" s="346">
        <v>42594</v>
      </c>
      <c r="AN180" s="346">
        <v>42594</v>
      </c>
      <c r="AO180" s="346"/>
      <c r="AP180" s="346">
        <v>43312</v>
      </c>
      <c r="AQ180" s="29">
        <f t="shared" si="172"/>
        <v>718</v>
      </c>
      <c r="AR180" s="29"/>
      <c r="AS180" s="350" t="s">
        <v>11</v>
      </c>
      <c r="AT180" s="290">
        <v>46357011</v>
      </c>
      <c r="AU180" s="57"/>
      <c r="AV180" s="57"/>
      <c r="AW180" s="58"/>
      <c r="AX180" s="69"/>
      <c r="AY180" s="57"/>
      <c r="AZ180" s="58"/>
      <c r="BA180" s="59"/>
      <c r="BB180" s="60"/>
      <c r="BC180" s="61"/>
      <c r="BD180" s="61"/>
      <c r="BE180" s="62"/>
      <c r="BF180" s="61"/>
      <c r="BG180" s="63"/>
      <c r="BH180" s="63"/>
      <c r="BI180" s="64"/>
      <c r="BJ180" s="65"/>
      <c r="BK180" s="66"/>
      <c r="BL180" s="65"/>
      <c r="BM180" s="203">
        <f t="shared" si="176"/>
        <v>1497931200</v>
      </c>
      <c r="BN180" s="204">
        <f t="shared" si="177"/>
        <v>1497931200</v>
      </c>
      <c r="BO180" s="49"/>
      <c r="BP180" s="91"/>
      <c r="BQ180" s="91"/>
      <c r="BR180" s="50"/>
      <c r="BS180" s="91"/>
      <c r="BT180" s="49"/>
      <c r="BU180" s="91"/>
      <c r="BV180" s="91"/>
      <c r="BW180" s="50"/>
      <c r="BX180" s="91"/>
      <c r="BY180" s="49"/>
      <c r="BZ180" s="91"/>
      <c r="CA180" s="91"/>
      <c r="CB180" s="50"/>
      <c r="CC180" s="91"/>
      <c r="CD180" s="49"/>
      <c r="CE180" s="92"/>
      <c r="CF180" s="52"/>
      <c r="CG180" s="75"/>
      <c r="CH180" s="49"/>
      <c r="CI180" s="92"/>
      <c r="CJ180" s="93"/>
      <c r="CK180" s="94"/>
      <c r="CL180" s="94"/>
      <c r="CM180" s="94"/>
      <c r="CN180" s="218"/>
      <c r="CO180" s="218"/>
      <c r="CP180" s="218"/>
      <c r="CQ180" s="218"/>
      <c r="CR180" s="218"/>
      <c r="CS180" s="49"/>
      <c r="CT180" s="219"/>
      <c r="CU180" s="218"/>
      <c r="CV180" s="49"/>
      <c r="CW180" s="218"/>
      <c r="DV180" s="221"/>
    </row>
    <row r="181" spans="1:126" ht="41.25" hidden="1" customHeight="1" x14ac:dyDescent="0.25">
      <c r="A181" s="352">
        <f t="shared" si="150"/>
        <v>88</v>
      </c>
      <c r="B181" s="43" t="s">
        <v>2792</v>
      </c>
      <c r="C181" s="278" t="s">
        <v>2489</v>
      </c>
      <c r="D181" s="254">
        <v>95</v>
      </c>
      <c r="E181" s="346">
        <v>42522</v>
      </c>
      <c r="F181" s="350" t="s">
        <v>1499</v>
      </c>
      <c r="G181" s="45" t="s">
        <v>1525</v>
      </c>
      <c r="H181" s="45"/>
      <c r="I181" s="45" t="s">
        <v>2159</v>
      </c>
      <c r="J181" s="28" t="s">
        <v>2490</v>
      </c>
      <c r="K181" s="347">
        <v>268</v>
      </c>
      <c r="L181" s="46">
        <v>801116</v>
      </c>
      <c r="M181" s="28" t="s">
        <v>2491</v>
      </c>
      <c r="N181" s="217">
        <v>21000000</v>
      </c>
      <c r="O181" s="75" t="s">
        <v>2492</v>
      </c>
      <c r="P181" s="183" t="s">
        <v>1487</v>
      </c>
      <c r="Q181" s="218" t="s">
        <v>1480</v>
      </c>
      <c r="R181" s="349" t="s">
        <v>1481</v>
      </c>
      <c r="S181" s="52"/>
      <c r="T181" s="75"/>
      <c r="U181" s="52"/>
      <c r="V181" s="192">
        <v>88</v>
      </c>
      <c r="W181" s="346">
        <v>42522</v>
      </c>
      <c r="X181" s="350" t="s">
        <v>1484</v>
      </c>
      <c r="Y181" s="365" t="s">
        <v>2493</v>
      </c>
      <c r="Z181" s="114">
        <v>1136883199</v>
      </c>
      <c r="AA181" s="50"/>
      <c r="AB181" s="352">
        <v>113616</v>
      </c>
      <c r="AC181" s="91"/>
      <c r="AD181" s="367">
        <v>3000000</v>
      </c>
      <c r="AE181" s="73">
        <v>21000000</v>
      </c>
      <c r="AF181" s="49"/>
      <c r="AG181" s="49"/>
      <c r="AH181" s="367">
        <f t="shared" ref="AH181:AH183" si="178">AE181+AF181</f>
        <v>21000000</v>
      </c>
      <c r="AI181" s="157" t="s">
        <v>22</v>
      </c>
      <c r="AJ181" s="157" t="s">
        <v>67</v>
      </c>
      <c r="AK181" s="157" t="s">
        <v>67</v>
      </c>
      <c r="AL181" s="157" t="s">
        <v>67</v>
      </c>
      <c r="AM181" s="346" t="s">
        <v>67</v>
      </c>
      <c r="AN181" s="91">
        <v>42523</v>
      </c>
      <c r="AO181" s="91"/>
      <c r="AP181" s="346">
        <v>42735</v>
      </c>
      <c r="AQ181" s="29">
        <f t="shared" si="172"/>
        <v>212</v>
      </c>
      <c r="AR181" s="52"/>
      <c r="AS181" s="350" t="s">
        <v>2494</v>
      </c>
      <c r="AT181" s="54">
        <v>52836662</v>
      </c>
      <c r="AU181" s="52"/>
      <c r="AV181" s="49"/>
      <c r="AW181" s="75"/>
      <c r="AX181" s="52"/>
      <c r="AY181" s="49"/>
      <c r="AZ181" s="90"/>
      <c r="BA181" s="52"/>
      <c r="BB181" s="49"/>
      <c r="BC181" s="49"/>
      <c r="BD181" s="52"/>
      <c r="BE181" s="49"/>
      <c r="BF181" s="90"/>
      <c r="BG181" s="90"/>
      <c r="BH181" s="49"/>
      <c r="BI181" s="49"/>
      <c r="BJ181" s="52"/>
      <c r="BK181" s="49"/>
      <c r="BL181" s="49"/>
      <c r="BM181" s="49"/>
      <c r="BN181" s="49"/>
      <c r="BO181" s="91"/>
      <c r="BP181" s="91"/>
      <c r="BQ181" s="50"/>
      <c r="BR181" s="91"/>
      <c r="BS181" s="49"/>
      <c r="BT181" s="91"/>
      <c r="BU181" s="91"/>
      <c r="BV181" s="50"/>
      <c r="BW181" s="91"/>
      <c r="BX181" s="49"/>
      <c r="BY181" s="91"/>
      <c r="BZ181" s="91"/>
      <c r="CA181" s="50"/>
      <c r="CB181" s="91"/>
      <c r="CC181" s="49"/>
      <c r="CD181" s="92"/>
      <c r="CE181" s="52"/>
      <c r="CF181" s="75"/>
      <c r="CG181" s="49"/>
      <c r="CH181" s="92"/>
      <c r="CI181" s="93"/>
      <c r="CJ181" s="94"/>
      <c r="CK181" s="94"/>
      <c r="CL181" s="94"/>
      <c r="CM181" s="218"/>
      <c r="CN181" s="218"/>
      <c r="CO181" s="218"/>
      <c r="CP181" s="218"/>
      <c r="CQ181" s="218"/>
      <c r="CR181" s="49"/>
      <c r="CS181" s="219"/>
      <c r="CT181" s="218"/>
      <c r="CU181" s="49"/>
      <c r="CV181" s="220"/>
      <c r="CW181" s="218"/>
      <c r="DV181" s="363"/>
    </row>
    <row r="182" spans="1:126" ht="54.75" hidden="1" customHeight="1" x14ac:dyDescent="0.25">
      <c r="A182" s="352">
        <f t="shared" si="150"/>
        <v>94</v>
      </c>
      <c r="B182" s="278" t="s">
        <v>2324</v>
      </c>
      <c r="C182" s="278" t="s">
        <v>2489</v>
      </c>
      <c r="D182" s="254">
        <v>96</v>
      </c>
      <c r="E182" s="346">
        <v>42524</v>
      </c>
      <c r="F182" s="350" t="s">
        <v>1499</v>
      </c>
      <c r="G182" s="45" t="s">
        <v>1525</v>
      </c>
      <c r="H182" s="45"/>
      <c r="I182" s="45" t="s">
        <v>2303</v>
      </c>
      <c r="J182" s="28" t="s">
        <v>2495</v>
      </c>
      <c r="K182" s="347">
        <v>267</v>
      </c>
      <c r="L182" s="46">
        <v>801116</v>
      </c>
      <c r="M182" s="28" t="s">
        <v>2491</v>
      </c>
      <c r="N182" s="217">
        <v>38880000</v>
      </c>
      <c r="O182" s="75" t="s">
        <v>2496</v>
      </c>
      <c r="P182" s="183" t="s">
        <v>1487</v>
      </c>
      <c r="Q182" s="218" t="s">
        <v>1480</v>
      </c>
      <c r="R182" s="349" t="s">
        <v>1481</v>
      </c>
      <c r="S182" s="52"/>
      <c r="T182" s="75"/>
      <c r="U182" s="52"/>
      <c r="V182" s="192">
        <v>94</v>
      </c>
      <c r="W182" s="346">
        <v>42534</v>
      </c>
      <c r="X182" s="350" t="s">
        <v>1484</v>
      </c>
      <c r="Y182" s="365" t="s">
        <v>2497</v>
      </c>
      <c r="Z182" s="114">
        <v>24348352</v>
      </c>
      <c r="AA182" s="50"/>
      <c r="AB182" s="352">
        <v>118316</v>
      </c>
      <c r="AC182" s="91"/>
      <c r="AD182" s="367">
        <v>6480000</v>
      </c>
      <c r="AE182" s="73">
        <v>38880000</v>
      </c>
      <c r="AF182" s="49"/>
      <c r="AG182" s="49"/>
      <c r="AH182" s="367">
        <f t="shared" si="178"/>
        <v>38880000</v>
      </c>
      <c r="AI182" s="157" t="s">
        <v>22</v>
      </c>
      <c r="AJ182" s="157" t="s">
        <v>67</v>
      </c>
      <c r="AK182" s="157" t="s">
        <v>67</v>
      </c>
      <c r="AL182" s="157" t="s">
        <v>67</v>
      </c>
      <c r="AM182" s="346" t="s">
        <v>67</v>
      </c>
      <c r="AN182" s="91">
        <v>42523</v>
      </c>
      <c r="AO182" s="91"/>
      <c r="AP182" s="346">
        <v>42735</v>
      </c>
      <c r="AQ182" s="29">
        <f t="shared" si="172"/>
        <v>212</v>
      </c>
      <c r="AR182" s="52"/>
      <c r="AS182" s="184" t="s">
        <v>58</v>
      </c>
      <c r="AT182" s="290">
        <v>79572017</v>
      </c>
      <c r="AU182" s="52"/>
      <c r="AV182" s="49"/>
      <c r="AW182" s="75"/>
      <c r="AX182" s="52"/>
      <c r="AY182" s="49"/>
      <c r="AZ182" s="90"/>
      <c r="BA182" s="52"/>
      <c r="BB182" s="49"/>
      <c r="BC182" s="49"/>
      <c r="BD182" s="52"/>
      <c r="BE182" s="49"/>
      <c r="BF182" s="90"/>
      <c r="BG182" s="90"/>
      <c r="BH182" s="49"/>
      <c r="BI182" s="49"/>
      <c r="BJ182" s="52"/>
      <c r="BK182" s="49"/>
      <c r="BL182" s="49"/>
      <c r="BM182" s="49"/>
      <c r="BN182" s="49"/>
      <c r="BO182" s="91"/>
      <c r="BP182" s="91"/>
      <c r="BQ182" s="50"/>
      <c r="BR182" s="91"/>
      <c r="BS182" s="49"/>
      <c r="BT182" s="91"/>
      <c r="BU182" s="91"/>
      <c r="BV182" s="50"/>
      <c r="BW182" s="91"/>
      <c r="BX182" s="49"/>
      <c r="BY182" s="91"/>
      <c r="BZ182" s="91"/>
      <c r="CA182" s="50"/>
      <c r="CB182" s="91"/>
      <c r="CC182" s="49"/>
      <c r="CD182" s="92"/>
      <c r="CE182" s="52"/>
      <c r="CF182" s="75"/>
      <c r="CG182" s="49"/>
      <c r="CH182" s="92"/>
      <c r="CI182" s="93"/>
      <c r="CJ182" s="94"/>
      <c r="CK182" s="94"/>
      <c r="CL182" s="94"/>
      <c r="CM182" s="218"/>
      <c r="CN182" s="218"/>
      <c r="CO182" s="218"/>
      <c r="CP182" s="218"/>
      <c r="CQ182" s="218"/>
      <c r="CR182" s="49"/>
      <c r="CS182" s="219"/>
      <c r="CT182" s="218"/>
      <c r="CU182" s="49"/>
      <c r="CV182" s="220"/>
      <c r="CW182" s="218"/>
      <c r="DV182" s="363"/>
    </row>
    <row r="183" spans="1:126" ht="53.25" hidden="1" customHeight="1" x14ac:dyDescent="0.25">
      <c r="A183" s="352">
        <f t="shared" si="150"/>
        <v>95</v>
      </c>
      <c r="B183" s="278" t="s">
        <v>2170</v>
      </c>
      <c r="C183" s="278" t="s">
        <v>2489</v>
      </c>
      <c r="D183" s="254">
        <v>97</v>
      </c>
      <c r="E183" s="346">
        <v>42529</v>
      </c>
      <c r="F183" s="350" t="s">
        <v>1499</v>
      </c>
      <c r="G183" s="45" t="s">
        <v>1525</v>
      </c>
      <c r="H183" s="45"/>
      <c r="I183" s="45" t="s">
        <v>2498</v>
      </c>
      <c r="J183" s="28" t="s">
        <v>2499</v>
      </c>
      <c r="K183" s="347">
        <v>265</v>
      </c>
      <c r="L183" s="46">
        <v>801615</v>
      </c>
      <c r="M183" s="28" t="s">
        <v>2500</v>
      </c>
      <c r="N183" s="217">
        <v>42000000</v>
      </c>
      <c r="O183" s="75" t="s">
        <v>2501</v>
      </c>
      <c r="P183" s="183" t="s">
        <v>2162</v>
      </c>
      <c r="Q183" s="218" t="s">
        <v>1480</v>
      </c>
      <c r="R183" s="349" t="s">
        <v>1481</v>
      </c>
      <c r="S183" s="52"/>
      <c r="T183" s="75"/>
      <c r="U183" s="52"/>
      <c r="V183" s="192">
        <v>95</v>
      </c>
      <c r="W183" s="346">
        <v>42535</v>
      </c>
      <c r="X183" s="350" t="s">
        <v>1484</v>
      </c>
      <c r="Y183" s="365" t="s">
        <v>2502</v>
      </c>
      <c r="Z183" s="114">
        <v>51994746</v>
      </c>
      <c r="AA183" s="50"/>
      <c r="AB183" s="352">
        <v>119216</v>
      </c>
      <c r="AC183" s="91"/>
      <c r="AD183" s="367">
        <v>6480000</v>
      </c>
      <c r="AE183" s="73">
        <v>42000000</v>
      </c>
      <c r="AF183" s="49"/>
      <c r="AG183" s="49"/>
      <c r="AH183" s="367">
        <f t="shared" si="178"/>
        <v>42000000</v>
      </c>
      <c r="AI183" s="157" t="s">
        <v>22</v>
      </c>
      <c r="AJ183" s="157" t="s">
        <v>67</v>
      </c>
      <c r="AK183" s="157" t="s">
        <v>67</v>
      </c>
      <c r="AL183" s="157" t="s">
        <v>67</v>
      </c>
      <c r="AM183" s="346" t="s">
        <v>67</v>
      </c>
      <c r="AN183" s="91">
        <v>42523</v>
      </c>
      <c r="AO183" s="91"/>
      <c r="AP183" s="346">
        <v>42735</v>
      </c>
      <c r="AQ183" s="29">
        <f t="shared" si="172"/>
        <v>212</v>
      </c>
      <c r="AR183" s="52"/>
      <c r="AS183" s="350" t="s">
        <v>2503</v>
      </c>
      <c r="AT183" s="290">
        <v>11347499</v>
      </c>
      <c r="AU183" s="52"/>
      <c r="AV183" s="49"/>
      <c r="AW183" s="75"/>
      <c r="AX183" s="52"/>
      <c r="AY183" s="49"/>
      <c r="AZ183" s="90"/>
      <c r="BA183" s="52"/>
      <c r="BB183" s="49"/>
      <c r="BC183" s="49"/>
      <c r="BD183" s="52"/>
      <c r="BE183" s="49"/>
      <c r="BF183" s="90"/>
      <c r="BG183" s="90"/>
      <c r="BH183" s="49"/>
      <c r="BI183" s="49"/>
      <c r="BJ183" s="52"/>
      <c r="BK183" s="49"/>
      <c r="BL183" s="49"/>
      <c r="BM183" s="49"/>
      <c r="BN183" s="49"/>
      <c r="BO183" s="91"/>
      <c r="BP183" s="91"/>
      <c r="BQ183" s="50"/>
      <c r="BR183" s="91"/>
      <c r="BS183" s="49"/>
      <c r="BT183" s="91"/>
      <c r="BU183" s="91"/>
      <c r="BV183" s="50"/>
      <c r="BW183" s="91"/>
      <c r="BX183" s="49"/>
      <c r="BY183" s="91"/>
      <c r="BZ183" s="91"/>
      <c r="CA183" s="50"/>
      <c r="CB183" s="91"/>
      <c r="CC183" s="49"/>
      <c r="CD183" s="92"/>
      <c r="CE183" s="52"/>
      <c r="CF183" s="75"/>
      <c r="CG183" s="49"/>
      <c r="CH183" s="92"/>
      <c r="CI183" s="93"/>
      <c r="CJ183" s="94"/>
      <c r="CK183" s="94"/>
      <c r="CL183" s="94"/>
      <c r="CM183" s="218"/>
      <c r="CN183" s="218"/>
      <c r="CO183" s="218"/>
      <c r="CP183" s="218"/>
      <c r="CQ183" s="218"/>
      <c r="CR183" s="49"/>
      <c r="CS183" s="219"/>
      <c r="CT183" s="218"/>
      <c r="CU183" s="49"/>
      <c r="CV183" s="220"/>
      <c r="CW183" s="218"/>
      <c r="DV183" s="363"/>
    </row>
    <row r="184" spans="1:126" ht="53.25" hidden="1" customHeight="1" x14ac:dyDescent="0.25">
      <c r="A184" s="352">
        <f t="shared" si="150"/>
        <v>8852</v>
      </c>
      <c r="B184" s="345" t="s">
        <v>2284</v>
      </c>
      <c r="C184" s="278" t="s">
        <v>2607</v>
      </c>
      <c r="D184" s="238">
        <v>15433</v>
      </c>
      <c r="E184" s="346">
        <v>42529</v>
      </c>
      <c r="F184" s="350" t="s">
        <v>1590</v>
      </c>
      <c r="G184" s="117" t="s">
        <v>1873</v>
      </c>
      <c r="H184" s="117"/>
      <c r="I184" s="30" t="s">
        <v>2257</v>
      </c>
      <c r="J184" s="351" t="s">
        <v>2608</v>
      </c>
      <c r="K184" s="347">
        <v>99</v>
      </c>
      <c r="L184" s="46">
        <v>441216</v>
      </c>
      <c r="M184" s="28" t="s">
        <v>2609</v>
      </c>
      <c r="N184" s="217">
        <v>63209191.18</v>
      </c>
      <c r="O184" s="348" t="s">
        <v>2602</v>
      </c>
      <c r="P184" s="183" t="s">
        <v>2610</v>
      </c>
      <c r="Q184" s="288" t="s">
        <v>1480</v>
      </c>
      <c r="R184" s="349" t="s">
        <v>1481</v>
      </c>
      <c r="S184" s="52"/>
      <c r="T184" s="75"/>
      <c r="U184" s="52"/>
      <c r="V184" s="192">
        <v>8852</v>
      </c>
      <c r="W184" s="346">
        <v>42529</v>
      </c>
      <c r="X184" s="350" t="s">
        <v>1866</v>
      </c>
      <c r="Y184" s="45" t="s">
        <v>2611</v>
      </c>
      <c r="Z184" s="34">
        <v>20546554</v>
      </c>
      <c r="AA184" s="50" t="s">
        <v>1570</v>
      </c>
      <c r="AB184" s="352">
        <v>117616</v>
      </c>
      <c r="AC184" s="91">
        <v>42530</v>
      </c>
      <c r="AD184" s="49"/>
      <c r="AE184" s="156">
        <v>63209191.18</v>
      </c>
      <c r="AF184" s="49"/>
      <c r="AG184" s="49"/>
      <c r="AH184" s="49">
        <f t="shared" ref="AH184" si="179">+AE184+AF184</f>
        <v>63209191.18</v>
      </c>
      <c r="AI184" s="157" t="s">
        <v>22</v>
      </c>
      <c r="AJ184" s="157" t="s">
        <v>67</v>
      </c>
      <c r="AK184" s="157" t="s">
        <v>67</v>
      </c>
      <c r="AL184" s="157" t="s">
        <v>67</v>
      </c>
      <c r="AM184" s="346" t="s">
        <v>67</v>
      </c>
      <c r="AN184" s="91">
        <v>42529</v>
      </c>
      <c r="AO184" s="91"/>
      <c r="AP184" s="346">
        <v>42551</v>
      </c>
      <c r="AQ184" s="29">
        <f t="shared" si="172"/>
        <v>22</v>
      </c>
      <c r="AR184" s="52"/>
      <c r="AS184" s="350" t="s">
        <v>2436</v>
      </c>
      <c r="AT184" s="55">
        <v>46680592</v>
      </c>
      <c r="AU184" s="57"/>
      <c r="AV184" s="57"/>
      <c r="AW184" s="58"/>
      <c r="AX184" s="86"/>
      <c r="AY184" s="57"/>
      <c r="AZ184" s="58"/>
      <c r="BA184" s="59"/>
      <c r="BB184" s="60"/>
      <c r="BC184" s="61"/>
      <c r="BD184" s="61"/>
      <c r="BE184" s="62"/>
      <c r="BF184" s="61"/>
      <c r="BG184" s="63"/>
      <c r="BH184" s="63"/>
      <c r="BI184" s="64"/>
      <c r="BJ184" s="65"/>
      <c r="BK184" s="66"/>
      <c r="BL184" s="65"/>
      <c r="BM184" s="203">
        <f>+AF184</f>
        <v>0</v>
      </c>
      <c r="BN184" s="204">
        <f t="shared" ref="BN184" si="180">+AW184+BC184+BI184+BM184</f>
        <v>0</v>
      </c>
      <c r="BO184" s="205">
        <f>+AH184+BN184</f>
        <v>63209191.18</v>
      </c>
      <c r="BP184" s="67"/>
      <c r="BQ184" s="67"/>
      <c r="BR184" s="115"/>
      <c r="BS184" s="67"/>
      <c r="BT184" s="58"/>
      <c r="BU184" s="61"/>
      <c r="BV184" s="60"/>
      <c r="BW184" s="60"/>
      <c r="BX184" s="60"/>
      <c r="BY184" s="61"/>
      <c r="BZ184" s="71"/>
      <c r="CA184" s="71"/>
      <c r="CB184" s="72"/>
      <c r="CC184" s="72"/>
      <c r="CD184" s="72"/>
      <c r="CE184" s="73"/>
      <c r="CF184" s="74">
        <f>+IF(BQ184&gt;AP184,IF(BV184&gt;BQ184,IF(CA184&gt;BV184,CA184,BV184),BQ184),AP184)</f>
        <v>42551</v>
      </c>
      <c r="CG184" s="75"/>
      <c r="CH184" s="49"/>
      <c r="CI184" s="73"/>
      <c r="CJ184" s="76" t="e">
        <f>+SUMIFS(#REF!,#REF!,AB184)</f>
        <v>#REF!</v>
      </c>
      <c r="CK184" s="77" t="e">
        <f>+SUMIFS(#REF!,#REF!,AU184)+SUMIFS(#REF!,#REF!,BA184)+SUMIFS(#REF!,#REF!,BG184)</f>
        <v>#REF!</v>
      </c>
      <c r="CL184" s="78" t="e">
        <f t="shared" ref="CL184" si="181">+(CJ184+CK184)/BO184</f>
        <v>#REF!</v>
      </c>
      <c r="CM184" s="79"/>
      <c r="CN184" s="80" t="str">
        <f>+R184</f>
        <v>EJECUCIÓN</v>
      </c>
      <c r="CO184" s="81"/>
      <c r="CP184" s="82">
        <f>+AN184</f>
        <v>42529</v>
      </c>
      <c r="CQ184" s="80">
        <f t="shared" ref="CQ184" si="182">+CF184</f>
        <v>42551</v>
      </c>
      <c r="CR184" s="83">
        <f t="shared" ref="CR184" si="183">+CQ184-CP184</f>
        <v>22</v>
      </c>
      <c r="CS184" s="83">
        <f t="shared" ref="CS184" si="184">+$CU$2-CP184</f>
        <v>-252</v>
      </c>
      <c r="CT184" s="84">
        <f t="shared" ref="CT184" si="185">+IF(CS184&gt;=CR184,100,(CS184/CR184)*100)</f>
        <v>-1145.4545454545455</v>
      </c>
      <c r="CU184" s="218"/>
      <c r="CV184" s="83">
        <f t="shared" ref="CV184" si="186">+CT184</f>
        <v>-1145.4545454545455</v>
      </c>
      <c r="CW184" s="85" t="e">
        <f t="shared" ref="CW184" si="187">+CL184</f>
        <v>#REF!</v>
      </c>
      <c r="CX184" s="51"/>
      <c r="DV184" s="221"/>
    </row>
    <row r="185" spans="1:126" ht="93" hidden="1" customHeight="1" x14ac:dyDescent="0.25">
      <c r="A185" s="352">
        <f t="shared" si="150"/>
        <v>106</v>
      </c>
      <c r="B185" s="278" t="s">
        <v>2164</v>
      </c>
      <c r="C185" s="278" t="s">
        <v>2504</v>
      </c>
      <c r="D185" s="254">
        <v>98</v>
      </c>
      <c r="E185" s="346">
        <v>42530</v>
      </c>
      <c r="F185" s="350" t="s">
        <v>1499</v>
      </c>
      <c r="G185" s="45" t="s">
        <v>1525</v>
      </c>
      <c r="H185" s="45"/>
      <c r="I185" s="45" t="s">
        <v>2498</v>
      </c>
      <c r="J185" s="28" t="s">
        <v>2505</v>
      </c>
      <c r="K185" s="347">
        <v>266</v>
      </c>
      <c r="L185" s="46">
        <v>801615</v>
      </c>
      <c r="M185" s="28" t="s">
        <v>2500</v>
      </c>
      <c r="N185" s="217">
        <v>18000000</v>
      </c>
      <c r="O185" s="75" t="s">
        <v>2506</v>
      </c>
      <c r="P185" s="183" t="s">
        <v>2162</v>
      </c>
      <c r="Q185" s="218" t="s">
        <v>1480</v>
      </c>
      <c r="R185" s="349" t="s">
        <v>1481</v>
      </c>
      <c r="S185" s="52"/>
      <c r="T185" s="75"/>
      <c r="U185" s="52"/>
      <c r="V185" s="192">
        <v>106</v>
      </c>
      <c r="W185" s="346">
        <v>42549</v>
      </c>
      <c r="X185" s="350" t="s">
        <v>1484</v>
      </c>
      <c r="Y185" s="365" t="s">
        <v>2529</v>
      </c>
      <c r="Z185" s="114">
        <v>53165815</v>
      </c>
      <c r="AA185" s="50"/>
      <c r="AB185" s="352">
        <v>129916</v>
      </c>
      <c r="AC185" s="91"/>
      <c r="AD185" s="367">
        <v>3000000</v>
      </c>
      <c r="AE185" s="49">
        <v>18000000</v>
      </c>
      <c r="AF185" s="49"/>
      <c r="AG185" s="49"/>
      <c r="AH185" s="367">
        <f t="shared" ref="AH185:AH188" si="188">AE185+AF185</f>
        <v>18000000</v>
      </c>
      <c r="AI185" s="157" t="s">
        <v>22</v>
      </c>
      <c r="AJ185" s="157" t="s">
        <v>67</v>
      </c>
      <c r="AK185" s="157" t="s">
        <v>67</v>
      </c>
      <c r="AL185" s="157" t="s">
        <v>67</v>
      </c>
      <c r="AM185" s="346" t="s">
        <v>67</v>
      </c>
      <c r="AN185" s="91">
        <v>42549</v>
      </c>
      <c r="AO185" s="91"/>
      <c r="AP185" s="346">
        <v>42735</v>
      </c>
      <c r="AQ185" s="29">
        <f t="shared" si="172"/>
        <v>186</v>
      </c>
      <c r="AR185" s="52"/>
      <c r="AS185" s="350" t="s">
        <v>2503</v>
      </c>
      <c r="AT185" s="290">
        <v>11347499</v>
      </c>
      <c r="AU185" s="52"/>
      <c r="AV185" s="49"/>
      <c r="AW185" s="75"/>
      <c r="AX185" s="52"/>
      <c r="AY185" s="49"/>
      <c r="AZ185" s="90"/>
      <c r="BA185" s="52"/>
      <c r="BB185" s="49"/>
      <c r="BC185" s="49"/>
      <c r="BD185" s="52"/>
      <c r="BE185" s="49"/>
      <c r="BF185" s="90"/>
      <c r="BG185" s="90"/>
      <c r="BH185" s="49"/>
      <c r="BI185" s="49"/>
      <c r="BJ185" s="52"/>
      <c r="BK185" s="49"/>
      <c r="BL185" s="49"/>
      <c r="BM185" s="49"/>
      <c r="BN185" s="49"/>
      <c r="BO185" s="91"/>
      <c r="BP185" s="91"/>
      <c r="BQ185" s="50"/>
      <c r="BR185" s="91"/>
      <c r="BS185" s="49"/>
      <c r="BT185" s="91"/>
      <c r="BU185" s="91"/>
      <c r="BV185" s="50"/>
      <c r="BW185" s="91"/>
      <c r="BX185" s="49"/>
      <c r="BY185" s="91"/>
      <c r="BZ185" s="91"/>
      <c r="CA185" s="50"/>
      <c r="CB185" s="91"/>
      <c r="CC185" s="49"/>
      <c r="CD185" s="92"/>
      <c r="CE185" s="52"/>
      <c r="CF185" s="75"/>
      <c r="CG185" s="49"/>
      <c r="CH185" s="92"/>
      <c r="CI185" s="93"/>
      <c r="CJ185" s="94"/>
      <c r="CK185" s="94"/>
      <c r="CL185" s="94"/>
      <c r="CM185" s="218"/>
      <c r="CN185" s="218"/>
      <c r="CO185" s="218"/>
      <c r="CP185" s="218"/>
      <c r="CQ185" s="218"/>
      <c r="CR185" s="49"/>
      <c r="CS185" s="219"/>
      <c r="CT185" s="218"/>
      <c r="CU185" s="49"/>
      <c r="CV185" s="220"/>
      <c r="CW185" s="218"/>
      <c r="DV185" s="363"/>
    </row>
    <row r="186" spans="1:126" ht="76.5" hidden="1" x14ac:dyDescent="0.25">
      <c r="A186" s="352">
        <f t="shared" si="150"/>
        <v>111</v>
      </c>
      <c r="B186" s="278" t="s">
        <v>2164</v>
      </c>
      <c r="C186" s="278" t="s">
        <v>2571</v>
      </c>
      <c r="D186" s="254">
        <v>99</v>
      </c>
      <c r="E186" s="346">
        <v>42537</v>
      </c>
      <c r="F186" s="350" t="s">
        <v>1499</v>
      </c>
      <c r="G186" s="350" t="s">
        <v>1526</v>
      </c>
      <c r="H186" s="350"/>
      <c r="I186" s="120" t="s">
        <v>2250</v>
      </c>
      <c r="J186" s="28" t="s">
        <v>2530</v>
      </c>
      <c r="K186" s="347">
        <v>38</v>
      </c>
      <c r="L186" s="46" t="s">
        <v>2572</v>
      </c>
      <c r="M186" s="28" t="s">
        <v>2573</v>
      </c>
      <c r="N186" s="217">
        <v>152239020</v>
      </c>
      <c r="O186" s="75" t="s">
        <v>2574</v>
      </c>
      <c r="P186" s="183" t="s">
        <v>1531</v>
      </c>
      <c r="Q186" s="288" t="s">
        <v>1480</v>
      </c>
      <c r="R186" s="349" t="s">
        <v>1481</v>
      </c>
      <c r="S186" s="52"/>
      <c r="T186" s="75"/>
      <c r="U186" s="52"/>
      <c r="V186" s="192">
        <v>111</v>
      </c>
      <c r="W186" s="346">
        <v>42562</v>
      </c>
      <c r="X186" s="350" t="s">
        <v>1484</v>
      </c>
      <c r="Y186" s="45" t="s">
        <v>2575</v>
      </c>
      <c r="Z186" s="114">
        <v>800177588</v>
      </c>
      <c r="AA186" s="50" t="s">
        <v>1570</v>
      </c>
      <c r="AB186" s="352">
        <v>134516</v>
      </c>
      <c r="AC186" s="91"/>
      <c r="AD186" s="49"/>
      <c r="AE186" s="49">
        <v>152239000</v>
      </c>
      <c r="AF186" s="49"/>
      <c r="AG186" s="49"/>
      <c r="AH186" s="49">
        <f t="shared" si="188"/>
        <v>152239000</v>
      </c>
      <c r="AI186" s="157" t="s">
        <v>2664</v>
      </c>
      <c r="AJ186" s="157" t="s">
        <v>2468</v>
      </c>
      <c r="AK186" s="157" t="s">
        <v>67</v>
      </c>
      <c r="AL186" s="157" t="s">
        <v>67</v>
      </c>
      <c r="AM186" s="91">
        <v>42577</v>
      </c>
      <c r="AN186" s="91">
        <v>42576</v>
      </c>
      <c r="AO186" s="347">
        <f>AN186-W186</f>
        <v>14</v>
      </c>
      <c r="AP186" s="346">
        <v>42726</v>
      </c>
      <c r="AQ186" s="171">
        <f>AP186-AN186</f>
        <v>150</v>
      </c>
      <c r="AR186" s="52"/>
      <c r="AS186" s="350" t="s">
        <v>2665</v>
      </c>
      <c r="AT186" s="290">
        <v>52836662</v>
      </c>
      <c r="AU186" s="52"/>
      <c r="AV186" s="49"/>
      <c r="AW186" s="75"/>
      <c r="AX186" s="52"/>
      <c r="AY186" s="49"/>
      <c r="AZ186" s="90"/>
      <c r="BA186" s="52"/>
      <c r="BB186" s="49"/>
      <c r="BC186" s="49"/>
      <c r="BD186" s="52"/>
      <c r="BE186" s="49"/>
      <c r="BF186" s="90"/>
      <c r="BG186" s="90"/>
      <c r="BH186" s="49"/>
      <c r="BI186" s="49"/>
      <c r="BJ186" s="52"/>
      <c r="BK186" s="49"/>
      <c r="BL186" s="49"/>
      <c r="BM186" s="49"/>
      <c r="BN186" s="49"/>
      <c r="BO186" s="91"/>
      <c r="BP186" s="91"/>
      <c r="BQ186" s="50"/>
      <c r="BR186" s="91"/>
      <c r="BS186" s="49"/>
      <c r="BT186" s="91"/>
      <c r="BU186" s="91"/>
      <c r="BV186" s="50"/>
      <c r="BW186" s="91"/>
      <c r="BX186" s="49"/>
      <c r="BY186" s="91"/>
      <c r="BZ186" s="91"/>
      <c r="CA186" s="50"/>
      <c r="CB186" s="91"/>
      <c r="CC186" s="49"/>
      <c r="CD186" s="92"/>
      <c r="CE186" s="52"/>
      <c r="CF186" s="75"/>
      <c r="CG186" s="49"/>
      <c r="CH186" s="92"/>
      <c r="CI186" s="93"/>
      <c r="CJ186" s="94"/>
      <c r="CK186" s="94"/>
      <c r="CL186" s="94"/>
      <c r="CM186" s="218"/>
      <c r="CN186" s="218"/>
      <c r="CO186" s="218"/>
      <c r="CP186" s="218"/>
      <c r="CQ186" s="218"/>
      <c r="CR186" s="49"/>
      <c r="CS186" s="219"/>
      <c r="CT186" s="218"/>
      <c r="CU186" s="49"/>
      <c r="CV186" s="220"/>
      <c r="CW186" s="218"/>
      <c r="DV186" s="221"/>
    </row>
    <row r="187" spans="1:126" ht="126.75" customHeight="1" x14ac:dyDescent="0.25">
      <c r="A187" s="352">
        <f t="shared" si="150"/>
        <v>110</v>
      </c>
      <c r="B187" s="278" t="s">
        <v>2324</v>
      </c>
      <c r="C187" s="278" t="s">
        <v>2565</v>
      </c>
      <c r="D187" s="254">
        <v>100</v>
      </c>
      <c r="E187" s="346">
        <v>42537</v>
      </c>
      <c r="F187" s="350" t="s">
        <v>1499</v>
      </c>
      <c r="G187" s="45" t="s">
        <v>1525</v>
      </c>
      <c r="H187" s="45"/>
      <c r="I187" s="45" t="s">
        <v>1972</v>
      </c>
      <c r="J187" s="28" t="s">
        <v>2576</v>
      </c>
      <c r="K187" s="347">
        <v>206</v>
      </c>
      <c r="L187" s="46">
        <v>801116</v>
      </c>
      <c r="M187" s="28" t="s">
        <v>2566</v>
      </c>
      <c r="N187" s="217">
        <v>11600000</v>
      </c>
      <c r="O187" s="75" t="s">
        <v>2567</v>
      </c>
      <c r="P187" s="183" t="s">
        <v>1487</v>
      </c>
      <c r="Q187" s="288" t="s">
        <v>1480</v>
      </c>
      <c r="R187" s="349" t="s">
        <v>1481</v>
      </c>
      <c r="S187" s="52"/>
      <c r="T187" s="75"/>
      <c r="U187" s="52"/>
      <c r="V187" s="192">
        <v>110</v>
      </c>
      <c r="W187" s="346">
        <v>42557</v>
      </c>
      <c r="X187" s="350" t="s">
        <v>1484</v>
      </c>
      <c r="Y187" s="365" t="s">
        <v>2319</v>
      </c>
      <c r="Z187" s="114">
        <v>20229919</v>
      </c>
      <c r="AA187" s="50"/>
      <c r="AB187" s="352">
        <v>131616</v>
      </c>
      <c r="AC187" s="91"/>
      <c r="AD187" s="367">
        <v>5800000</v>
      </c>
      <c r="AE187" s="49">
        <v>11600000</v>
      </c>
      <c r="AF187" s="49"/>
      <c r="AG187" s="49"/>
      <c r="AH187" s="367">
        <f t="shared" si="188"/>
        <v>11600000</v>
      </c>
      <c r="AI187" s="157" t="s">
        <v>22</v>
      </c>
      <c r="AJ187" s="157" t="s">
        <v>67</v>
      </c>
      <c r="AK187" s="157" t="s">
        <v>67</v>
      </c>
      <c r="AL187" s="157" t="s">
        <v>67</v>
      </c>
      <c r="AM187" s="346" t="s">
        <v>67</v>
      </c>
      <c r="AN187" s="346">
        <v>42558</v>
      </c>
      <c r="AO187" s="347">
        <f>AN187-W187</f>
        <v>1</v>
      </c>
      <c r="AP187" s="346">
        <v>42619</v>
      </c>
      <c r="AQ187" s="171">
        <f t="shared" ref="AQ187:AQ192" si="189">AP187-AN187</f>
        <v>61</v>
      </c>
      <c r="AR187" s="52"/>
      <c r="AS187" s="350" t="s">
        <v>2318</v>
      </c>
      <c r="AT187" s="290">
        <v>79905768</v>
      </c>
      <c r="AU187" s="52"/>
      <c r="AV187" s="49"/>
      <c r="AW187" s="75"/>
      <c r="AX187" s="52"/>
      <c r="AY187" s="49"/>
      <c r="AZ187" s="90"/>
      <c r="BA187" s="52"/>
      <c r="BB187" s="49"/>
      <c r="BC187" s="49"/>
      <c r="BD187" s="52"/>
      <c r="BE187" s="49"/>
      <c r="BF187" s="90"/>
      <c r="BG187" s="90"/>
      <c r="BH187" s="49"/>
      <c r="BI187" s="49"/>
      <c r="BJ187" s="52"/>
      <c r="BK187" s="49"/>
      <c r="BL187" s="49"/>
      <c r="BM187" s="49"/>
      <c r="BN187" s="49"/>
      <c r="BO187" s="91"/>
      <c r="BP187" s="91"/>
      <c r="BQ187" s="50"/>
      <c r="BR187" s="91"/>
      <c r="BS187" s="49"/>
      <c r="BT187" s="91"/>
      <c r="BU187" s="91"/>
      <c r="BV187" s="50"/>
      <c r="BW187" s="91"/>
      <c r="BX187" s="49"/>
      <c r="BY187" s="91"/>
      <c r="BZ187" s="91"/>
      <c r="CA187" s="50"/>
      <c r="CB187" s="91"/>
      <c r="CC187" s="49"/>
      <c r="CD187" s="92"/>
      <c r="CE187" s="52"/>
      <c r="CF187" s="75"/>
      <c r="CG187" s="49"/>
      <c r="CH187" s="92"/>
      <c r="CI187" s="93"/>
      <c r="CJ187" s="94"/>
      <c r="CK187" s="94"/>
      <c r="CL187" s="94"/>
      <c r="CM187" s="218"/>
      <c r="CN187" s="218"/>
      <c r="CO187" s="218"/>
      <c r="CP187" s="218"/>
      <c r="CQ187" s="218"/>
      <c r="CR187" s="49"/>
      <c r="CS187" s="219"/>
      <c r="CT187" s="218"/>
      <c r="CU187" s="49"/>
      <c r="CV187" s="220"/>
      <c r="CW187" s="218"/>
      <c r="DV187" s="363"/>
    </row>
    <row r="188" spans="1:126" ht="38.25" hidden="1" x14ac:dyDescent="0.25">
      <c r="A188" s="352">
        <f t="shared" si="150"/>
        <v>113</v>
      </c>
      <c r="B188" s="43" t="s">
        <v>2792</v>
      </c>
      <c r="C188" s="278" t="s">
        <v>2577</v>
      </c>
      <c r="D188" s="254">
        <v>101</v>
      </c>
      <c r="E188" s="346">
        <v>42537</v>
      </c>
      <c r="F188" s="350" t="s">
        <v>1499</v>
      </c>
      <c r="G188" s="350" t="s">
        <v>1525</v>
      </c>
      <c r="H188" s="350"/>
      <c r="I188" s="350" t="s">
        <v>1972</v>
      </c>
      <c r="J188" s="28" t="s">
        <v>2667</v>
      </c>
      <c r="K188" s="347">
        <v>168</v>
      </c>
      <c r="L188" s="46">
        <v>821119</v>
      </c>
      <c r="M188" s="28" t="s">
        <v>2133</v>
      </c>
      <c r="N188" s="217">
        <v>275000</v>
      </c>
      <c r="O188" s="75" t="s">
        <v>2578</v>
      </c>
      <c r="P188" s="183" t="s">
        <v>1803</v>
      </c>
      <c r="Q188" s="288" t="s">
        <v>1480</v>
      </c>
      <c r="R188" s="349" t="s">
        <v>1481</v>
      </c>
      <c r="S188" s="52"/>
      <c r="T188" s="75"/>
      <c r="U188" s="52"/>
      <c r="V188" s="192">
        <v>113</v>
      </c>
      <c r="W188" s="346">
        <v>42566</v>
      </c>
      <c r="X188" s="350" t="s">
        <v>1484</v>
      </c>
      <c r="Y188" s="45" t="s">
        <v>2579</v>
      </c>
      <c r="Z188" s="114">
        <v>860509265</v>
      </c>
      <c r="AA188" s="50" t="s">
        <v>1578</v>
      </c>
      <c r="AB188" s="352">
        <v>138416</v>
      </c>
      <c r="AC188" s="91"/>
      <c r="AD188" s="49"/>
      <c r="AE188" s="49">
        <v>275000</v>
      </c>
      <c r="AF188" s="49"/>
      <c r="AG188" s="49"/>
      <c r="AH188" s="49">
        <f t="shared" si="188"/>
        <v>275000</v>
      </c>
      <c r="AI188" s="157" t="s">
        <v>22</v>
      </c>
      <c r="AJ188" s="157" t="s">
        <v>67</v>
      </c>
      <c r="AK188" s="157" t="s">
        <v>67</v>
      </c>
      <c r="AL188" s="157" t="s">
        <v>67</v>
      </c>
      <c r="AM188" s="346" t="s">
        <v>67</v>
      </c>
      <c r="AN188" s="346">
        <v>42566</v>
      </c>
      <c r="AO188" s="347">
        <f>AN188-W188</f>
        <v>0</v>
      </c>
      <c r="AP188" s="346">
        <f>AN188+AQ188</f>
        <v>42931</v>
      </c>
      <c r="AQ188" s="171">
        <v>365</v>
      </c>
      <c r="AR188" s="52"/>
      <c r="AS188" s="184" t="s">
        <v>96</v>
      </c>
      <c r="AT188" s="290">
        <v>94486941</v>
      </c>
      <c r="AU188" s="52"/>
      <c r="AV188" s="49"/>
      <c r="AW188" s="75"/>
      <c r="AX188" s="52"/>
      <c r="AY188" s="49"/>
      <c r="AZ188" s="90"/>
      <c r="BA188" s="52"/>
      <c r="BB188" s="49"/>
      <c r="BC188" s="49"/>
      <c r="BD188" s="52"/>
      <c r="BE188" s="49"/>
      <c r="BF188" s="90"/>
      <c r="BG188" s="90"/>
      <c r="BH188" s="49"/>
      <c r="BI188" s="49"/>
      <c r="BJ188" s="52"/>
      <c r="BK188" s="49"/>
      <c r="BL188" s="49"/>
      <c r="BM188" s="49"/>
      <c r="BN188" s="49"/>
      <c r="BO188" s="91"/>
      <c r="BP188" s="91"/>
      <c r="BQ188" s="50"/>
      <c r="BR188" s="91"/>
      <c r="BS188" s="49"/>
      <c r="BT188" s="91"/>
      <c r="BU188" s="91"/>
      <c r="BV188" s="50"/>
      <c r="BW188" s="91"/>
      <c r="BX188" s="49"/>
      <c r="BY188" s="91"/>
      <c r="BZ188" s="91"/>
      <c r="CA188" s="50"/>
      <c r="CB188" s="91"/>
      <c r="CC188" s="49"/>
      <c r="CD188" s="92"/>
      <c r="CE188" s="52"/>
      <c r="CF188" s="75"/>
      <c r="CG188" s="49"/>
      <c r="CH188" s="92"/>
      <c r="CI188" s="93"/>
      <c r="CJ188" s="94"/>
      <c r="CK188" s="94"/>
      <c r="CL188" s="94"/>
      <c r="CM188" s="218"/>
      <c r="CN188" s="218"/>
      <c r="CO188" s="218"/>
      <c r="CP188" s="218"/>
      <c r="CQ188" s="218"/>
      <c r="CR188" s="49"/>
      <c r="CS188" s="219"/>
      <c r="CT188" s="218"/>
      <c r="CU188" s="49"/>
      <c r="CV188" s="220"/>
      <c r="CW188" s="218"/>
      <c r="DV188" s="221"/>
    </row>
    <row r="189" spans="1:126" ht="38.25" hidden="1" x14ac:dyDescent="0.25">
      <c r="A189" s="352">
        <f t="shared" si="150"/>
        <v>9111</v>
      </c>
      <c r="B189" s="345" t="s">
        <v>2284</v>
      </c>
      <c r="C189" s="278" t="s">
        <v>2601</v>
      </c>
      <c r="D189" s="238">
        <v>17790</v>
      </c>
      <c r="E189" s="346">
        <v>42538</v>
      </c>
      <c r="F189" s="350" t="s">
        <v>1590</v>
      </c>
      <c r="G189" s="117" t="s">
        <v>1873</v>
      </c>
      <c r="H189" s="117"/>
      <c r="I189" s="30" t="s">
        <v>2257</v>
      </c>
      <c r="J189" s="351" t="s">
        <v>2606</v>
      </c>
      <c r="K189" s="347">
        <v>103</v>
      </c>
      <c r="L189" s="46">
        <v>25101503</v>
      </c>
      <c r="M189" s="28" t="s">
        <v>2604</v>
      </c>
      <c r="N189" s="217">
        <v>107127520</v>
      </c>
      <c r="O189" s="348" t="s">
        <v>2602</v>
      </c>
      <c r="P189" s="183" t="s">
        <v>2603</v>
      </c>
      <c r="Q189" s="288" t="s">
        <v>1480</v>
      </c>
      <c r="R189" s="349" t="s">
        <v>1481</v>
      </c>
      <c r="S189" s="52"/>
      <c r="T189" s="75"/>
      <c r="U189" s="52"/>
      <c r="V189" s="192">
        <v>9111</v>
      </c>
      <c r="W189" s="346">
        <v>42538</v>
      </c>
      <c r="X189" s="350" t="s">
        <v>1866</v>
      </c>
      <c r="Y189" s="45" t="s">
        <v>2605</v>
      </c>
      <c r="Z189" s="34">
        <v>860001307</v>
      </c>
      <c r="AA189" s="50" t="s">
        <v>1570</v>
      </c>
      <c r="AB189" s="352">
        <v>122016</v>
      </c>
      <c r="AC189" s="91">
        <v>42538</v>
      </c>
      <c r="AD189" s="49"/>
      <c r="AE189" s="156">
        <v>107127520</v>
      </c>
      <c r="AF189" s="49"/>
      <c r="AG189" s="49"/>
      <c r="AH189" s="49">
        <f t="shared" ref="AH189" si="190">+AE189+AF189</f>
        <v>107127520</v>
      </c>
      <c r="AI189" s="157" t="s">
        <v>22</v>
      </c>
      <c r="AJ189" s="157" t="s">
        <v>67</v>
      </c>
      <c r="AK189" s="157" t="s">
        <v>67</v>
      </c>
      <c r="AL189" s="157" t="s">
        <v>67</v>
      </c>
      <c r="AM189" s="346" t="s">
        <v>67</v>
      </c>
      <c r="AN189" s="91">
        <v>42538</v>
      </c>
      <c r="AO189" s="91"/>
      <c r="AP189" s="346">
        <v>42580</v>
      </c>
      <c r="AQ189" s="29">
        <f t="shared" si="189"/>
        <v>42</v>
      </c>
      <c r="AR189" s="52"/>
      <c r="AS189" s="350" t="s">
        <v>2436</v>
      </c>
      <c r="AT189" s="55">
        <v>46680592</v>
      </c>
      <c r="AU189" s="57"/>
      <c r="AV189" s="57"/>
      <c r="AW189" s="58"/>
      <c r="AX189" s="86"/>
      <c r="AY189" s="57"/>
      <c r="AZ189" s="58"/>
      <c r="BA189" s="59"/>
      <c r="BB189" s="60"/>
      <c r="BC189" s="61"/>
      <c r="BD189" s="61"/>
      <c r="BE189" s="62"/>
      <c r="BF189" s="61"/>
      <c r="BG189" s="63"/>
      <c r="BH189" s="63"/>
      <c r="BI189" s="64"/>
      <c r="BJ189" s="65"/>
      <c r="BK189" s="66"/>
      <c r="BL189" s="65"/>
      <c r="BM189" s="203">
        <f>+AF189</f>
        <v>0</v>
      </c>
      <c r="BN189" s="204">
        <f t="shared" ref="BN189" si="191">+AW189+BC189+BI189+BM189</f>
        <v>0</v>
      </c>
      <c r="BO189" s="205">
        <f>+AH189+BN189</f>
        <v>107127520</v>
      </c>
      <c r="BP189" s="67"/>
      <c r="BQ189" s="67"/>
      <c r="BR189" s="115"/>
      <c r="BS189" s="67"/>
      <c r="BT189" s="58"/>
      <c r="BU189" s="61"/>
      <c r="BV189" s="60"/>
      <c r="BW189" s="60"/>
      <c r="BX189" s="60"/>
      <c r="BY189" s="61"/>
      <c r="BZ189" s="71"/>
      <c r="CA189" s="71"/>
      <c r="CB189" s="72"/>
      <c r="CC189" s="72"/>
      <c r="CD189" s="72"/>
      <c r="CE189" s="73"/>
      <c r="CF189" s="74">
        <f>+IF(BQ189&gt;AP189,IF(BV189&gt;BQ189,IF(CA189&gt;BV189,CA189,BV189),BQ189),AP189)</f>
        <v>42580</v>
      </c>
      <c r="CG189" s="75"/>
      <c r="CH189" s="49"/>
      <c r="CI189" s="73"/>
      <c r="CJ189" s="76" t="e">
        <f>+SUMIFS(#REF!,#REF!,AB189)</f>
        <v>#REF!</v>
      </c>
      <c r="CK189" s="77" t="e">
        <f>+SUMIFS(#REF!,#REF!,AU189)+SUMIFS(#REF!,#REF!,BA189)+SUMIFS(#REF!,#REF!,BG189)</f>
        <v>#REF!</v>
      </c>
      <c r="CL189" s="78" t="e">
        <f t="shared" ref="CL189" si="192">+(CJ189+CK189)/BO189</f>
        <v>#REF!</v>
      </c>
      <c r="CM189" s="79"/>
      <c r="CN189" s="80" t="str">
        <f>+R189</f>
        <v>EJECUCIÓN</v>
      </c>
      <c r="CO189" s="81"/>
      <c r="CP189" s="82">
        <f>+AN189</f>
        <v>42538</v>
      </c>
      <c r="CQ189" s="80">
        <f t="shared" ref="CQ189" si="193">+CF189</f>
        <v>42580</v>
      </c>
      <c r="CR189" s="83">
        <f t="shared" ref="CR189" si="194">+CQ189-CP189</f>
        <v>42</v>
      </c>
      <c r="CS189" s="83">
        <f t="shared" ref="CS189" si="195">+$CU$2-CP189</f>
        <v>-261</v>
      </c>
      <c r="CT189" s="84">
        <f t="shared" ref="CT189" si="196">+IF(CS189&gt;=CR189,100,(CS189/CR189)*100)</f>
        <v>-621.42857142857144</v>
      </c>
      <c r="CU189" s="218"/>
      <c r="CV189" s="83">
        <f t="shared" ref="CV189" si="197">+CT189</f>
        <v>-621.42857142857144</v>
      </c>
      <c r="CW189" s="85" t="e">
        <f t="shared" ref="CW189" si="198">+CL189</f>
        <v>#REF!</v>
      </c>
      <c r="CX189" s="51"/>
      <c r="DV189" s="221"/>
    </row>
    <row r="190" spans="1:126" ht="56.25" hidden="1" customHeight="1" x14ac:dyDescent="0.25">
      <c r="A190" s="352">
        <f t="shared" si="150"/>
        <v>108</v>
      </c>
      <c r="B190" s="278" t="s">
        <v>2170</v>
      </c>
      <c r="C190" s="278" t="s">
        <v>2621</v>
      </c>
      <c r="D190" s="254">
        <v>102</v>
      </c>
      <c r="E190" s="346">
        <v>42549</v>
      </c>
      <c r="F190" s="350" t="s">
        <v>1499</v>
      </c>
      <c r="G190" s="45" t="s">
        <v>1525</v>
      </c>
      <c r="H190" s="45"/>
      <c r="I190" s="45" t="s">
        <v>2303</v>
      </c>
      <c r="J190" s="28" t="s">
        <v>2626</v>
      </c>
      <c r="K190" s="347">
        <v>273</v>
      </c>
      <c r="L190" s="46">
        <v>801615</v>
      </c>
      <c r="M190" s="28" t="s">
        <v>1835</v>
      </c>
      <c r="N190" s="217">
        <v>18000000</v>
      </c>
      <c r="O190" s="75" t="s">
        <v>2627</v>
      </c>
      <c r="P190" s="183" t="s">
        <v>1487</v>
      </c>
      <c r="Q190" s="218" t="s">
        <v>1480</v>
      </c>
      <c r="R190" s="349" t="s">
        <v>1481</v>
      </c>
      <c r="S190" s="52"/>
      <c r="T190" s="75"/>
      <c r="U190" s="52"/>
      <c r="V190" s="192">
        <v>108</v>
      </c>
      <c r="W190" s="346">
        <v>42551</v>
      </c>
      <c r="X190" s="350" t="s">
        <v>1484</v>
      </c>
      <c r="Y190" s="365" t="s">
        <v>1512</v>
      </c>
      <c r="Z190" s="114">
        <v>1022097423</v>
      </c>
      <c r="AA190" s="50"/>
      <c r="AB190" s="352">
        <v>130116</v>
      </c>
      <c r="AC190" s="91">
        <v>42551</v>
      </c>
      <c r="AD190" s="367">
        <v>3000000</v>
      </c>
      <c r="AE190" s="49">
        <v>18000000</v>
      </c>
      <c r="AF190" s="49"/>
      <c r="AG190" s="49"/>
      <c r="AH190" s="367">
        <f t="shared" ref="AH190:AH191" si="199">AE190+AF190</f>
        <v>18000000</v>
      </c>
      <c r="AI190" s="157" t="s">
        <v>22</v>
      </c>
      <c r="AJ190" s="157" t="s">
        <v>67</v>
      </c>
      <c r="AK190" s="157" t="s">
        <v>67</v>
      </c>
      <c r="AL190" s="157" t="s">
        <v>67</v>
      </c>
      <c r="AM190" s="346" t="s">
        <v>67</v>
      </c>
      <c r="AN190" s="91">
        <v>42552</v>
      </c>
      <c r="AO190" s="91"/>
      <c r="AP190" s="346">
        <v>42735</v>
      </c>
      <c r="AQ190" s="29">
        <f t="shared" si="189"/>
        <v>183</v>
      </c>
      <c r="AR190" s="52"/>
      <c r="AS190" s="184" t="s">
        <v>58</v>
      </c>
      <c r="AT190" s="290">
        <v>79572017</v>
      </c>
      <c r="AU190" s="52"/>
      <c r="AV190" s="49"/>
      <c r="AW190" s="75"/>
      <c r="AX190" s="52"/>
      <c r="AY190" s="49"/>
      <c r="AZ190" s="90"/>
      <c r="BA190" s="52"/>
      <c r="BB190" s="49"/>
      <c r="BC190" s="49"/>
      <c r="BD190" s="52"/>
      <c r="BE190" s="49"/>
      <c r="BF190" s="90"/>
      <c r="BG190" s="90"/>
      <c r="BH190" s="49"/>
      <c r="BI190" s="49"/>
      <c r="BJ190" s="52"/>
      <c r="BK190" s="49"/>
      <c r="BL190" s="49"/>
      <c r="BM190" s="49"/>
      <c r="BN190" s="49"/>
      <c r="BO190" s="91"/>
      <c r="BP190" s="91"/>
      <c r="BQ190" s="50"/>
      <c r="BR190" s="91"/>
      <c r="BS190" s="49"/>
      <c r="BT190" s="91"/>
      <c r="BU190" s="91"/>
      <c r="BV190" s="50"/>
      <c r="BW190" s="91"/>
      <c r="BX190" s="49"/>
      <c r="BY190" s="91"/>
      <c r="BZ190" s="91"/>
      <c r="CA190" s="50"/>
      <c r="CB190" s="91"/>
      <c r="CC190" s="49"/>
      <c r="CD190" s="92"/>
      <c r="CE190" s="52"/>
      <c r="CF190" s="75"/>
      <c r="CG190" s="49"/>
      <c r="CH190" s="92"/>
      <c r="CI190" s="93"/>
      <c r="CJ190" s="94"/>
      <c r="CK190" s="94"/>
      <c r="CL190" s="94"/>
      <c r="CM190" s="218"/>
      <c r="CN190" s="218"/>
      <c r="CO190" s="218"/>
      <c r="CP190" s="218"/>
      <c r="CQ190" s="218"/>
      <c r="CR190" s="49"/>
      <c r="CS190" s="219"/>
      <c r="CT190" s="218"/>
      <c r="CU190" s="49"/>
      <c r="CV190" s="220"/>
      <c r="CW190" s="218"/>
      <c r="DV190" s="363"/>
    </row>
    <row r="191" spans="1:126" ht="114.75" hidden="1" customHeight="1" x14ac:dyDescent="0.25">
      <c r="A191" s="352">
        <f t="shared" si="150"/>
        <v>109</v>
      </c>
      <c r="B191" s="278" t="s">
        <v>1489</v>
      </c>
      <c r="C191" s="278" t="s">
        <v>2622</v>
      </c>
      <c r="D191" s="238">
        <v>103</v>
      </c>
      <c r="E191" s="91">
        <v>42550</v>
      </c>
      <c r="F191" s="350" t="s">
        <v>1499</v>
      </c>
      <c r="G191" s="45" t="s">
        <v>1525</v>
      </c>
      <c r="H191" s="45"/>
      <c r="I191" s="45" t="s">
        <v>2257</v>
      </c>
      <c r="J191" s="351" t="s">
        <v>2648</v>
      </c>
      <c r="K191" s="347">
        <v>271</v>
      </c>
      <c r="L191" s="46">
        <v>80101505</v>
      </c>
      <c r="M191" s="28" t="s">
        <v>2624</v>
      </c>
      <c r="N191" s="217">
        <v>27000000</v>
      </c>
      <c r="O191" s="75" t="s">
        <v>2625</v>
      </c>
      <c r="P191" s="349" t="s">
        <v>1487</v>
      </c>
      <c r="Q191" s="218" t="s">
        <v>1480</v>
      </c>
      <c r="R191" s="349" t="s">
        <v>1481</v>
      </c>
      <c r="S191" s="52"/>
      <c r="T191" s="75"/>
      <c r="U191" s="52"/>
      <c r="V191" s="194">
        <v>109</v>
      </c>
      <c r="W191" s="346">
        <v>42551</v>
      </c>
      <c r="X191" s="350" t="s">
        <v>1484</v>
      </c>
      <c r="Y191" s="365" t="s">
        <v>2623</v>
      </c>
      <c r="Z191" s="34">
        <v>800251984</v>
      </c>
      <c r="AA191" s="50" t="s">
        <v>1570</v>
      </c>
      <c r="AB191" s="352">
        <v>100316</v>
      </c>
      <c r="AC191" s="91">
        <v>42551</v>
      </c>
      <c r="AD191" s="367">
        <v>4500000</v>
      </c>
      <c r="AE191" s="49">
        <v>27000000</v>
      </c>
      <c r="AF191" s="49"/>
      <c r="AG191" s="49"/>
      <c r="AH191" s="367">
        <f t="shared" si="199"/>
        <v>27000000</v>
      </c>
      <c r="AI191" s="157" t="s">
        <v>22</v>
      </c>
      <c r="AJ191" s="157" t="s">
        <v>67</v>
      </c>
      <c r="AK191" s="157" t="s">
        <v>67</v>
      </c>
      <c r="AL191" s="157" t="s">
        <v>67</v>
      </c>
      <c r="AM191" s="346" t="s">
        <v>67</v>
      </c>
      <c r="AN191" s="91">
        <v>42551</v>
      </c>
      <c r="AO191" s="91"/>
      <c r="AP191" s="346">
        <v>42734</v>
      </c>
      <c r="AQ191" s="29">
        <f t="shared" si="189"/>
        <v>183</v>
      </c>
      <c r="AR191" s="52"/>
      <c r="AS191" s="350" t="s">
        <v>678</v>
      </c>
      <c r="AT191" s="290">
        <v>51969566</v>
      </c>
      <c r="AU191" s="52"/>
      <c r="AV191" s="52"/>
      <c r="AW191" s="49"/>
      <c r="AX191" s="75"/>
      <c r="AY191" s="52"/>
      <c r="AZ191" s="49"/>
      <c r="BA191" s="90"/>
      <c r="BB191" s="52"/>
      <c r="BC191" s="49"/>
      <c r="BD191" s="49"/>
      <c r="BE191" s="52"/>
      <c r="BF191" s="49"/>
      <c r="BG191" s="90"/>
      <c r="BH191" s="90"/>
      <c r="BI191" s="49"/>
      <c r="BJ191" s="49"/>
      <c r="BK191" s="52"/>
      <c r="BL191" s="49"/>
      <c r="BM191" s="49"/>
      <c r="BN191" s="49"/>
      <c r="BO191" s="49"/>
      <c r="BP191" s="91"/>
      <c r="BQ191" s="91"/>
      <c r="BR191" s="50"/>
      <c r="BS191" s="91"/>
      <c r="BT191" s="49"/>
      <c r="BU191" s="91"/>
      <c r="BV191" s="91"/>
      <c r="BW191" s="50"/>
      <c r="BX191" s="91"/>
      <c r="BY191" s="49"/>
      <c r="BZ191" s="91"/>
      <c r="CA191" s="91"/>
      <c r="CB191" s="50"/>
      <c r="CC191" s="91"/>
      <c r="CD191" s="49"/>
      <c r="CE191" s="92"/>
      <c r="CF191" s="52"/>
      <c r="CG191" s="75"/>
      <c r="CH191" s="49"/>
      <c r="CI191" s="92"/>
      <c r="CJ191" s="93"/>
      <c r="CK191" s="94"/>
      <c r="CL191" s="94"/>
      <c r="CM191" s="94"/>
      <c r="CN191" s="218"/>
      <c r="CO191" s="218"/>
      <c r="CP191" s="218"/>
      <c r="CQ191" s="218"/>
      <c r="CR191" s="218"/>
      <c r="CS191" s="49"/>
      <c r="CT191" s="219"/>
      <c r="CU191" s="218"/>
      <c r="CV191" s="49"/>
      <c r="CW191" s="218"/>
      <c r="DV191" s="363"/>
    </row>
    <row r="192" spans="1:126" s="233" customFormat="1" ht="69" hidden="1" customHeight="1" x14ac:dyDescent="0.25">
      <c r="A192" s="137">
        <f t="shared" si="150"/>
        <v>0</v>
      </c>
      <c r="B192" s="276" t="s">
        <v>1610</v>
      </c>
      <c r="C192" s="230" t="s">
        <v>2666</v>
      </c>
      <c r="D192" s="262">
        <v>43</v>
      </c>
      <c r="E192" s="138">
        <v>42548</v>
      </c>
      <c r="F192" s="283" t="s">
        <v>2248</v>
      </c>
      <c r="G192" s="283" t="s">
        <v>2248</v>
      </c>
      <c r="H192" s="283"/>
      <c r="I192" s="208" t="s">
        <v>2257</v>
      </c>
      <c r="J192" s="139" t="s">
        <v>2632</v>
      </c>
      <c r="K192" s="137">
        <v>184</v>
      </c>
      <c r="L192" s="141">
        <v>781815</v>
      </c>
      <c r="M192" s="251" t="s">
        <v>2234</v>
      </c>
      <c r="N192" s="163">
        <v>10000000</v>
      </c>
      <c r="O192" s="142" t="s">
        <v>2635</v>
      </c>
      <c r="P192" s="144" t="s">
        <v>1598</v>
      </c>
      <c r="Q192" s="289" t="s">
        <v>1985</v>
      </c>
      <c r="R192" s="289" t="s">
        <v>1985</v>
      </c>
      <c r="S192" s="147"/>
      <c r="T192" s="150"/>
      <c r="U192" s="147"/>
      <c r="V192" s="192"/>
      <c r="W192" s="138"/>
      <c r="X192" s="208" t="s">
        <v>2633</v>
      </c>
      <c r="Y192" s="45"/>
      <c r="Z192" s="258"/>
      <c r="AA192" s="131"/>
      <c r="AB192" s="152"/>
      <c r="AC192" s="138"/>
      <c r="AD192" s="127"/>
      <c r="AE192" s="163">
        <v>10000000</v>
      </c>
      <c r="AF192" s="127"/>
      <c r="AG192" s="127"/>
      <c r="AH192" s="127">
        <v>0</v>
      </c>
      <c r="AI192" s="158" t="s">
        <v>22</v>
      </c>
      <c r="AJ192" s="158" t="s">
        <v>67</v>
      </c>
      <c r="AK192" s="158" t="s">
        <v>67</v>
      </c>
      <c r="AL192" s="158" t="s">
        <v>67</v>
      </c>
      <c r="AM192" s="138"/>
      <c r="AN192" s="138"/>
      <c r="AO192" s="138"/>
      <c r="AP192" s="346">
        <v>42735</v>
      </c>
      <c r="AQ192" s="146">
        <f t="shared" si="189"/>
        <v>42735</v>
      </c>
      <c r="AR192" s="146"/>
      <c r="AS192" s="208" t="s">
        <v>2634</v>
      </c>
      <c r="AT192" s="291"/>
      <c r="AU192" s="259"/>
      <c r="AV192" s="147"/>
      <c r="AW192" s="146"/>
      <c r="AX192" s="146"/>
      <c r="AY192" s="147"/>
      <c r="AZ192" s="146"/>
      <c r="BA192" s="141"/>
      <c r="BB192" s="144"/>
      <c r="BC192" s="146"/>
      <c r="BD192" s="146"/>
      <c r="BE192" s="147"/>
      <c r="BF192" s="146"/>
      <c r="BG192" s="149"/>
      <c r="BH192" s="149"/>
      <c r="BI192" s="127"/>
      <c r="BJ192" s="146"/>
      <c r="BK192" s="147"/>
      <c r="BL192" s="146"/>
      <c r="BM192" s="127">
        <v>0</v>
      </c>
      <c r="BN192" s="127">
        <v>0</v>
      </c>
      <c r="BO192" s="127">
        <v>7000000</v>
      </c>
      <c r="BP192" s="144"/>
      <c r="BQ192" s="144"/>
      <c r="BR192" s="144"/>
      <c r="BS192" s="144"/>
      <c r="BT192" s="146"/>
      <c r="BU192" s="144"/>
      <c r="BV192" s="144"/>
      <c r="BW192" s="144"/>
      <c r="BX192" s="144"/>
      <c r="BY192" s="146"/>
      <c r="BZ192" s="130"/>
      <c r="CA192" s="130"/>
      <c r="CB192" s="144"/>
      <c r="CC192" s="144"/>
      <c r="CD192" s="144"/>
      <c r="CE192" s="154"/>
      <c r="CF192" s="126"/>
      <c r="CG192" s="128"/>
      <c r="CH192" s="127"/>
      <c r="CI192" s="132"/>
      <c r="CJ192" s="133"/>
      <c r="CK192" s="134"/>
      <c r="CL192" s="134"/>
      <c r="CM192" s="134"/>
      <c r="CN192" s="230"/>
      <c r="CO192" s="230"/>
      <c r="CP192" s="230"/>
      <c r="CQ192" s="230"/>
      <c r="CR192" s="230"/>
      <c r="CS192" s="127"/>
      <c r="CT192" s="231"/>
      <c r="CU192" s="230"/>
      <c r="CV192" s="127"/>
      <c r="CW192" s="230"/>
    </row>
    <row r="193" spans="1:126" s="233" customFormat="1" ht="69" hidden="1" customHeight="1" x14ac:dyDescent="0.25">
      <c r="A193" s="137">
        <f t="shared" si="150"/>
        <v>0</v>
      </c>
      <c r="B193" s="276" t="s">
        <v>1610</v>
      </c>
      <c r="C193" s="230" t="s">
        <v>2677</v>
      </c>
      <c r="D193" s="260">
        <v>44</v>
      </c>
      <c r="E193" s="138">
        <v>42551</v>
      </c>
      <c r="F193" s="283" t="s">
        <v>2248</v>
      </c>
      <c r="G193" s="283" t="s">
        <v>2248</v>
      </c>
      <c r="H193" s="283"/>
      <c r="I193" s="208" t="s">
        <v>2257</v>
      </c>
      <c r="J193" s="139" t="s">
        <v>2637</v>
      </c>
      <c r="K193" s="137">
        <v>121</v>
      </c>
      <c r="L193" s="141">
        <v>44101603</v>
      </c>
      <c r="M193" s="251" t="s">
        <v>2638</v>
      </c>
      <c r="N193" s="163">
        <v>5750000</v>
      </c>
      <c r="O193" s="142" t="s">
        <v>2636</v>
      </c>
      <c r="P193" s="144" t="s">
        <v>2279</v>
      </c>
      <c r="Q193" s="289" t="s">
        <v>2752</v>
      </c>
      <c r="R193" s="289" t="s">
        <v>2752</v>
      </c>
      <c r="S193" s="147"/>
      <c r="T193" s="150"/>
      <c r="U193" s="147"/>
      <c r="V193" s="192"/>
      <c r="W193" s="138"/>
      <c r="X193" s="208" t="s">
        <v>1710</v>
      </c>
      <c r="Y193" s="45"/>
      <c r="Z193" s="258"/>
      <c r="AA193" s="131"/>
      <c r="AB193" s="152"/>
      <c r="AC193" s="138"/>
      <c r="AD193" s="127"/>
      <c r="AE193" s="163"/>
      <c r="AF193" s="127"/>
      <c r="AG193" s="127"/>
      <c r="AH193" s="127">
        <f t="shared" ref="AH193" si="200">+AE193+AF193</f>
        <v>0</v>
      </c>
      <c r="AI193" s="158" t="s">
        <v>22</v>
      </c>
      <c r="AJ193" s="158" t="s">
        <v>67</v>
      </c>
      <c r="AK193" s="158" t="s">
        <v>67</v>
      </c>
      <c r="AL193" s="158" t="s">
        <v>67</v>
      </c>
      <c r="AM193" s="138"/>
      <c r="AN193" s="138"/>
      <c r="AO193" s="138"/>
      <c r="AP193" s="346">
        <v>42735</v>
      </c>
      <c r="AQ193" s="146" t="s">
        <v>2639</v>
      </c>
      <c r="AR193" s="146"/>
      <c r="AS193" s="208" t="s">
        <v>2661</v>
      </c>
      <c r="AT193" s="292">
        <v>79448817</v>
      </c>
      <c r="AU193" s="259"/>
      <c r="AV193" s="147"/>
      <c r="AW193" s="146"/>
      <c r="AX193" s="146"/>
      <c r="AY193" s="147"/>
      <c r="AZ193" s="146"/>
      <c r="BA193" s="141"/>
      <c r="BB193" s="144"/>
      <c r="BC193" s="146"/>
      <c r="BD193" s="146"/>
      <c r="BE193" s="147"/>
      <c r="BF193" s="146"/>
      <c r="BG193" s="149"/>
      <c r="BH193" s="149"/>
      <c r="BI193" s="127"/>
      <c r="BJ193" s="146"/>
      <c r="BK193" s="147"/>
      <c r="BL193" s="146"/>
      <c r="BM193" s="127">
        <v>0</v>
      </c>
      <c r="BN193" s="127">
        <v>0</v>
      </c>
      <c r="BO193" s="127">
        <v>7000000</v>
      </c>
      <c r="BP193" s="144"/>
      <c r="BQ193" s="144"/>
      <c r="BR193" s="144"/>
      <c r="BS193" s="144"/>
      <c r="BT193" s="146"/>
      <c r="BU193" s="144"/>
      <c r="BV193" s="144"/>
      <c r="BW193" s="144"/>
      <c r="BX193" s="144"/>
      <c r="BY193" s="146"/>
      <c r="BZ193" s="130"/>
      <c r="CA193" s="130"/>
      <c r="CB193" s="144"/>
      <c r="CC193" s="144"/>
      <c r="CD193" s="144"/>
      <c r="CE193" s="154"/>
      <c r="CF193" s="126"/>
      <c r="CG193" s="128"/>
      <c r="CH193" s="127"/>
      <c r="CI193" s="132"/>
      <c r="CJ193" s="133"/>
      <c r="CK193" s="134"/>
      <c r="CL193" s="134"/>
      <c r="CM193" s="134"/>
      <c r="CN193" s="230"/>
      <c r="CO193" s="230"/>
      <c r="CP193" s="230"/>
      <c r="CQ193" s="230"/>
      <c r="CR193" s="230"/>
      <c r="CS193" s="127"/>
      <c r="CT193" s="231"/>
      <c r="CU193" s="230"/>
      <c r="CV193" s="127"/>
      <c r="CW193" s="230"/>
    </row>
    <row r="194" spans="1:126" ht="63.75" hidden="1" customHeight="1" x14ac:dyDescent="0.25">
      <c r="A194" s="352">
        <f t="shared" si="150"/>
        <v>118</v>
      </c>
      <c r="B194" s="278" t="s">
        <v>2170</v>
      </c>
      <c r="C194" s="278" t="s">
        <v>2654</v>
      </c>
      <c r="D194" s="125">
        <v>104</v>
      </c>
      <c r="E194" s="346">
        <v>42551</v>
      </c>
      <c r="F194" s="350" t="s">
        <v>1499</v>
      </c>
      <c r="G194" s="350" t="s">
        <v>1525</v>
      </c>
      <c r="H194" s="350"/>
      <c r="I194" s="30" t="s">
        <v>2257</v>
      </c>
      <c r="J194" s="351" t="s">
        <v>2650</v>
      </c>
      <c r="K194" s="347">
        <v>272</v>
      </c>
      <c r="L194" s="46">
        <v>801116</v>
      </c>
      <c r="M194" s="28" t="s">
        <v>1479</v>
      </c>
      <c r="N194" s="217">
        <v>23200000</v>
      </c>
      <c r="O194" s="75" t="s">
        <v>2651</v>
      </c>
      <c r="P194" s="349" t="s">
        <v>2652</v>
      </c>
      <c r="Q194" s="288" t="s">
        <v>1480</v>
      </c>
      <c r="R194" s="349" t="s">
        <v>1481</v>
      </c>
      <c r="S194" s="52"/>
      <c r="T194" s="75"/>
      <c r="U194" s="52"/>
      <c r="V194" s="194">
        <v>118</v>
      </c>
      <c r="W194" s="52">
        <v>42592</v>
      </c>
      <c r="X194" s="350" t="s">
        <v>1484</v>
      </c>
      <c r="Y194" s="45" t="s">
        <v>2653</v>
      </c>
      <c r="Z194" s="34">
        <v>860008582</v>
      </c>
      <c r="AA194" s="50" t="s">
        <v>1578</v>
      </c>
      <c r="AB194" s="352">
        <v>151116</v>
      </c>
      <c r="AC194" s="91"/>
      <c r="AD194" s="49">
        <v>11600000</v>
      </c>
      <c r="AE194" s="217">
        <v>23200000</v>
      </c>
      <c r="AF194" s="49"/>
      <c r="AG194" s="49"/>
      <c r="AH194" s="49">
        <f t="shared" ref="AH194" si="201">AE194+AF194</f>
        <v>23200000</v>
      </c>
      <c r="AI194" s="157" t="s">
        <v>22</v>
      </c>
      <c r="AJ194" s="157" t="s">
        <v>67</v>
      </c>
      <c r="AK194" s="157" t="s">
        <v>67</v>
      </c>
      <c r="AL194" s="157" t="s">
        <v>67</v>
      </c>
      <c r="AM194" s="346" t="s">
        <v>67</v>
      </c>
      <c r="AN194" s="91">
        <v>42592</v>
      </c>
      <c r="AO194" s="91"/>
      <c r="AP194" s="91">
        <v>42637</v>
      </c>
      <c r="AQ194" s="29">
        <f t="shared" ref="AQ194:AQ222" si="202">AP194-AN194</f>
        <v>45</v>
      </c>
      <c r="AR194" s="52"/>
      <c r="AS194" s="184" t="s">
        <v>26</v>
      </c>
      <c r="AT194" s="290">
        <v>5825755</v>
      </c>
      <c r="AU194" s="52"/>
      <c r="AV194" s="52"/>
      <c r="AW194" s="49"/>
      <c r="AX194" s="75"/>
      <c r="AY194" s="52"/>
      <c r="AZ194" s="49"/>
      <c r="BA194" s="90"/>
      <c r="BB194" s="52"/>
      <c r="BC194" s="49"/>
      <c r="BD194" s="49"/>
      <c r="BE194" s="52"/>
      <c r="BF194" s="49"/>
      <c r="BG194" s="90"/>
      <c r="BH194" s="90"/>
      <c r="BI194" s="49"/>
      <c r="BJ194" s="49"/>
      <c r="BK194" s="52"/>
      <c r="BL194" s="49"/>
      <c r="BM194" s="49"/>
      <c r="BN194" s="49"/>
      <c r="BO194" s="49"/>
      <c r="BP194" s="91"/>
      <c r="BQ194" s="91"/>
      <c r="BR194" s="50"/>
      <c r="BS194" s="91"/>
      <c r="BT194" s="49"/>
      <c r="BU194" s="91"/>
      <c r="BV194" s="91"/>
      <c r="BW194" s="50"/>
      <c r="BX194" s="91"/>
      <c r="BY194" s="49"/>
      <c r="BZ194" s="91"/>
      <c r="CA194" s="91"/>
      <c r="CB194" s="50"/>
      <c r="CC194" s="91"/>
      <c r="CD194" s="49"/>
      <c r="CE194" s="92"/>
      <c r="CF194" s="52"/>
      <c r="CG194" s="75"/>
      <c r="CH194" s="49"/>
      <c r="CI194" s="92"/>
      <c r="CJ194" s="93"/>
      <c r="CK194" s="94"/>
      <c r="CL194" s="94"/>
      <c r="CM194" s="94"/>
      <c r="CN194" s="218"/>
      <c r="CO194" s="218"/>
      <c r="CP194" s="218"/>
      <c r="CQ194" s="218"/>
      <c r="CR194" s="218"/>
      <c r="CS194" s="49"/>
      <c r="CT194" s="219"/>
      <c r="CU194" s="218"/>
      <c r="CV194" s="49"/>
      <c r="CW194" s="218"/>
      <c r="DV194" s="221"/>
    </row>
    <row r="195" spans="1:126" ht="25.5" hidden="1" x14ac:dyDescent="0.25">
      <c r="A195" s="352">
        <f t="shared" si="150"/>
        <v>9382</v>
      </c>
      <c r="B195" s="345" t="s">
        <v>2284</v>
      </c>
      <c r="C195" s="278"/>
      <c r="D195" s="263">
        <v>18309</v>
      </c>
      <c r="E195" s="346">
        <v>42538</v>
      </c>
      <c r="F195" s="350" t="s">
        <v>1590</v>
      </c>
      <c r="G195" s="117" t="s">
        <v>1873</v>
      </c>
      <c r="H195" s="117"/>
      <c r="I195" s="285" t="s">
        <v>2250</v>
      </c>
      <c r="J195" s="351" t="s">
        <v>2659</v>
      </c>
      <c r="K195" s="347">
        <v>269</v>
      </c>
      <c r="L195" s="46">
        <v>811123</v>
      </c>
      <c r="M195" s="28"/>
      <c r="N195" s="217">
        <v>27679484.420000002</v>
      </c>
      <c r="O195" s="348" t="s">
        <v>2599</v>
      </c>
      <c r="P195" s="183" t="s">
        <v>2603</v>
      </c>
      <c r="Q195" s="288" t="s">
        <v>1480</v>
      </c>
      <c r="R195" s="349" t="s">
        <v>1481</v>
      </c>
      <c r="S195" s="52"/>
      <c r="T195" s="75"/>
      <c r="U195" s="52"/>
      <c r="V195" s="192">
        <v>9382</v>
      </c>
      <c r="W195" s="346">
        <v>42557</v>
      </c>
      <c r="X195" s="350" t="s">
        <v>1484</v>
      </c>
      <c r="Y195" s="45" t="s">
        <v>2592</v>
      </c>
      <c r="Z195" s="34">
        <v>800103052</v>
      </c>
      <c r="AA195" s="50" t="s">
        <v>1883</v>
      </c>
      <c r="AB195" s="352"/>
      <c r="AC195" s="91"/>
      <c r="AD195" s="49"/>
      <c r="AE195" s="156">
        <v>27679484.420000002</v>
      </c>
      <c r="AF195" s="49"/>
      <c r="AG195" s="49"/>
      <c r="AH195" s="49">
        <f t="shared" ref="AH195:AH197" si="203">+AE195+AF195</f>
        <v>27679484.420000002</v>
      </c>
      <c r="AI195" s="157" t="s">
        <v>22</v>
      </c>
      <c r="AJ195" s="157" t="s">
        <v>67</v>
      </c>
      <c r="AK195" s="157" t="s">
        <v>67</v>
      </c>
      <c r="AL195" s="157" t="s">
        <v>67</v>
      </c>
      <c r="AM195" s="346" t="s">
        <v>67</v>
      </c>
      <c r="AN195" s="91">
        <v>42557</v>
      </c>
      <c r="AO195" s="91"/>
      <c r="AP195" s="346">
        <v>42916</v>
      </c>
      <c r="AQ195" s="29">
        <f t="shared" si="202"/>
        <v>359</v>
      </c>
      <c r="AR195" s="52"/>
      <c r="AS195" s="184" t="s">
        <v>2660</v>
      </c>
      <c r="AT195" s="290">
        <v>46373712</v>
      </c>
      <c r="AU195" s="57"/>
      <c r="AV195" s="57"/>
      <c r="AW195" s="58"/>
      <c r="AX195" s="86"/>
      <c r="AY195" s="57"/>
      <c r="AZ195" s="58"/>
      <c r="BA195" s="59"/>
      <c r="BB195" s="60"/>
      <c r="BC195" s="61"/>
      <c r="BD195" s="61"/>
      <c r="BE195" s="62"/>
      <c r="BF195" s="61"/>
      <c r="BG195" s="63"/>
      <c r="BH195" s="63"/>
      <c r="BI195" s="64"/>
      <c r="BJ195" s="65"/>
      <c r="BK195" s="66"/>
      <c r="BL195" s="65"/>
      <c r="BM195" s="203">
        <f>+AF195</f>
        <v>0</v>
      </c>
      <c r="BN195" s="204">
        <f t="shared" ref="BN195" si="204">+AW195+BC195+BI195+BM195</f>
        <v>0</v>
      </c>
      <c r="BO195" s="205">
        <f>+AH195+BN195</f>
        <v>27679484.420000002</v>
      </c>
      <c r="BP195" s="67"/>
      <c r="BQ195" s="67"/>
      <c r="BR195" s="115"/>
      <c r="BS195" s="67"/>
      <c r="BT195" s="58"/>
      <c r="BU195" s="61"/>
      <c r="BV195" s="60"/>
      <c r="BW195" s="60"/>
      <c r="BX195" s="60"/>
      <c r="BY195" s="61"/>
      <c r="BZ195" s="71"/>
      <c r="CA195" s="71"/>
      <c r="CB195" s="72"/>
      <c r="CC195" s="72"/>
      <c r="CD195" s="72"/>
      <c r="CE195" s="73"/>
      <c r="CF195" s="74">
        <f>+IF(BQ195&gt;AP195,IF(BV195&gt;BQ195,IF(CA195&gt;BV195,CA195,BV195),BQ195),AP195)</f>
        <v>42916</v>
      </c>
      <c r="CG195" s="75"/>
      <c r="CH195" s="49"/>
      <c r="CI195" s="73"/>
      <c r="CJ195" s="76" t="e">
        <f>+SUMIFS(#REF!,#REF!,AB195)</f>
        <v>#REF!</v>
      </c>
      <c r="CK195" s="77" t="e">
        <f>+SUMIFS(#REF!,#REF!,AU195)+SUMIFS(#REF!,#REF!,BA195)+SUMIFS(#REF!,#REF!,BG195)</f>
        <v>#REF!</v>
      </c>
      <c r="CL195" s="78" t="e">
        <f t="shared" ref="CL195" si="205">+(CJ195+CK195)/BO195</f>
        <v>#REF!</v>
      </c>
      <c r="CM195" s="79"/>
      <c r="CN195" s="80" t="str">
        <f>+R195</f>
        <v>EJECUCIÓN</v>
      </c>
      <c r="CO195" s="81"/>
      <c r="CP195" s="82">
        <f>+AN195</f>
        <v>42557</v>
      </c>
      <c r="CQ195" s="80">
        <f t="shared" ref="CQ195" si="206">+CF195</f>
        <v>42916</v>
      </c>
      <c r="CR195" s="83">
        <f t="shared" ref="CR195" si="207">+CQ195-CP195</f>
        <v>359</v>
      </c>
      <c r="CS195" s="83">
        <f t="shared" ref="CS195" si="208">+$CU$2-CP195</f>
        <v>-280</v>
      </c>
      <c r="CT195" s="84">
        <f t="shared" ref="CT195" si="209">+IF(CS195&gt;=CR195,100,(CS195/CR195)*100)</f>
        <v>-77.994428969359333</v>
      </c>
      <c r="CU195" s="218"/>
      <c r="CV195" s="83">
        <f t="shared" ref="CV195" si="210">+CT195</f>
        <v>-77.994428969359333</v>
      </c>
      <c r="CW195" s="85" t="e">
        <f t="shared" ref="CW195" si="211">+CL195</f>
        <v>#REF!</v>
      </c>
      <c r="CX195" s="51"/>
      <c r="DV195" s="221"/>
    </row>
    <row r="196" spans="1:126" ht="97.5" hidden="1" customHeight="1" x14ac:dyDescent="0.25">
      <c r="A196" s="352">
        <f t="shared" si="150"/>
        <v>121</v>
      </c>
      <c r="B196" s="345" t="s">
        <v>2324</v>
      </c>
      <c r="C196" s="278" t="s">
        <v>2672</v>
      </c>
      <c r="D196" s="121">
        <v>17</v>
      </c>
      <c r="E196" s="346">
        <v>42551</v>
      </c>
      <c r="F196" s="117" t="s">
        <v>1590</v>
      </c>
      <c r="G196" s="117" t="s">
        <v>1591</v>
      </c>
      <c r="H196" s="117"/>
      <c r="I196" s="285" t="s">
        <v>2250</v>
      </c>
      <c r="J196" s="351" t="s">
        <v>2668</v>
      </c>
      <c r="K196" s="347">
        <v>270</v>
      </c>
      <c r="L196" s="46" t="s">
        <v>2669</v>
      </c>
      <c r="M196" s="28" t="s">
        <v>2670</v>
      </c>
      <c r="N196" s="162">
        <v>137991088</v>
      </c>
      <c r="O196" s="348" t="s">
        <v>2671</v>
      </c>
      <c r="P196" s="91" t="s">
        <v>1531</v>
      </c>
      <c r="Q196" s="288" t="s">
        <v>1480</v>
      </c>
      <c r="R196" s="349" t="s">
        <v>1481</v>
      </c>
      <c r="S196" s="47"/>
      <c r="T196" s="48"/>
      <c r="U196" s="47"/>
      <c r="V196" s="192">
        <v>121</v>
      </c>
      <c r="W196" s="346">
        <v>42606</v>
      </c>
      <c r="X196" s="350" t="s">
        <v>1484</v>
      </c>
      <c r="Y196" s="45" t="s">
        <v>2760</v>
      </c>
      <c r="Z196" s="54">
        <v>900394093</v>
      </c>
      <c r="AA196" s="50" t="s">
        <v>1578</v>
      </c>
      <c r="AB196" s="347">
        <v>161916</v>
      </c>
      <c r="AC196" s="346">
        <v>42607</v>
      </c>
      <c r="AD196" s="49">
        <v>0</v>
      </c>
      <c r="AE196" s="113">
        <v>137900000</v>
      </c>
      <c r="AF196" s="49"/>
      <c r="AG196" s="49"/>
      <c r="AH196" s="49">
        <f>AE196+AF196+AG196</f>
        <v>137900000</v>
      </c>
      <c r="AI196" s="157" t="s">
        <v>2402</v>
      </c>
      <c r="AJ196" s="88" t="s">
        <v>2403</v>
      </c>
      <c r="AK196" s="346"/>
      <c r="AL196" s="346" t="s">
        <v>2071</v>
      </c>
      <c r="AM196" s="346">
        <v>42606</v>
      </c>
      <c r="AN196" s="346">
        <v>42606</v>
      </c>
      <c r="AO196" s="346"/>
      <c r="AP196" s="346">
        <v>42696</v>
      </c>
      <c r="AQ196" s="171">
        <f t="shared" si="202"/>
        <v>90</v>
      </c>
      <c r="AR196" s="29"/>
      <c r="AS196" s="184" t="s">
        <v>2295</v>
      </c>
      <c r="AT196" s="290">
        <v>79820029</v>
      </c>
      <c r="AU196" s="57"/>
      <c r="AV196" s="57"/>
      <c r="AW196" s="58"/>
      <c r="AX196" s="86"/>
      <c r="AY196" s="57"/>
      <c r="AZ196" s="58"/>
      <c r="BA196" s="59"/>
      <c r="BB196" s="60"/>
      <c r="BC196" s="61"/>
      <c r="BD196" s="61"/>
      <c r="BE196" s="62"/>
      <c r="BF196" s="61"/>
      <c r="BG196" s="63"/>
      <c r="BH196" s="63"/>
      <c r="BI196" s="64"/>
      <c r="BJ196" s="65"/>
      <c r="BK196" s="66"/>
      <c r="BL196" s="65"/>
      <c r="BM196" s="203">
        <v>0</v>
      </c>
      <c r="BN196" s="204">
        <v>0</v>
      </c>
      <c r="BO196" s="205">
        <v>0</v>
      </c>
      <c r="BP196" s="67"/>
      <c r="BQ196" s="67"/>
      <c r="BR196" s="115"/>
      <c r="BS196" s="67"/>
      <c r="BT196" s="58"/>
      <c r="BU196" s="61"/>
      <c r="BV196" s="60"/>
      <c r="BW196" s="60"/>
      <c r="BX196" s="60"/>
      <c r="BY196" s="61"/>
      <c r="BZ196" s="71"/>
      <c r="CA196" s="71"/>
      <c r="CB196" s="72"/>
      <c r="CC196" s="72"/>
      <c r="CD196" s="72"/>
      <c r="CE196" s="73"/>
      <c r="CF196" s="74">
        <v>42735</v>
      </c>
      <c r="CG196" s="75"/>
      <c r="CH196" s="49"/>
      <c r="CI196" s="73"/>
      <c r="CJ196" s="76" t="e">
        <v>#REF!</v>
      </c>
      <c r="CK196" s="77" t="e">
        <v>#REF!</v>
      </c>
      <c r="CL196" s="78" t="e">
        <v>#REF!</v>
      </c>
      <c r="CM196" s="218"/>
      <c r="CN196" s="218"/>
      <c r="CO196" s="218"/>
      <c r="CP196" s="49"/>
      <c r="CQ196" s="219"/>
      <c r="CR196" s="218"/>
      <c r="CS196" s="49"/>
      <c r="CT196" s="218"/>
      <c r="CU196" s="218"/>
      <c r="CV196" s="218"/>
      <c r="CW196" s="218"/>
      <c r="DV196" s="221"/>
    </row>
    <row r="197" spans="1:126" ht="69" hidden="1" customHeight="1" x14ac:dyDescent="0.25">
      <c r="A197" s="352">
        <f t="shared" si="150"/>
        <v>41</v>
      </c>
      <c r="B197" s="278" t="s">
        <v>1610</v>
      </c>
      <c r="C197" s="278" t="s">
        <v>2835</v>
      </c>
      <c r="D197" s="263">
        <v>45</v>
      </c>
      <c r="E197" s="346">
        <v>42569</v>
      </c>
      <c r="F197" s="117" t="s">
        <v>2248</v>
      </c>
      <c r="G197" s="117" t="s">
        <v>2248</v>
      </c>
      <c r="H197" s="117"/>
      <c r="I197" s="350" t="s">
        <v>2257</v>
      </c>
      <c r="J197" s="45" t="s">
        <v>2678</v>
      </c>
      <c r="K197" s="352">
        <v>184</v>
      </c>
      <c r="L197" s="46">
        <v>781815</v>
      </c>
      <c r="M197" s="26" t="s">
        <v>2679</v>
      </c>
      <c r="N197" s="162">
        <v>5750000</v>
      </c>
      <c r="O197" s="348" t="s">
        <v>2636</v>
      </c>
      <c r="P197" s="349" t="s">
        <v>2279</v>
      </c>
      <c r="Q197" s="288" t="s">
        <v>1480</v>
      </c>
      <c r="R197" s="349" t="s">
        <v>1481</v>
      </c>
      <c r="S197" s="47"/>
      <c r="T197" s="48"/>
      <c r="U197" s="47"/>
      <c r="V197" s="192">
        <v>41</v>
      </c>
      <c r="W197" s="346">
        <v>42599</v>
      </c>
      <c r="X197" s="350" t="s">
        <v>1710</v>
      </c>
      <c r="Y197" s="45" t="s">
        <v>2789</v>
      </c>
      <c r="Z197" s="34">
        <v>890331560</v>
      </c>
      <c r="AA197" s="50" t="s">
        <v>1806</v>
      </c>
      <c r="AB197" s="347">
        <v>154416</v>
      </c>
      <c r="AC197" s="346"/>
      <c r="AD197" s="49"/>
      <c r="AE197" s="162">
        <v>10000000</v>
      </c>
      <c r="AF197" s="49"/>
      <c r="AG197" s="49"/>
      <c r="AH197" s="49">
        <f t="shared" si="203"/>
        <v>10000000</v>
      </c>
      <c r="AI197" s="157" t="s">
        <v>22</v>
      </c>
      <c r="AJ197" s="157" t="s">
        <v>67</v>
      </c>
      <c r="AK197" s="157" t="s">
        <v>67</v>
      </c>
      <c r="AL197" s="157" t="s">
        <v>67</v>
      </c>
      <c r="AM197" s="346"/>
      <c r="AN197" s="346">
        <v>42599</v>
      </c>
      <c r="AO197" s="346"/>
      <c r="AP197" s="346">
        <v>42735</v>
      </c>
      <c r="AQ197" s="171">
        <f t="shared" si="202"/>
        <v>136</v>
      </c>
      <c r="AR197" s="29"/>
      <c r="AS197" s="350" t="s">
        <v>2661</v>
      </c>
      <c r="AT197" s="290">
        <v>79448817</v>
      </c>
      <c r="AU197" s="95"/>
      <c r="AV197" s="47"/>
      <c r="AW197" s="29"/>
      <c r="AX197" s="29"/>
      <c r="AY197" s="47"/>
      <c r="AZ197" s="29"/>
      <c r="BA197" s="46"/>
      <c r="BB197" s="349"/>
      <c r="BC197" s="29"/>
      <c r="BD197" s="29"/>
      <c r="BE197" s="47"/>
      <c r="BF197" s="29"/>
      <c r="BG197" s="96"/>
      <c r="BH197" s="96"/>
      <c r="BI197" s="49"/>
      <c r="BJ197" s="29"/>
      <c r="BK197" s="47"/>
      <c r="BL197" s="29"/>
      <c r="BM197" s="49">
        <v>0</v>
      </c>
      <c r="BN197" s="49">
        <v>0</v>
      </c>
      <c r="BO197" s="49">
        <v>7000000</v>
      </c>
      <c r="BP197" s="349"/>
      <c r="BQ197" s="349"/>
      <c r="BR197" s="349"/>
      <c r="BS197" s="349"/>
      <c r="BT197" s="29"/>
      <c r="BU197" s="349"/>
      <c r="BV197" s="349"/>
      <c r="BW197" s="349"/>
      <c r="BX197" s="349"/>
      <c r="BY197" s="29"/>
      <c r="BZ197" s="91"/>
      <c r="CA197" s="91"/>
      <c r="CB197" s="349"/>
      <c r="CC197" s="349"/>
      <c r="CD197" s="349"/>
      <c r="CE197" s="73"/>
      <c r="CF197" s="52"/>
      <c r="CG197" s="75"/>
      <c r="CH197" s="49"/>
      <c r="CI197" s="92"/>
      <c r="CJ197" s="93"/>
      <c r="CK197" s="94"/>
      <c r="CL197" s="94"/>
      <c r="CM197" s="94"/>
      <c r="CN197" s="218"/>
      <c r="CO197" s="218"/>
      <c r="CP197" s="218"/>
      <c r="CQ197" s="218"/>
      <c r="CR197" s="218"/>
      <c r="CS197" s="49"/>
      <c r="CT197" s="219"/>
      <c r="CU197" s="218"/>
      <c r="CV197" s="49"/>
      <c r="CW197" s="218"/>
      <c r="DV197" s="221"/>
    </row>
    <row r="198" spans="1:126" ht="63.75" hidden="1" customHeight="1" x14ac:dyDescent="0.25">
      <c r="A198" s="352">
        <f t="shared" ref="A198:A246" si="212">(V198)</f>
        <v>119</v>
      </c>
      <c r="B198" s="278" t="s">
        <v>1609</v>
      </c>
      <c r="C198" s="278" t="s">
        <v>2681</v>
      </c>
      <c r="D198" s="125">
        <v>105</v>
      </c>
      <c r="E198" s="346">
        <v>42573</v>
      </c>
      <c r="F198" s="350" t="s">
        <v>1499</v>
      </c>
      <c r="G198" s="350" t="s">
        <v>1546</v>
      </c>
      <c r="H198" s="350"/>
      <c r="I198" s="30" t="s">
        <v>2257</v>
      </c>
      <c r="J198" s="351" t="s">
        <v>2680</v>
      </c>
      <c r="K198" s="347">
        <v>55</v>
      </c>
      <c r="L198" s="46">
        <v>801315</v>
      </c>
      <c r="M198" s="28" t="s">
        <v>1548</v>
      </c>
      <c r="N198" s="217">
        <v>6912000</v>
      </c>
      <c r="O198" s="75" t="s">
        <v>2682</v>
      </c>
      <c r="P198" s="349" t="s">
        <v>1550</v>
      </c>
      <c r="Q198" s="288" t="s">
        <v>1480</v>
      </c>
      <c r="R198" s="349" t="s">
        <v>1481</v>
      </c>
      <c r="S198" s="52"/>
      <c r="T198" s="75"/>
      <c r="U198" s="52"/>
      <c r="V198" s="194">
        <v>119</v>
      </c>
      <c r="W198" s="346">
        <v>42594</v>
      </c>
      <c r="X198" s="350" t="s">
        <v>1484</v>
      </c>
      <c r="Y198" s="45" t="s">
        <v>2754</v>
      </c>
      <c r="Z198" s="34">
        <v>830087099</v>
      </c>
      <c r="AA198" s="50" t="s">
        <v>1846</v>
      </c>
      <c r="AB198" s="352"/>
      <c r="AC198" s="91"/>
      <c r="AD198" s="49"/>
      <c r="AE198" s="217">
        <v>6912000</v>
      </c>
      <c r="AF198" s="49"/>
      <c r="AG198" s="49"/>
      <c r="AH198" s="49">
        <f t="shared" ref="AH198:AH201" si="213">AE198+AF198</f>
        <v>6912000</v>
      </c>
      <c r="AI198" s="157" t="s">
        <v>22</v>
      </c>
      <c r="AJ198" s="157" t="s">
        <v>67</v>
      </c>
      <c r="AK198" s="157" t="s">
        <v>67</v>
      </c>
      <c r="AL198" s="157" t="s">
        <v>67</v>
      </c>
      <c r="AM198" s="346" t="s">
        <v>67</v>
      </c>
      <c r="AN198" s="91">
        <v>42594</v>
      </c>
      <c r="AO198" s="91"/>
      <c r="AP198" s="346">
        <v>42674</v>
      </c>
      <c r="AQ198" s="29">
        <f t="shared" si="202"/>
        <v>80</v>
      </c>
      <c r="AR198" s="52"/>
      <c r="AS198" s="122" t="s">
        <v>2755</v>
      </c>
      <c r="AT198" s="290"/>
      <c r="AU198" s="52"/>
      <c r="AV198" s="52"/>
      <c r="AW198" s="49"/>
      <c r="AX198" s="75"/>
      <c r="AY198" s="52"/>
      <c r="AZ198" s="49"/>
      <c r="BA198" s="90"/>
      <c r="BB198" s="52"/>
      <c r="BC198" s="49"/>
      <c r="BD198" s="49"/>
      <c r="BE198" s="52"/>
      <c r="BF198" s="49"/>
      <c r="BG198" s="90"/>
      <c r="BH198" s="90"/>
      <c r="BI198" s="49"/>
      <c r="BJ198" s="49"/>
      <c r="BK198" s="52"/>
      <c r="BL198" s="49"/>
      <c r="BM198" s="49"/>
      <c r="BN198" s="49"/>
      <c r="BO198" s="49"/>
      <c r="BP198" s="91"/>
      <c r="BQ198" s="91"/>
      <c r="BR198" s="50"/>
      <c r="BS198" s="91"/>
      <c r="BT198" s="49"/>
      <c r="BU198" s="91"/>
      <c r="BV198" s="91"/>
      <c r="BW198" s="50"/>
      <c r="BX198" s="91"/>
      <c r="BY198" s="49"/>
      <c r="BZ198" s="91"/>
      <c r="CA198" s="91"/>
      <c r="CB198" s="50"/>
      <c r="CC198" s="91"/>
      <c r="CD198" s="49"/>
      <c r="CE198" s="92"/>
      <c r="CF198" s="52"/>
      <c r="CG198" s="75"/>
      <c r="CH198" s="49"/>
      <c r="CI198" s="92"/>
      <c r="CJ198" s="93"/>
      <c r="CK198" s="94"/>
      <c r="CL198" s="94"/>
      <c r="CM198" s="94"/>
      <c r="CN198" s="218"/>
      <c r="CO198" s="218"/>
      <c r="CP198" s="218"/>
      <c r="CQ198" s="218"/>
      <c r="CR198" s="218"/>
      <c r="CS198" s="49"/>
      <c r="CT198" s="219"/>
      <c r="CU198" s="218"/>
      <c r="CV198" s="49"/>
      <c r="CW198" s="218"/>
      <c r="DV198" s="221"/>
    </row>
    <row r="199" spans="1:126" ht="63.75" hidden="1" customHeight="1" x14ac:dyDescent="0.25">
      <c r="A199" s="352">
        <f t="shared" si="212"/>
        <v>117</v>
      </c>
      <c r="B199" s="278" t="s">
        <v>1489</v>
      </c>
      <c r="C199" s="278" t="s">
        <v>2683</v>
      </c>
      <c r="D199" s="125">
        <v>106</v>
      </c>
      <c r="E199" s="346">
        <v>42576</v>
      </c>
      <c r="F199" s="350" t="s">
        <v>1499</v>
      </c>
      <c r="G199" s="350" t="s">
        <v>1525</v>
      </c>
      <c r="H199" s="350"/>
      <c r="I199" s="350" t="s">
        <v>1743</v>
      </c>
      <c r="J199" s="351" t="s">
        <v>2689</v>
      </c>
      <c r="K199" s="347">
        <v>264</v>
      </c>
      <c r="L199" s="46">
        <v>861017</v>
      </c>
      <c r="M199" s="28" t="s">
        <v>1963</v>
      </c>
      <c r="N199" s="217">
        <v>22000000</v>
      </c>
      <c r="O199" s="75" t="s">
        <v>2684</v>
      </c>
      <c r="P199" s="349" t="s">
        <v>2038</v>
      </c>
      <c r="Q199" s="288" t="s">
        <v>1480</v>
      </c>
      <c r="R199" s="349" t="s">
        <v>1481</v>
      </c>
      <c r="S199" s="52"/>
      <c r="T199" s="75"/>
      <c r="U199" s="52"/>
      <c r="V199" s="194">
        <v>117</v>
      </c>
      <c r="W199" s="346">
        <v>42587</v>
      </c>
      <c r="X199" s="350" t="s">
        <v>2686</v>
      </c>
      <c r="Y199" s="45" t="s">
        <v>2687</v>
      </c>
      <c r="Z199" s="272">
        <v>830129831</v>
      </c>
      <c r="AA199" s="50" t="s">
        <v>1570</v>
      </c>
      <c r="AB199" s="352">
        <v>148716</v>
      </c>
      <c r="AC199" s="91">
        <v>42587</v>
      </c>
      <c r="AD199" s="49"/>
      <c r="AE199" s="217">
        <v>22000000</v>
      </c>
      <c r="AF199" s="49"/>
      <c r="AG199" s="49"/>
      <c r="AH199" s="49">
        <f t="shared" si="213"/>
        <v>22000000</v>
      </c>
      <c r="AI199" s="157" t="s">
        <v>22</v>
      </c>
      <c r="AJ199" s="157" t="s">
        <v>67</v>
      </c>
      <c r="AK199" s="157" t="s">
        <v>67</v>
      </c>
      <c r="AL199" s="157" t="s">
        <v>67</v>
      </c>
      <c r="AM199" s="346" t="s">
        <v>67</v>
      </c>
      <c r="AN199" s="91">
        <v>42590</v>
      </c>
      <c r="AO199" s="91"/>
      <c r="AP199" s="346">
        <v>42734</v>
      </c>
      <c r="AQ199" s="29">
        <f t="shared" si="202"/>
        <v>144</v>
      </c>
      <c r="AR199" s="52"/>
      <c r="AS199" s="184" t="s">
        <v>101</v>
      </c>
      <c r="AT199" s="290">
        <v>52206863</v>
      </c>
      <c r="AU199" s="52"/>
      <c r="AV199" s="52"/>
      <c r="AW199" s="49"/>
      <c r="AX199" s="75"/>
      <c r="AY199" s="52"/>
      <c r="AZ199" s="49"/>
      <c r="BA199" s="90"/>
      <c r="BB199" s="52"/>
      <c r="BC199" s="49"/>
      <c r="BD199" s="49"/>
      <c r="BE199" s="52"/>
      <c r="BF199" s="49"/>
      <c r="BG199" s="90"/>
      <c r="BH199" s="90"/>
      <c r="BI199" s="49"/>
      <c r="BJ199" s="49"/>
      <c r="BK199" s="52"/>
      <c r="BL199" s="49"/>
      <c r="BM199" s="49"/>
      <c r="BN199" s="49"/>
      <c r="BO199" s="49"/>
      <c r="BP199" s="91"/>
      <c r="BQ199" s="91"/>
      <c r="BR199" s="50"/>
      <c r="BS199" s="91"/>
      <c r="BT199" s="49"/>
      <c r="BU199" s="91"/>
      <c r="BV199" s="91"/>
      <c r="BW199" s="50"/>
      <c r="BX199" s="91"/>
      <c r="BY199" s="49"/>
      <c r="BZ199" s="91"/>
      <c r="CA199" s="91"/>
      <c r="CB199" s="50"/>
      <c r="CC199" s="91"/>
      <c r="CD199" s="49"/>
      <c r="CE199" s="92"/>
      <c r="CF199" s="52"/>
      <c r="CG199" s="75"/>
      <c r="CH199" s="49"/>
      <c r="CI199" s="92"/>
      <c r="CJ199" s="93"/>
      <c r="CK199" s="94"/>
      <c r="CL199" s="94"/>
      <c r="CM199" s="94"/>
      <c r="CN199" s="218"/>
      <c r="CO199" s="218"/>
      <c r="CP199" s="218"/>
      <c r="CQ199" s="218"/>
      <c r="CR199" s="218"/>
      <c r="CS199" s="49"/>
      <c r="CT199" s="219"/>
      <c r="CU199" s="218"/>
      <c r="CV199" s="49"/>
      <c r="CW199" s="218"/>
      <c r="DV199" s="221"/>
    </row>
    <row r="200" spans="1:126" ht="63.75" hidden="1" customHeight="1" x14ac:dyDescent="0.25">
      <c r="A200" s="352">
        <f t="shared" si="212"/>
        <v>124</v>
      </c>
      <c r="B200" s="278" t="s">
        <v>1610</v>
      </c>
      <c r="C200" s="278" t="s">
        <v>2688</v>
      </c>
      <c r="D200" s="125">
        <v>107</v>
      </c>
      <c r="E200" s="346">
        <v>42577</v>
      </c>
      <c r="F200" s="350" t="s">
        <v>1499</v>
      </c>
      <c r="G200" s="350" t="s">
        <v>1525</v>
      </c>
      <c r="H200" s="350"/>
      <c r="I200" s="350" t="s">
        <v>1743</v>
      </c>
      <c r="J200" s="351" t="s">
        <v>2690</v>
      </c>
      <c r="K200" s="347">
        <v>251</v>
      </c>
      <c r="L200" s="46">
        <v>861615</v>
      </c>
      <c r="M200" s="28" t="s">
        <v>2691</v>
      </c>
      <c r="N200" s="217">
        <v>50000000</v>
      </c>
      <c r="O200" s="75" t="s">
        <v>2692</v>
      </c>
      <c r="P200" s="349" t="s">
        <v>2038</v>
      </c>
      <c r="Q200" s="288" t="s">
        <v>1480</v>
      </c>
      <c r="R200" s="349" t="s">
        <v>1481</v>
      </c>
      <c r="S200" s="52"/>
      <c r="T200" s="75"/>
      <c r="U200" s="52"/>
      <c r="V200" s="194">
        <v>124</v>
      </c>
      <c r="W200" s="346">
        <v>42628</v>
      </c>
      <c r="X200" s="350" t="s">
        <v>1484</v>
      </c>
      <c r="Y200" s="45" t="s">
        <v>2169</v>
      </c>
      <c r="Z200" s="114">
        <v>860351894</v>
      </c>
      <c r="AA200" s="50" t="s">
        <v>1846</v>
      </c>
      <c r="AB200" s="352">
        <v>173616</v>
      </c>
      <c r="AC200" s="91"/>
      <c r="AD200" s="49">
        <v>25000000</v>
      </c>
      <c r="AE200" s="217">
        <v>50000000</v>
      </c>
      <c r="AF200" s="49"/>
      <c r="AG200" s="49"/>
      <c r="AH200" s="49">
        <f t="shared" si="213"/>
        <v>50000000</v>
      </c>
      <c r="AI200" s="157" t="s">
        <v>22</v>
      </c>
      <c r="AJ200" s="157" t="s">
        <v>67</v>
      </c>
      <c r="AK200" s="157" t="s">
        <v>67</v>
      </c>
      <c r="AL200" s="157" t="s">
        <v>67</v>
      </c>
      <c r="AM200" s="346" t="s">
        <v>67</v>
      </c>
      <c r="AN200" s="346">
        <v>42628</v>
      </c>
      <c r="AO200" s="346">
        <f>AN200-W200</f>
        <v>0</v>
      </c>
      <c r="AP200" s="346">
        <v>42735</v>
      </c>
      <c r="AQ200" s="171">
        <f t="shared" si="202"/>
        <v>107</v>
      </c>
      <c r="AR200" s="52"/>
      <c r="AS200" s="351" t="s">
        <v>2180</v>
      </c>
      <c r="AT200" s="8">
        <v>52439750</v>
      </c>
      <c r="AU200" s="52"/>
      <c r="AV200" s="52"/>
      <c r="AW200" s="49"/>
      <c r="AX200" s="75"/>
      <c r="AY200" s="52"/>
      <c r="AZ200" s="49"/>
      <c r="BA200" s="90"/>
      <c r="BB200" s="52"/>
      <c r="BC200" s="49"/>
      <c r="BD200" s="49"/>
      <c r="BE200" s="52"/>
      <c r="BF200" s="49"/>
      <c r="BG200" s="90"/>
      <c r="BH200" s="90"/>
      <c r="BI200" s="49"/>
      <c r="BJ200" s="49"/>
      <c r="BK200" s="52"/>
      <c r="BL200" s="49"/>
      <c r="BM200" s="49"/>
      <c r="BN200" s="49"/>
      <c r="BO200" s="49"/>
      <c r="BP200" s="91"/>
      <c r="BQ200" s="91"/>
      <c r="BR200" s="50"/>
      <c r="BS200" s="91"/>
      <c r="BT200" s="49"/>
      <c r="BU200" s="91"/>
      <c r="BV200" s="91"/>
      <c r="BW200" s="50"/>
      <c r="BX200" s="91"/>
      <c r="BY200" s="49"/>
      <c r="BZ200" s="91"/>
      <c r="CA200" s="91"/>
      <c r="CB200" s="50"/>
      <c r="CC200" s="91"/>
      <c r="CD200" s="49"/>
      <c r="CE200" s="92"/>
      <c r="CF200" s="52"/>
      <c r="CG200" s="75"/>
      <c r="CH200" s="49"/>
      <c r="CI200" s="92"/>
      <c r="CJ200" s="93"/>
      <c r="CK200" s="94"/>
      <c r="CL200" s="94"/>
      <c r="CM200" s="94"/>
      <c r="CN200" s="218"/>
      <c r="CO200" s="218"/>
      <c r="CP200" s="218"/>
      <c r="CQ200" s="218"/>
      <c r="CR200" s="218"/>
      <c r="CS200" s="49"/>
      <c r="CT200" s="219"/>
      <c r="CU200" s="218"/>
      <c r="CV200" s="49"/>
      <c r="CW200" s="218"/>
      <c r="DV200" s="221"/>
    </row>
    <row r="201" spans="1:126" ht="63.75" hidden="1" customHeight="1" x14ac:dyDescent="0.25">
      <c r="A201" s="352" t="str">
        <f t="shared" si="212"/>
        <v>16.OPAV.20372P</v>
      </c>
      <c r="B201" s="278" t="s">
        <v>2170</v>
      </c>
      <c r="C201" s="281" t="s">
        <v>2697</v>
      </c>
      <c r="D201" s="125">
        <v>108</v>
      </c>
      <c r="E201" s="346">
        <v>42579</v>
      </c>
      <c r="F201" s="350" t="s">
        <v>1499</v>
      </c>
      <c r="G201" s="350" t="s">
        <v>1525</v>
      </c>
      <c r="H201" s="350"/>
      <c r="I201" s="30" t="s">
        <v>2257</v>
      </c>
      <c r="J201" s="351" t="s">
        <v>2694</v>
      </c>
      <c r="K201" s="347">
        <v>274</v>
      </c>
      <c r="L201" s="46">
        <v>721019</v>
      </c>
      <c r="M201" s="28" t="s">
        <v>2695</v>
      </c>
      <c r="N201" s="217">
        <v>11523031</v>
      </c>
      <c r="O201" s="75" t="s">
        <v>2696</v>
      </c>
      <c r="P201" s="349" t="s">
        <v>1714</v>
      </c>
      <c r="Q201" s="288" t="s">
        <v>1480</v>
      </c>
      <c r="R201" s="349" t="s">
        <v>1481</v>
      </c>
      <c r="S201" s="52"/>
      <c r="T201" s="75"/>
      <c r="U201" s="52"/>
      <c r="V201" s="192" t="s">
        <v>2693</v>
      </c>
      <c r="W201" s="346">
        <v>42583</v>
      </c>
      <c r="X201" s="350" t="s">
        <v>1547</v>
      </c>
      <c r="Y201" s="45" t="s">
        <v>2698</v>
      </c>
      <c r="Z201" s="114">
        <v>900703674</v>
      </c>
      <c r="AA201" s="50" t="s">
        <v>1895</v>
      </c>
      <c r="AB201" s="352">
        <v>146916</v>
      </c>
      <c r="AC201" s="91"/>
      <c r="AD201" s="49"/>
      <c r="AE201" s="217">
        <v>11523031</v>
      </c>
      <c r="AF201" s="49"/>
      <c r="AG201" s="49"/>
      <c r="AH201" s="49">
        <f t="shared" si="213"/>
        <v>11523031</v>
      </c>
      <c r="AI201" s="157" t="s">
        <v>22</v>
      </c>
      <c r="AJ201" s="157" t="s">
        <v>67</v>
      </c>
      <c r="AK201" s="157" t="s">
        <v>67</v>
      </c>
      <c r="AL201" s="157" t="s">
        <v>67</v>
      </c>
      <c r="AM201" s="346" t="s">
        <v>67</v>
      </c>
      <c r="AN201" s="346">
        <v>42583</v>
      </c>
      <c r="AO201" s="346"/>
      <c r="AP201" s="346">
        <v>42613</v>
      </c>
      <c r="AQ201" s="29">
        <f t="shared" si="202"/>
        <v>30</v>
      </c>
      <c r="AR201" s="52"/>
      <c r="AS201" s="184" t="s">
        <v>92</v>
      </c>
      <c r="AT201" s="290">
        <v>7314404</v>
      </c>
      <c r="AU201" s="52"/>
      <c r="AV201" s="52"/>
      <c r="AW201" s="49"/>
      <c r="AX201" s="75"/>
      <c r="AY201" s="52"/>
      <c r="AZ201" s="49"/>
      <c r="BA201" s="90"/>
      <c r="BB201" s="52"/>
      <c r="BC201" s="49"/>
      <c r="BD201" s="49"/>
      <c r="BE201" s="52"/>
      <c r="BF201" s="49"/>
      <c r="BG201" s="90"/>
      <c r="BH201" s="90"/>
      <c r="BI201" s="49"/>
      <c r="BJ201" s="49"/>
      <c r="BK201" s="52"/>
      <c r="BL201" s="49"/>
      <c r="BM201" s="49"/>
      <c r="BN201" s="49"/>
      <c r="BO201" s="49"/>
      <c r="BP201" s="91"/>
      <c r="BQ201" s="91"/>
      <c r="BR201" s="50"/>
      <c r="BS201" s="91"/>
      <c r="BT201" s="49"/>
      <c r="BU201" s="91"/>
      <c r="BV201" s="91"/>
      <c r="BW201" s="50"/>
      <c r="BX201" s="91"/>
      <c r="BY201" s="49"/>
      <c r="BZ201" s="91"/>
      <c r="CA201" s="91"/>
      <c r="CB201" s="50"/>
      <c r="CC201" s="91"/>
      <c r="CD201" s="49"/>
      <c r="CE201" s="92"/>
      <c r="CF201" s="52"/>
      <c r="CG201" s="75"/>
      <c r="CH201" s="49"/>
      <c r="CI201" s="92"/>
      <c r="CJ201" s="93"/>
      <c r="CK201" s="94"/>
      <c r="CL201" s="94"/>
      <c r="CM201" s="94"/>
      <c r="CN201" s="218"/>
      <c r="CO201" s="218"/>
      <c r="CP201" s="218"/>
      <c r="CQ201" s="218"/>
      <c r="CR201" s="218"/>
      <c r="CS201" s="49"/>
      <c r="CT201" s="219"/>
      <c r="CU201" s="218"/>
      <c r="CV201" s="49"/>
      <c r="CW201" s="218"/>
      <c r="DV201" s="221"/>
    </row>
    <row r="202" spans="1:126" ht="76.5" hidden="1" x14ac:dyDescent="0.25">
      <c r="A202" s="352">
        <f t="shared" si="212"/>
        <v>38</v>
      </c>
      <c r="B202" s="278" t="s">
        <v>2324</v>
      </c>
      <c r="C202" s="281" t="s">
        <v>2836</v>
      </c>
      <c r="D202" s="263">
        <v>46</v>
      </c>
      <c r="E202" s="346">
        <v>42570</v>
      </c>
      <c r="F202" s="117" t="s">
        <v>2248</v>
      </c>
      <c r="G202" s="117" t="s">
        <v>2248</v>
      </c>
      <c r="H202" s="117"/>
      <c r="I202" s="30" t="s">
        <v>2257</v>
      </c>
      <c r="J202" s="351" t="s">
        <v>2376</v>
      </c>
      <c r="K202" s="352">
        <v>86</v>
      </c>
      <c r="L202" s="46" t="s">
        <v>1849</v>
      </c>
      <c r="M202" s="354" t="s">
        <v>1850</v>
      </c>
      <c r="N202" s="162">
        <v>2730000</v>
      </c>
      <c r="O202" s="348" t="s">
        <v>2377</v>
      </c>
      <c r="P202" s="349" t="s">
        <v>1786</v>
      </c>
      <c r="Q202" s="288" t="s">
        <v>1480</v>
      </c>
      <c r="R202" s="349" t="s">
        <v>1481</v>
      </c>
      <c r="S202" s="47"/>
      <c r="T202" s="48"/>
      <c r="U202" s="47"/>
      <c r="V202" s="192">
        <v>38</v>
      </c>
      <c r="W202" s="346">
        <v>42590</v>
      </c>
      <c r="X202" s="350" t="s">
        <v>1823</v>
      </c>
      <c r="Y202" s="45" t="s">
        <v>2786</v>
      </c>
      <c r="Z202" s="34">
        <v>800020672</v>
      </c>
      <c r="AA202" s="50" t="s">
        <v>1565</v>
      </c>
      <c r="AB202" s="347">
        <v>149516</v>
      </c>
      <c r="AC202" s="346"/>
      <c r="AD202" s="49"/>
      <c r="AE202" s="162">
        <v>2730000</v>
      </c>
      <c r="AF202" s="49"/>
      <c r="AG202" s="49"/>
      <c r="AH202" s="49">
        <f t="shared" ref="AH202:AH218" si="214">+AE202+AF202</f>
        <v>2730000</v>
      </c>
      <c r="AI202" s="157" t="s">
        <v>22</v>
      </c>
      <c r="AJ202" s="157" t="s">
        <v>67</v>
      </c>
      <c r="AK202" s="157" t="s">
        <v>67</v>
      </c>
      <c r="AL202" s="157" t="s">
        <v>67</v>
      </c>
      <c r="AM202" s="346" t="s">
        <v>67</v>
      </c>
      <c r="AN202" s="346">
        <v>42591</v>
      </c>
      <c r="AO202" s="346"/>
      <c r="AP202" s="346">
        <v>42735</v>
      </c>
      <c r="AQ202" s="29">
        <f t="shared" si="202"/>
        <v>144</v>
      </c>
      <c r="AR202" s="29"/>
      <c r="AS202" s="350" t="s">
        <v>44</v>
      </c>
      <c r="AT202" s="290">
        <v>40988421</v>
      </c>
      <c r="AU202" s="56"/>
      <c r="AV202" s="57"/>
      <c r="AW202" s="58"/>
      <c r="AX202" s="58"/>
      <c r="AY202" s="57"/>
      <c r="AZ202" s="58"/>
      <c r="BA202" s="59"/>
      <c r="BB202" s="60"/>
      <c r="BC202" s="61"/>
      <c r="BD202" s="61"/>
      <c r="BE202" s="62"/>
      <c r="BF202" s="61"/>
      <c r="BG202" s="63"/>
      <c r="BH202" s="63"/>
      <c r="BI202" s="64"/>
      <c r="BJ202" s="65"/>
      <c r="BK202" s="66"/>
      <c r="BL202" s="65"/>
      <c r="BM202" s="203">
        <v>0</v>
      </c>
      <c r="BN202" s="204">
        <v>0</v>
      </c>
      <c r="BO202" s="205">
        <v>7000000</v>
      </c>
      <c r="BP202" s="67"/>
      <c r="BQ202" s="67"/>
      <c r="BR202" s="67"/>
      <c r="BS202" s="67"/>
      <c r="BT202" s="58"/>
      <c r="BU202" s="60"/>
      <c r="BV202" s="60"/>
      <c r="BW202" s="60"/>
      <c r="BX202" s="60"/>
      <c r="BY202" s="61"/>
      <c r="BZ202" s="71"/>
      <c r="CA202" s="71"/>
      <c r="CB202" s="72"/>
      <c r="CC202" s="72"/>
      <c r="CD202" s="72"/>
      <c r="CE202" s="73"/>
      <c r="CF202" s="74"/>
      <c r="CG202" s="75"/>
      <c r="CH202" s="49"/>
      <c r="CI202" s="92"/>
      <c r="CJ202" s="93"/>
      <c r="CK202" s="94"/>
      <c r="CL202" s="94"/>
      <c r="CM202" s="94"/>
      <c r="CN202" s="218"/>
      <c r="CO202" s="218"/>
      <c r="CP202" s="218"/>
      <c r="CQ202" s="218"/>
      <c r="CR202" s="218"/>
      <c r="CS202" s="49"/>
      <c r="CT202" s="219"/>
      <c r="CU202" s="218"/>
      <c r="CV202" s="49"/>
      <c r="CW202" s="218"/>
      <c r="DV202" s="221"/>
    </row>
    <row r="203" spans="1:126" s="233" customFormat="1" ht="63.75" hidden="1" x14ac:dyDescent="0.25">
      <c r="A203" s="137">
        <f t="shared" si="212"/>
        <v>0</v>
      </c>
      <c r="B203" s="276" t="s">
        <v>2164</v>
      </c>
      <c r="C203" s="230"/>
      <c r="D203" s="262">
        <v>47</v>
      </c>
      <c r="E203" s="138">
        <v>42570</v>
      </c>
      <c r="F203" s="283" t="s">
        <v>2248</v>
      </c>
      <c r="G203" s="283" t="s">
        <v>2248</v>
      </c>
      <c r="H203" s="283"/>
      <c r="I203" s="208" t="s">
        <v>2257</v>
      </c>
      <c r="J203" s="139" t="s">
        <v>2363</v>
      </c>
      <c r="K203" s="137">
        <v>83</v>
      </c>
      <c r="L203" s="141" t="s">
        <v>1849</v>
      </c>
      <c r="M203" s="251" t="s">
        <v>1850</v>
      </c>
      <c r="N203" s="163">
        <v>1179150</v>
      </c>
      <c r="O203" s="142" t="s">
        <v>2365</v>
      </c>
      <c r="P203" s="144" t="s">
        <v>1786</v>
      </c>
      <c r="Q203" s="289" t="s">
        <v>1985</v>
      </c>
      <c r="R203" s="289" t="s">
        <v>1985</v>
      </c>
      <c r="S203" s="147"/>
      <c r="T203" s="150"/>
      <c r="U203" s="147"/>
      <c r="V203" s="192"/>
      <c r="W203" s="138"/>
      <c r="X203" s="208" t="s">
        <v>2364</v>
      </c>
      <c r="Y203" s="45"/>
      <c r="Z203" s="258"/>
      <c r="AA203" s="131"/>
      <c r="AB203" s="152"/>
      <c r="AC203" s="138"/>
      <c r="AD203" s="127"/>
      <c r="AE203" s="163"/>
      <c r="AF203" s="127"/>
      <c r="AG203" s="127"/>
      <c r="AH203" s="127">
        <f t="shared" si="214"/>
        <v>0</v>
      </c>
      <c r="AI203" s="158" t="s">
        <v>22</v>
      </c>
      <c r="AJ203" s="158" t="s">
        <v>67</v>
      </c>
      <c r="AK203" s="158" t="s">
        <v>67</v>
      </c>
      <c r="AL203" s="158" t="s">
        <v>67</v>
      </c>
      <c r="AM203" s="138" t="s">
        <v>67</v>
      </c>
      <c r="AN203" s="346"/>
      <c r="AO203" s="346"/>
      <c r="AP203" s="346"/>
      <c r="AQ203" s="146">
        <f t="shared" si="202"/>
        <v>0</v>
      </c>
      <c r="AR203" s="146"/>
      <c r="AS203" s="208"/>
      <c r="AT203" s="292"/>
      <c r="AU203" s="259"/>
      <c r="AV203" s="147"/>
      <c r="AW203" s="146"/>
      <c r="AX203" s="146"/>
      <c r="AY203" s="147"/>
      <c r="AZ203" s="146"/>
      <c r="BA203" s="141"/>
      <c r="BB203" s="144"/>
      <c r="BC203" s="146"/>
      <c r="BD203" s="146"/>
      <c r="BE203" s="147"/>
      <c r="BF203" s="146"/>
      <c r="BG203" s="149"/>
      <c r="BH203" s="149"/>
      <c r="BI203" s="127"/>
      <c r="BJ203" s="146"/>
      <c r="BK203" s="147"/>
      <c r="BL203" s="146"/>
      <c r="BM203" s="127">
        <v>0</v>
      </c>
      <c r="BN203" s="127">
        <v>0</v>
      </c>
      <c r="BO203" s="127">
        <v>7000000</v>
      </c>
      <c r="BP203" s="144"/>
      <c r="BQ203" s="144"/>
      <c r="BR203" s="144"/>
      <c r="BS203" s="144"/>
      <c r="BT203" s="146"/>
      <c r="BU203" s="144"/>
      <c r="BV203" s="144"/>
      <c r="BW203" s="144"/>
      <c r="BX203" s="144"/>
      <c r="BY203" s="146"/>
      <c r="BZ203" s="130"/>
      <c r="CA203" s="130"/>
      <c r="CB203" s="144"/>
      <c r="CC203" s="144"/>
      <c r="CD203" s="144"/>
      <c r="CE203" s="154"/>
      <c r="CF203" s="126"/>
      <c r="CG203" s="128"/>
      <c r="CH203" s="127"/>
      <c r="CI203" s="132"/>
      <c r="CJ203" s="133"/>
      <c r="CK203" s="134"/>
      <c r="CL203" s="134"/>
      <c r="CM203" s="134"/>
      <c r="CN203" s="230"/>
      <c r="CO203" s="230"/>
      <c r="CP203" s="230"/>
      <c r="CQ203" s="230"/>
      <c r="CR203" s="230"/>
      <c r="CS203" s="127"/>
      <c r="CT203" s="231"/>
      <c r="CU203" s="230"/>
      <c r="CV203" s="127"/>
      <c r="CW203" s="230"/>
    </row>
    <row r="204" spans="1:126" ht="153" hidden="1" x14ac:dyDescent="0.25">
      <c r="A204" s="352">
        <f t="shared" si="212"/>
        <v>37</v>
      </c>
      <c r="B204" s="278" t="s">
        <v>1489</v>
      </c>
      <c r="C204" s="218" t="s">
        <v>2704</v>
      </c>
      <c r="D204" s="121">
        <v>48</v>
      </c>
      <c r="E204" s="346">
        <v>42573</v>
      </c>
      <c r="F204" s="117" t="s">
        <v>2248</v>
      </c>
      <c r="G204" s="117" t="s">
        <v>2699</v>
      </c>
      <c r="H204" s="117"/>
      <c r="I204" s="30" t="s">
        <v>2257</v>
      </c>
      <c r="J204" s="351" t="s">
        <v>2700</v>
      </c>
      <c r="K204" s="352">
        <v>90</v>
      </c>
      <c r="L204" s="46" t="s">
        <v>1849</v>
      </c>
      <c r="M204" s="354" t="s">
        <v>1850</v>
      </c>
      <c r="N204" s="162">
        <v>31000000</v>
      </c>
      <c r="O204" s="348" t="s">
        <v>2701</v>
      </c>
      <c r="P204" s="349" t="s">
        <v>1786</v>
      </c>
      <c r="Q204" s="288" t="s">
        <v>1480</v>
      </c>
      <c r="R204" s="288" t="s">
        <v>1480</v>
      </c>
      <c r="S204" s="47"/>
      <c r="T204" s="48"/>
      <c r="U204" s="47"/>
      <c r="V204" s="192">
        <v>37</v>
      </c>
      <c r="W204" s="346">
        <v>42580</v>
      </c>
      <c r="X204" s="350" t="s">
        <v>2702</v>
      </c>
      <c r="Y204" s="45" t="s">
        <v>2703</v>
      </c>
      <c r="Z204" s="34">
        <v>830095213</v>
      </c>
      <c r="AA204" s="50" t="s">
        <v>1570</v>
      </c>
      <c r="AB204" s="347">
        <v>146716</v>
      </c>
      <c r="AC204" s="346">
        <v>42580</v>
      </c>
      <c r="AD204" s="49"/>
      <c r="AE204" s="162">
        <v>31000000</v>
      </c>
      <c r="AF204" s="49"/>
      <c r="AG204" s="49"/>
      <c r="AH204" s="49">
        <f t="shared" si="214"/>
        <v>31000000</v>
      </c>
      <c r="AI204" s="157" t="s">
        <v>22</v>
      </c>
      <c r="AJ204" s="157" t="s">
        <v>67</v>
      </c>
      <c r="AK204" s="157" t="s">
        <v>67</v>
      </c>
      <c r="AL204" s="157" t="s">
        <v>67</v>
      </c>
      <c r="AM204" s="346" t="s">
        <v>67</v>
      </c>
      <c r="AN204" s="346">
        <v>42580</v>
      </c>
      <c r="AO204" s="346">
        <f>AN204-W204</f>
        <v>0</v>
      </c>
      <c r="AP204" s="346">
        <v>42735</v>
      </c>
      <c r="AQ204" s="171">
        <f t="shared" si="202"/>
        <v>155</v>
      </c>
      <c r="AR204" s="29"/>
      <c r="AS204" s="350" t="s">
        <v>2436</v>
      </c>
      <c r="AT204" s="55">
        <v>46680592</v>
      </c>
      <c r="AU204" s="56"/>
      <c r="AV204" s="57"/>
      <c r="AW204" s="58"/>
      <c r="AX204" s="58"/>
      <c r="AY204" s="57"/>
      <c r="AZ204" s="58"/>
      <c r="BA204" s="59"/>
      <c r="BB204" s="60"/>
      <c r="BC204" s="61"/>
      <c r="BD204" s="61"/>
      <c r="BE204" s="62"/>
      <c r="BF204" s="61"/>
      <c r="BG204" s="63"/>
      <c r="BH204" s="63"/>
      <c r="BI204" s="64"/>
      <c r="BJ204" s="65"/>
      <c r="BK204" s="66"/>
      <c r="BL204" s="65"/>
      <c r="BM204" s="203">
        <v>0</v>
      </c>
      <c r="BN204" s="204">
        <v>0</v>
      </c>
      <c r="BO204" s="205">
        <v>7000000</v>
      </c>
      <c r="BP204" s="67"/>
      <c r="BQ204" s="67"/>
      <c r="BR204" s="67"/>
      <c r="BS204" s="67"/>
      <c r="BT204" s="58"/>
      <c r="BU204" s="60"/>
      <c r="BV204" s="60"/>
      <c r="BW204" s="60"/>
      <c r="BX204" s="60"/>
      <c r="BY204" s="61"/>
      <c r="BZ204" s="71"/>
      <c r="CA204" s="71"/>
      <c r="CB204" s="72"/>
      <c r="CC204" s="72"/>
      <c r="CD204" s="72"/>
      <c r="CE204" s="73"/>
      <c r="CF204" s="74"/>
      <c r="CG204" s="75"/>
      <c r="CH204" s="49"/>
      <c r="CI204" s="92"/>
      <c r="CJ204" s="93"/>
      <c r="CK204" s="94"/>
      <c r="CL204" s="94"/>
      <c r="CM204" s="94"/>
      <c r="CN204" s="218"/>
      <c r="CO204" s="218"/>
      <c r="CP204" s="218"/>
      <c r="CQ204" s="218"/>
      <c r="CR204" s="218"/>
      <c r="CS204" s="49"/>
      <c r="CT204" s="219"/>
      <c r="CU204" s="218"/>
      <c r="CV204" s="49"/>
      <c r="CW204" s="218"/>
      <c r="DV204" s="221"/>
    </row>
    <row r="205" spans="1:126" ht="38.25" hidden="1" x14ac:dyDescent="0.25">
      <c r="A205" s="352">
        <f t="shared" si="212"/>
        <v>42</v>
      </c>
      <c r="B205" s="278" t="s">
        <v>2170</v>
      </c>
      <c r="C205" s="218" t="s">
        <v>2709</v>
      </c>
      <c r="D205" s="121">
        <v>49</v>
      </c>
      <c r="E205" s="346">
        <v>42573</v>
      </c>
      <c r="F205" s="117" t="s">
        <v>2248</v>
      </c>
      <c r="G205" s="117" t="s">
        <v>2248</v>
      </c>
      <c r="H205" s="117"/>
      <c r="I205" s="30" t="s">
        <v>2257</v>
      </c>
      <c r="J205" s="351" t="s">
        <v>2705</v>
      </c>
      <c r="K205" s="352">
        <v>204</v>
      </c>
      <c r="L205" s="46">
        <v>441031</v>
      </c>
      <c r="M205" s="354" t="s">
        <v>2706</v>
      </c>
      <c r="N205" s="162">
        <v>31000000</v>
      </c>
      <c r="O205" s="348" t="s">
        <v>2707</v>
      </c>
      <c r="P205" s="349" t="s">
        <v>2610</v>
      </c>
      <c r="Q205" s="288" t="s">
        <v>1480</v>
      </c>
      <c r="R205" s="288" t="s">
        <v>1481</v>
      </c>
      <c r="S205" s="47"/>
      <c r="T205" s="48"/>
      <c r="U205" s="47"/>
      <c r="V205" s="192">
        <v>42</v>
      </c>
      <c r="W205" s="346">
        <v>42605</v>
      </c>
      <c r="X205" s="350" t="s">
        <v>2708</v>
      </c>
      <c r="Y205" s="45" t="s">
        <v>2790</v>
      </c>
      <c r="Z205" s="34">
        <v>830136314</v>
      </c>
      <c r="AA205" s="50" t="s">
        <v>1846</v>
      </c>
      <c r="AB205" s="347">
        <v>156316</v>
      </c>
      <c r="AC205" s="346"/>
      <c r="AD205" s="49"/>
      <c r="AE205" s="162">
        <v>31000000</v>
      </c>
      <c r="AF205" s="49"/>
      <c r="AG205" s="49"/>
      <c r="AH205" s="49">
        <f t="shared" si="214"/>
        <v>31000000</v>
      </c>
      <c r="AI205" s="157" t="s">
        <v>22</v>
      </c>
      <c r="AJ205" s="157" t="s">
        <v>67</v>
      </c>
      <c r="AK205" s="157" t="s">
        <v>67</v>
      </c>
      <c r="AL205" s="157" t="s">
        <v>67</v>
      </c>
      <c r="AM205" s="346" t="s">
        <v>67</v>
      </c>
      <c r="AN205" s="346">
        <v>42606</v>
      </c>
      <c r="AO205" s="346"/>
      <c r="AP205" s="346">
        <v>42735</v>
      </c>
      <c r="AQ205" s="29">
        <f t="shared" si="202"/>
        <v>129</v>
      </c>
      <c r="AR205" s="29"/>
      <c r="AS205" s="350" t="s">
        <v>2296</v>
      </c>
      <c r="AT205" s="55">
        <v>1070957031</v>
      </c>
      <c r="AU205" s="56"/>
      <c r="AV205" s="57"/>
      <c r="AW205" s="58"/>
      <c r="AX205" s="58"/>
      <c r="AY205" s="57"/>
      <c r="AZ205" s="58"/>
      <c r="BA205" s="59"/>
      <c r="BB205" s="60"/>
      <c r="BC205" s="61"/>
      <c r="BD205" s="61"/>
      <c r="BE205" s="62"/>
      <c r="BF205" s="61"/>
      <c r="BG205" s="63"/>
      <c r="BH205" s="63"/>
      <c r="BI205" s="64"/>
      <c r="BJ205" s="65"/>
      <c r="BK205" s="66"/>
      <c r="BL205" s="65"/>
      <c r="BM205" s="203">
        <v>0</v>
      </c>
      <c r="BN205" s="204">
        <v>0</v>
      </c>
      <c r="BO205" s="205">
        <v>7000000</v>
      </c>
      <c r="BP205" s="67"/>
      <c r="BQ205" s="67"/>
      <c r="BR205" s="67"/>
      <c r="BS205" s="67"/>
      <c r="BT205" s="58"/>
      <c r="BU205" s="60"/>
      <c r="BV205" s="60"/>
      <c r="BW205" s="60"/>
      <c r="BX205" s="60"/>
      <c r="BY205" s="61"/>
      <c r="BZ205" s="71"/>
      <c r="CA205" s="71"/>
      <c r="CB205" s="72"/>
      <c r="CC205" s="72"/>
      <c r="CD205" s="72"/>
      <c r="CE205" s="73"/>
      <c r="CF205" s="74"/>
      <c r="CG205" s="75"/>
      <c r="CH205" s="49"/>
      <c r="CI205" s="92"/>
      <c r="CJ205" s="93"/>
      <c r="CK205" s="94"/>
      <c r="CL205" s="94"/>
      <c r="CM205" s="94"/>
      <c r="CN205" s="218"/>
      <c r="CO205" s="218"/>
      <c r="CP205" s="218"/>
      <c r="CQ205" s="218"/>
      <c r="CR205" s="218"/>
      <c r="CS205" s="49"/>
      <c r="CT205" s="219"/>
      <c r="CU205" s="218"/>
      <c r="CV205" s="49"/>
      <c r="CW205" s="218"/>
      <c r="DV205" s="221"/>
    </row>
    <row r="206" spans="1:126" ht="38.25" hidden="1" x14ac:dyDescent="0.25">
      <c r="A206" s="352">
        <f t="shared" si="212"/>
        <v>39</v>
      </c>
      <c r="B206" s="278" t="s">
        <v>1610</v>
      </c>
      <c r="C206" s="218" t="s">
        <v>2710</v>
      </c>
      <c r="D206" s="121">
        <v>49</v>
      </c>
      <c r="E206" s="346">
        <v>42578</v>
      </c>
      <c r="F206" s="117" t="s">
        <v>2248</v>
      </c>
      <c r="G206" s="117" t="s">
        <v>2248</v>
      </c>
      <c r="H206" s="117"/>
      <c r="I206" s="30" t="s">
        <v>2257</v>
      </c>
      <c r="J206" s="351" t="s">
        <v>2711</v>
      </c>
      <c r="K206" s="352">
        <v>204</v>
      </c>
      <c r="L206" s="46">
        <v>44101603</v>
      </c>
      <c r="M206" s="354" t="s">
        <v>2638</v>
      </c>
      <c r="N206" s="162">
        <v>5750000</v>
      </c>
      <c r="O206" s="348" t="s">
        <v>2636</v>
      </c>
      <c r="P206" s="349" t="s">
        <v>1786</v>
      </c>
      <c r="Q206" s="288" t="s">
        <v>1480</v>
      </c>
      <c r="R206" s="349" t="s">
        <v>1481</v>
      </c>
      <c r="S206" s="47"/>
      <c r="T206" s="48"/>
      <c r="U206" s="47"/>
      <c r="V206" s="192">
        <v>39</v>
      </c>
      <c r="W206" s="346">
        <v>42594</v>
      </c>
      <c r="X206" s="350" t="s">
        <v>1484</v>
      </c>
      <c r="Y206" s="45" t="s">
        <v>2787</v>
      </c>
      <c r="Z206" s="34">
        <v>900843850</v>
      </c>
      <c r="AA206" s="50" t="s">
        <v>1895</v>
      </c>
      <c r="AB206" s="347">
        <v>152816</v>
      </c>
      <c r="AC206" s="346"/>
      <c r="AD206" s="49"/>
      <c r="AE206" s="162">
        <v>2696000</v>
      </c>
      <c r="AF206" s="49"/>
      <c r="AG206" s="49"/>
      <c r="AH206" s="49">
        <f t="shared" si="214"/>
        <v>2696000</v>
      </c>
      <c r="AI206" s="157" t="s">
        <v>22</v>
      </c>
      <c r="AJ206" s="157" t="s">
        <v>67</v>
      </c>
      <c r="AK206" s="157" t="s">
        <v>67</v>
      </c>
      <c r="AL206" s="157" t="s">
        <v>67</v>
      </c>
      <c r="AM206" s="346" t="s">
        <v>67</v>
      </c>
      <c r="AN206" s="346">
        <v>42594</v>
      </c>
      <c r="AO206" s="346"/>
      <c r="AP206" s="346">
        <v>42654</v>
      </c>
      <c r="AQ206" s="29">
        <f t="shared" si="202"/>
        <v>60</v>
      </c>
      <c r="AR206" s="29"/>
      <c r="AS206" s="350" t="s">
        <v>50</v>
      </c>
      <c r="AT206" s="55">
        <v>79448817</v>
      </c>
      <c r="AU206" s="56"/>
      <c r="AV206" s="57"/>
      <c r="AW206" s="58"/>
      <c r="AX206" s="58"/>
      <c r="AY206" s="57"/>
      <c r="AZ206" s="58"/>
      <c r="BA206" s="59"/>
      <c r="BB206" s="60"/>
      <c r="BC206" s="61"/>
      <c r="BD206" s="61"/>
      <c r="BE206" s="62"/>
      <c r="BF206" s="61"/>
      <c r="BG206" s="63"/>
      <c r="BH206" s="63"/>
      <c r="BI206" s="64"/>
      <c r="BJ206" s="65"/>
      <c r="BK206" s="66"/>
      <c r="BL206" s="65"/>
      <c r="BM206" s="203">
        <v>0</v>
      </c>
      <c r="BN206" s="204">
        <v>0</v>
      </c>
      <c r="BO206" s="205">
        <v>7000000</v>
      </c>
      <c r="BP206" s="67"/>
      <c r="BQ206" s="67"/>
      <c r="BR206" s="67"/>
      <c r="BS206" s="67"/>
      <c r="BT206" s="58"/>
      <c r="BU206" s="60"/>
      <c r="BV206" s="60"/>
      <c r="BW206" s="60"/>
      <c r="BX206" s="60"/>
      <c r="BY206" s="61"/>
      <c r="BZ206" s="71"/>
      <c r="CA206" s="71"/>
      <c r="CB206" s="72"/>
      <c r="CC206" s="72"/>
      <c r="CD206" s="72"/>
      <c r="CE206" s="73"/>
      <c r="CF206" s="74"/>
      <c r="CG206" s="75"/>
      <c r="CH206" s="49"/>
      <c r="CI206" s="92"/>
      <c r="CJ206" s="93"/>
      <c r="CK206" s="94"/>
      <c r="CL206" s="94"/>
      <c r="CM206" s="94"/>
      <c r="CN206" s="218"/>
      <c r="CO206" s="218"/>
      <c r="CP206" s="218"/>
      <c r="CQ206" s="218"/>
      <c r="CR206" s="218"/>
      <c r="CS206" s="49"/>
      <c r="CT206" s="219"/>
      <c r="CU206" s="218"/>
      <c r="CV206" s="49"/>
      <c r="CW206" s="218"/>
      <c r="DV206" s="221"/>
    </row>
    <row r="207" spans="1:126" ht="38.25" hidden="1" x14ac:dyDescent="0.25">
      <c r="A207" s="352">
        <f t="shared" si="212"/>
        <v>40</v>
      </c>
      <c r="B207" s="278" t="s">
        <v>2324</v>
      </c>
      <c r="C207" s="218" t="s">
        <v>2712</v>
      </c>
      <c r="D207" s="121">
        <v>50</v>
      </c>
      <c r="E207" s="346">
        <v>42580</v>
      </c>
      <c r="F207" s="117" t="s">
        <v>2248</v>
      </c>
      <c r="G207" s="117" t="s">
        <v>2248</v>
      </c>
      <c r="H207" s="117"/>
      <c r="I207" s="30" t="s">
        <v>2257</v>
      </c>
      <c r="J207" s="351" t="s">
        <v>2713</v>
      </c>
      <c r="K207" s="352">
        <v>275</v>
      </c>
      <c r="L207" s="46" t="s">
        <v>2714</v>
      </c>
      <c r="M207" s="354" t="s">
        <v>2715</v>
      </c>
      <c r="N207" s="162">
        <v>10000000</v>
      </c>
      <c r="O207" s="348" t="s">
        <v>2716</v>
      </c>
      <c r="P207" s="349" t="s">
        <v>2279</v>
      </c>
      <c r="Q207" s="288" t="s">
        <v>1480</v>
      </c>
      <c r="R207" s="349" t="s">
        <v>1481</v>
      </c>
      <c r="S207" s="47"/>
      <c r="T207" s="48"/>
      <c r="U207" s="47"/>
      <c r="V207" s="192">
        <v>40</v>
      </c>
      <c r="W207" s="346">
        <v>42600</v>
      </c>
      <c r="X207" s="350" t="s">
        <v>1484</v>
      </c>
      <c r="Y207" s="45" t="s">
        <v>2788</v>
      </c>
      <c r="Z207" s="34">
        <v>800158705</v>
      </c>
      <c r="AA207" s="50" t="s">
        <v>2065</v>
      </c>
      <c r="AB207" s="347">
        <v>155216</v>
      </c>
      <c r="AC207" s="346"/>
      <c r="AD207" s="49"/>
      <c r="AE207" s="162">
        <v>7500560</v>
      </c>
      <c r="AF207" s="49"/>
      <c r="AG207" s="49"/>
      <c r="AH207" s="49">
        <f t="shared" si="214"/>
        <v>7500560</v>
      </c>
      <c r="AI207" s="157" t="s">
        <v>22</v>
      </c>
      <c r="AJ207" s="157" t="s">
        <v>67</v>
      </c>
      <c r="AK207" s="157" t="s">
        <v>67</v>
      </c>
      <c r="AL207" s="157" t="s">
        <v>67</v>
      </c>
      <c r="AM207" s="346" t="s">
        <v>67</v>
      </c>
      <c r="AN207" s="346">
        <v>42600</v>
      </c>
      <c r="AO207" s="346"/>
      <c r="AP207" s="346">
        <v>42630</v>
      </c>
      <c r="AQ207" s="29">
        <f t="shared" si="202"/>
        <v>30</v>
      </c>
      <c r="AR207" s="29"/>
      <c r="AS207" s="350" t="s">
        <v>26</v>
      </c>
      <c r="AT207" s="290">
        <v>5825755</v>
      </c>
      <c r="AU207" s="56"/>
      <c r="AV207" s="57"/>
      <c r="AW207" s="58"/>
      <c r="AX207" s="58"/>
      <c r="AY207" s="57"/>
      <c r="AZ207" s="58"/>
      <c r="BA207" s="59"/>
      <c r="BB207" s="60"/>
      <c r="BC207" s="61"/>
      <c r="BD207" s="61"/>
      <c r="BE207" s="62"/>
      <c r="BF207" s="61"/>
      <c r="BG207" s="63"/>
      <c r="BH207" s="63"/>
      <c r="BI207" s="64"/>
      <c r="BJ207" s="65"/>
      <c r="BK207" s="66"/>
      <c r="BL207" s="65"/>
      <c r="BM207" s="203">
        <v>0</v>
      </c>
      <c r="BN207" s="204">
        <v>0</v>
      </c>
      <c r="BO207" s="205">
        <v>7000000</v>
      </c>
      <c r="BP207" s="67"/>
      <c r="BQ207" s="67"/>
      <c r="BR207" s="67"/>
      <c r="BS207" s="67"/>
      <c r="BT207" s="58"/>
      <c r="BU207" s="60"/>
      <c r="BV207" s="60"/>
      <c r="BW207" s="60"/>
      <c r="BX207" s="60"/>
      <c r="BY207" s="61"/>
      <c r="BZ207" s="71"/>
      <c r="CA207" s="71"/>
      <c r="CB207" s="72"/>
      <c r="CC207" s="72"/>
      <c r="CD207" s="72"/>
      <c r="CE207" s="73"/>
      <c r="CF207" s="74"/>
      <c r="CG207" s="75"/>
      <c r="CH207" s="49"/>
      <c r="CI207" s="92"/>
      <c r="CJ207" s="93"/>
      <c r="CK207" s="94"/>
      <c r="CL207" s="94"/>
      <c r="CM207" s="94"/>
      <c r="CN207" s="218"/>
      <c r="CO207" s="218"/>
      <c r="CP207" s="218"/>
      <c r="CQ207" s="218"/>
      <c r="CR207" s="218"/>
      <c r="CS207" s="49"/>
      <c r="CT207" s="219"/>
      <c r="CU207" s="218"/>
      <c r="CV207" s="49"/>
      <c r="CW207" s="218"/>
      <c r="DV207" s="221"/>
    </row>
    <row r="208" spans="1:126" ht="102" hidden="1" x14ac:dyDescent="0.25">
      <c r="A208" s="352">
        <f t="shared" si="212"/>
        <v>126</v>
      </c>
      <c r="B208" s="278" t="s">
        <v>2170</v>
      </c>
      <c r="C208" s="278" t="s">
        <v>2717</v>
      </c>
      <c r="D208" s="121">
        <v>3</v>
      </c>
      <c r="E208" s="346">
        <v>42579</v>
      </c>
      <c r="F208" s="117" t="s">
        <v>1590</v>
      </c>
      <c r="G208" s="117" t="s">
        <v>1771</v>
      </c>
      <c r="H208" s="117"/>
      <c r="I208" s="30" t="s">
        <v>2257</v>
      </c>
      <c r="J208" s="351" t="s">
        <v>2718</v>
      </c>
      <c r="K208" s="352">
        <v>133</v>
      </c>
      <c r="L208" s="46" t="s">
        <v>2719</v>
      </c>
      <c r="M208" s="354" t="s">
        <v>2720</v>
      </c>
      <c r="N208" s="162">
        <v>199914339</v>
      </c>
      <c r="O208" s="348" t="s">
        <v>2721</v>
      </c>
      <c r="P208" s="349" t="s">
        <v>2652</v>
      </c>
      <c r="Q208" s="288" t="s">
        <v>1480</v>
      </c>
      <c r="R208" s="349" t="s">
        <v>1481</v>
      </c>
      <c r="S208" s="47"/>
      <c r="T208" s="48"/>
      <c r="U208" s="47"/>
      <c r="V208" s="192">
        <v>126</v>
      </c>
      <c r="W208" s="346">
        <v>42635</v>
      </c>
      <c r="X208" s="350" t="s">
        <v>1823</v>
      </c>
      <c r="Y208" s="45" t="s">
        <v>2796</v>
      </c>
      <c r="Z208" s="34">
        <v>900051227</v>
      </c>
      <c r="AA208" s="50" t="s">
        <v>1883</v>
      </c>
      <c r="AB208" s="347">
        <v>187816</v>
      </c>
      <c r="AC208" s="346"/>
      <c r="AD208" s="49"/>
      <c r="AE208" s="162">
        <v>195170950</v>
      </c>
      <c r="AF208" s="49"/>
      <c r="AG208" s="49"/>
      <c r="AH208" s="49">
        <f t="shared" si="214"/>
        <v>195170950</v>
      </c>
      <c r="AI208" s="157" t="s">
        <v>2797</v>
      </c>
      <c r="AJ208" s="157" t="s">
        <v>2798</v>
      </c>
      <c r="AK208" s="157" t="s">
        <v>67</v>
      </c>
      <c r="AL208" s="157" t="s">
        <v>67</v>
      </c>
      <c r="AM208" s="346">
        <v>42636</v>
      </c>
      <c r="AN208" s="346">
        <v>42636</v>
      </c>
      <c r="AO208" s="346">
        <f>AN208-W208</f>
        <v>1</v>
      </c>
      <c r="AP208" s="346">
        <v>42726</v>
      </c>
      <c r="AQ208" s="171">
        <f t="shared" si="202"/>
        <v>90</v>
      </c>
      <c r="AR208" s="29"/>
      <c r="AS208" s="45" t="s">
        <v>26</v>
      </c>
      <c r="AT208" s="8">
        <v>5825755</v>
      </c>
      <c r="AU208" s="56"/>
      <c r="AV208" s="57"/>
      <c r="AW208" s="58"/>
      <c r="AX208" s="58"/>
      <c r="AY208" s="57"/>
      <c r="AZ208" s="58"/>
      <c r="BA208" s="59"/>
      <c r="BB208" s="60"/>
      <c r="BC208" s="61"/>
      <c r="BD208" s="61"/>
      <c r="BE208" s="62"/>
      <c r="BF208" s="61"/>
      <c r="BG208" s="63"/>
      <c r="BH208" s="63"/>
      <c r="BI208" s="64"/>
      <c r="BJ208" s="65"/>
      <c r="BK208" s="66"/>
      <c r="BL208" s="65"/>
      <c r="BM208" s="203">
        <v>0</v>
      </c>
      <c r="BN208" s="204">
        <v>0</v>
      </c>
      <c r="BO208" s="205">
        <v>7000000</v>
      </c>
      <c r="BP208" s="67"/>
      <c r="BQ208" s="67"/>
      <c r="BR208" s="67"/>
      <c r="BS208" s="67"/>
      <c r="BT208" s="58"/>
      <c r="BU208" s="60"/>
      <c r="BV208" s="60"/>
      <c r="BW208" s="60"/>
      <c r="BX208" s="60"/>
      <c r="BY208" s="61"/>
      <c r="BZ208" s="71"/>
      <c r="CA208" s="71"/>
      <c r="CB208" s="72"/>
      <c r="CC208" s="72"/>
      <c r="CD208" s="72"/>
      <c r="CE208" s="73"/>
      <c r="CF208" s="74"/>
      <c r="CG208" s="75"/>
      <c r="CH208" s="49"/>
      <c r="CI208" s="92"/>
      <c r="CJ208" s="93"/>
      <c r="CK208" s="94"/>
      <c r="CL208" s="94"/>
      <c r="CM208" s="94"/>
      <c r="CN208" s="218"/>
      <c r="CO208" s="218"/>
      <c r="CP208" s="218"/>
      <c r="CQ208" s="218"/>
      <c r="CR208" s="218"/>
      <c r="CS208" s="49"/>
      <c r="CT208" s="219"/>
      <c r="CU208" s="218"/>
      <c r="CV208" s="49"/>
      <c r="CW208" s="218"/>
      <c r="DV208" s="221"/>
    </row>
    <row r="209" spans="1:126" ht="97.5" hidden="1" customHeight="1" x14ac:dyDescent="0.25">
      <c r="A209" s="352">
        <f t="shared" si="212"/>
        <v>123</v>
      </c>
      <c r="B209" s="345" t="s">
        <v>1489</v>
      </c>
      <c r="C209" s="278" t="s">
        <v>2722</v>
      </c>
      <c r="D209" s="121">
        <v>18</v>
      </c>
      <c r="E209" s="346">
        <v>42578</v>
      </c>
      <c r="F209" s="117" t="s">
        <v>1590</v>
      </c>
      <c r="G209" s="117" t="s">
        <v>1591</v>
      </c>
      <c r="H209" s="117"/>
      <c r="I209" s="285" t="s">
        <v>2250</v>
      </c>
      <c r="J209" s="351" t="s">
        <v>2723</v>
      </c>
      <c r="K209" s="347">
        <v>35</v>
      </c>
      <c r="L209" s="46" t="s">
        <v>2724</v>
      </c>
      <c r="M209" s="28" t="s">
        <v>2725</v>
      </c>
      <c r="N209" s="162">
        <v>289978812</v>
      </c>
      <c r="O209" s="348" t="s">
        <v>2726</v>
      </c>
      <c r="P209" s="91" t="s">
        <v>1531</v>
      </c>
      <c r="Q209" s="288" t="s">
        <v>1480</v>
      </c>
      <c r="R209" s="349" t="s">
        <v>1481</v>
      </c>
      <c r="S209" s="47"/>
      <c r="T209" s="48"/>
      <c r="U209" s="47"/>
      <c r="V209" s="192">
        <v>123</v>
      </c>
      <c r="W209" s="346">
        <v>42626</v>
      </c>
      <c r="X209" s="350" t="s">
        <v>1484</v>
      </c>
      <c r="Y209" s="45" t="s">
        <v>2346</v>
      </c>
      <c r="Z209" s="54">
        <v>830100010</v>
      </c>
      <c r="AA209" s="50" t="s">
        <v>1729</v>
      </c>
      <c r="AB209" s="347">
        <v>171216</v>
      </c>
      <c r="AC209" s="346"/>
      <c r="AD209" s="49">
        <v>0</v>
      </c>
      <c r="AE209" s="113">
        <v>288978813</v>
      </c>
      <c r="AF209" s="49"/>
      <c r="AG209" s="49"/>
      <c r="AH209" s="49">
        <f t="shared" si="214"/>
        <v>288978813</v>
      </c>
      <c r="AI209" s="157" t="s">
        <v>2402</v>
      </c>
      <c r="AJ209" s="88" t="s">
        <v>2403</v>
      </c>
      <c r="AK209" s="346"/>
      <c r="AL209" s="346"/>
      <c r="AM209" s="346">
        <v>42629</v>
      </c>
      <c r="AN209" s="346">
        <v>42629</v>
      </c>
      <c r="AO209" s="346">
        <f>AN209-W209</f>
        <v>3</v>
      </c>
      <c r="AP209" s="346">
        <v>42689</v>
      </c>
      <c r="AQ209" s="171">
        <f t="shared" si="202"/>
        <v>60</v>
      </c>
      <c r="AR209" s="29"/>
      <c r="AS209" s="351" t="s">
        <v>2727</v>
      </c>
      <c r="AT209" s="8">
        <v>79617900</v>
      </c>
      <c r="AU209" s="57"/>
      <c r="AV209" s="57"/>
      <c r="AW209" s="58"/>
      <c r="AX209" s="86"/>
      <c r="AY209" s="57"/>
      <c r="AZ209" s="58"/>
      <c r="BA209" s="59"/>
      <c r="BB209" s="60"/>
      <c r="BC209" s="61"/>
      <c r="BD209" s="61"/>
      <c r="BE209" s="62"/>
      <c r="BF209" s="61"/>
      <c r="BG209" s="63"/>
      <c r="BH209" s="63"/>
      <c r="BI209" s="64"/>
      <c r="BJ209" s="65"/>
      <c r="BK209" s="66"/>
      <c r="BL209" s="65"/>
      <c r="BM209" s="203">
        <v>0</v>
      </c>
      <c r="BN209" s="204">
        <v>0</v>
      </c>
      <c r="BO209" s="205">
        <v>0</v>
      </c>
      <c r="BP209" s="67"/>
      <c r="BQ209" s="67"/>
      <c r="BR209" s="115"/>
      <c r="BS209" s="67"/>
      <c r="BT209" s="58"/>
      <c r="BU209" s="61"/>
      <c r="BV209" s="60"/>
      <c r="BW209" s="60"/>
      <c r="BX209" s="60"/>
      <c r="BY209" s="61"/>
      <c r="BZ209" s="71"/>
      <c r="CA209" s="71"/>
      <c r="CB209" s="72"/>
      <c r="CC209" s="72"/>
      <c r="CD209" s="72"/>
      <c r="CE209" s="73"/>
      <c r="CF209" s="74">
        <v>42735</v>
      </c>
      <c r="CG209" s="75"/>
      <c r="CH209" s="49"/>
      <c r="CI209" s="73"/>
      <c r="CJ209" s="76" t="e">
        <v>#REF!</v>
      </c>
      <c r="CK209" s="77" t="e">
        <v>#REF!</v>
      </c>
      <c r="CL209" s="78" t="e">
        <v>#REF!</v>
      </c>
      <c r="CM209" s="218"/>
      <c r="CN209" s="218"/>
      <c r="CO209" s="218"/>
      <c r="CP209" s="49"/>
      <c r="CQ209" s="219"/>
      <c r="CR209" s="218"/>
      <c r="CS209" s="49"/>
      <c r="CT209" s="218"/>
      <c r="CU209" s="218"/>
      <c r="CV209" s="218"/>
      <c r="CW209" s="218"/>
      <c r="DV209" s="221"/>
    </row>
    <row r="210" spans="1:126" ht="76.5" hidden="1" x14ac:dyDescent="0.25">
      <c r="A210" s="352">
        <f t="shared" si="212"/>
        <v>9382</v>
      </c>
      <c r="B210" s="278" t="s">
        <v>2284</v>
      </c>
      <c r="C210" s="278" t="s">
        <v>2749</v>
      </c>
      <c r="D210" s="125">
        <v>18309</v>
      </c>
      <c r="E210" s="91">
        <v>42552</v>
      </c>
      <c r="F210" s="350" t="s">
        <v>1590</v>
      </c>
      <c r="G210" s="350" t="s">
        <v>1873</v>
      </c>
      <c r="H210" s="350"/>
      <c r="I210" s="285" t="s">
        <v>2250</v>
      </c>
      <c r="J210" s="28" t="s">
        <v>2753</v>
      </c>
      <c r="K210" s="347">
        <v>269</v>
      </c>
      <c r="L210" s="46">
        <v>81112300</v>
      </c>
      <c r="M210" s="264"/>
      <c r="N210" s="162">
        <v>27679484</v>
      </c>
      <c r="O210" s="75" t="s">
        <v>2599</v>
      </c>
      <c r="P210" s="91" t="s">
        <v>1531</v>
      </c>
      <c r="Q210" s="218" t="s">
        <v>1480</v>
      </c>
      <c r="R210" s="218" t="s">
        <v>1481</v>
      </c>
      <c r="S210" s="52"/>
      <c r="T210" s="75"/>
      <c r="U210" s="52"/>
      <c r="V210" s="194">
        <v>9382</v>
      </c>
      <c r="W210" s="346">
        <v>42557</v>
      </c>
      <c r="X210" s="350" t="s">
        <v>1484</v>
      </c>
      <c r="Y210" s="45" t="s">
        <v>2592</v>
      </c>
      <c r="Z210" s="34">
        <v>800103052</v>
      </c>
      <c r="AA210" s="50" t="s">
        <v>1883</v>
      </c>
      <c r="AB210" s="352">
        <v>133716</v>
      </c>
      <c r="AC210" s="91">
        <v>42559</v>
      </c>
      <c r="AD210" s="49"/>
      <c r="AE210" s="217">
        <v>27679484</v>
      </c>
      <c r="AF210" s="49"/>
      <c r="AG210" s="49"/>
      <c r="AH210" s="49">
        <f t="shared" si="214"/>
        <v>27679484</v>
      </c>
      <c r="AI210" s="157" t="s">
        <v>22</v>
      </c>
      <c r="AJ210" s="157" t="s">
        <v>67</v>
      </c>
      <c r="AK210" s="157" t="s">
        <v>67</v>
      </c>
      <c r="AL210" s="157" t="s">
        <v>67</v>
      </c>
      <c r="AM210" s="346" t="s">
        <v>67</v>
      </c>
      <c r="AN210" s="346">
        <v>42559</v>
      </c>
      <c r="AO210" s="346"/>
      <c r="AP210" s="346">
        <v>42916</v>
      </c>
      <c r="AQ210" s="29">
        <f t="shared" si="202"/>
        <v>357</v>
      </c>
      <c r="AR210" s="29"/>
      <c r="AS210" s="350" t="s">
        <v>2660</v>
      </c>
      <c r="AT210" s="290">
        <v>46373712</v>
      </c>
      <c r="AU210" s="56"/>
      <c r="AV210" s="57"/>
      <c r="AW210" s="58"/>
      <c r="AX210" s="58"/>
      <c r="AY210" s="57"/>
      <c r="AZ210" s="58"/>
      <c r="BA210" s="59"/>
      <c r="BB210" s="60"/>
      <c r="BC210" s="61"/>
      <c r="BD210" s="61"/>
      <c r="BE210" s="62"/>
      <c r="BF210" s="61"/>
      <c r="BG210" s="63"/>
      <c r="BH210" s="63"/>
      <c r="BI210" s="64"/>
      <c r="BJ210" s="65"/>
      <c r="BK210" s="66"/>
      <c r="BL210" s="65"/>
      <c r="BM210" s="203">
        <v>0</v>
      </c>
      <c r="BN210" s="204">
        <v>0</v>
      </c>
      <c r="BO210" s="205">
        <v>7000000</v>
      </c>
      <c r="BP210" s="67"/>
      <c r="BQ210" s="67"/>
      <c r="BR210" s="67"/>
      <c r="BS210" s="67"/>
      <c r="BT210" s="58"/>
      <c r="BU210" s="60"/>
      <c r="BV210" s="60"/>
      <c r="BW210" s="60"/>
      <c r="BX210" s="60"/>
      <c r="BY210" s="61"/>
      <c r="BZ210" s="71"/>
      <c r="CA210" s="71"/>
      <c r="CB210" s="72"/>
      <c r="CC210" s="72"/>
      <c r="CD210" s="72"/>
      <c r="CE210" s="73"/>
      <c r="CF210" s="74"/>
      <c r="CG210" s="75"/>
      <c r="CH210" s="49"/>
      <c r="CI210" s="92"/>
      <c r="CJ210" s="93"/>
      <c r="CK210" s="94"/>
      <c r="CL210" s="94"/>
      <c r="CM210" s="94"/>
      <c r="CN210" s="218"/>
      <c r="CO210" s="218"/>
      <c r="CP210" s="218"/>
      <c r="CQ210" s="218"/>
      <c r="CR210" s="218"/>
      <c r="CS210" s="49"/>
      <c r="CT210" s="219"/>
      <c r="CU210" s="218"/>
      <c r="CV210" s="49"/>
      <c r="CW210" s="218"/>
      <c r="DV210" s="221"/>
    </row>
    <row r="211" spans="1:126" ht="89.25" hidden="1" x14ac:dyDescent="0.25">
      <c r="A211" s="352">
        <f t="shared" si="212"/>
        <v>9445</v>
      </c>
      <c r="B211" s="278" t="s">
        <v>2284</v>
      </c>
      <c r="C211" s="278" t="s">
        <v>2731</v>
      </c>
      <c r="D211" s="125">
        <v>18499</v>
      </c>
      <c r="E211" s="91">
        <v>42563</v>
      </c>
      <c r="F211" s="350" t="s">
        <v>1590</v>
      </c>
      <c r="G211" s="350" t="s">
        <v>1873</v>
      </c>
      <c r="H211" s="350"/>
      <c r="I211" s="350"/>
      <c r="J211" s="222" t="s">
        <v>2736</v>
      </c>
      <c r="K211" s="347" t="s">
        <v>2732</v>
      </c>
      <c r="L211" s="46">
        <v>911117</v>
      </c>
      <c r="M211" s="264" t="s">
        <v>2733</v>
      </c>
      <c r="N211" s="217">
        <v>3993880</v>
      </c>
      <c r="O211" s="75" t="s">
        <v>2734</v>
      </c>
      <c r="P211" s="183" t="s">
        <v>1939</v>
      </c>
      <c r="Q211" s="218" t="s">
        <v>1480</v>
      </c>
      <c r="R211" s="218" t="s">
        <v>1481</v>
      </c>
      <c r="S211" s="52"/>
      <c r="T211" s="75"/>
      <c r="U211" s="52"/>
      <c r="V211" s="194">
        <v>9445</v>
      </c>
      <c r="W211" s="346">
        <v>42563</v>
      </c>
      <c r="X211" s="350" t="s">
        <v>1866</v>
      </c>
      <c r="Y211" s="45" t="s">
        <v>2735</v>
      </c>
      <c r="Z211" s="34">
        <v>900796515</v>
      </c>
      <c r="AA211" s="50" t="s">
        <v>1578</v>
      </c>
      <c r="AB211" s="352">
        <v>138316</v>
      </c>
      <c r="AC211" s="91">
        <v>42564</v>
      </c>
      <c r="AD211" s="49"/>
      <c r="AE211" s="73">
        <v>3993880</v>
      </c>
      <c r="AF211" s="49"/>
      <c r="AG211" s="49"/>
      <c r="AH211" s="49">
        <f t="shared" si="214"/>
        <v>3993880</v>
      </c>
      <c r="AI211" s="157" t="s">
        <v>22</v>
      </c>
      <c r="AJ211" s="157" t="s">
        <v>67</v>
      </c>
      <c r="AK211" s="157" t="s">
        <v>67</v>
      </c>
      <c r="AL211" s="157" t="s">
        <v>67</v>
      </c>
      <c r="AM211" s="346" t="s">
        <v>67</v>
      </c>
      <c r="AN211" s="346">
        <v>42564</v>
      </c>
      <c r="AO211" s="346"/>
      <c r="AP211" s="346">
        <v>42597</v>
      </c>
      <c r="AQ211" s="29">
        <f t="shared" si="202"/>
        <v>33</v>
      </c>
      <c r="AR211" s="29"/>
      <c r="AS211" s="184" t="s">
        <v>2658</v>
      </c>
      <c r="AT211" s="290">
        <v>79292555</v>
      </c>
      <c r="AU211" s="56"/>
      <c r="AV211" s="57"/>
      <c r="AW211" s="58"/>
      <c r="AX211" s="58"/>
      <c r="AY211" s="57"/>
      <c r="AZ211" s="58"/>
      <c r="BA211" s="59"/>
      <c r="BB211" s="60"/>
      <c r="BC211" s="61"/>
      <c r="BD211" s="61"/>
      <c r="BE211" s="62"/>
      <c r="BF211" s="61"/>
      <c r="BG211" s="63"/>
      <c r="BH211" s="63"/>
      <c r="BI211" s="64"/>
      <c r="BJ211" s="65"/>
      <c r="BK211" s="66"/>
      <c r="BL211" s="65"/>
      <c r="BM211" s="203">
        <v>0</v>
      </c>
      <c r="BN211" s="204">
        <v>0</v>
      </c>
      <c r="BO211" s="205">
        <v>7000000</v>
      </c>
      <c r="BP211" s="67"/>
      <c r="BQ211" s="67"/>
      <c r="BR211" s="67"/>
      <c r="BS211" s="67"/>
      <c r="BT211" s="58"/>
      <c r="BU211" s="60"/>
      <c r="BV211" s="60"/>
      <c r="BW211" s="60"/>
      <c r="BX211" s="60"/>
      <c r="BY211" s="61"/>
      <c r="BZ211" s="71"/>
      <c r="CA211" s="71"/>
      <c r="CB211" s="72"/>
      <c r="CC211" s="72"/>
      <c r="CD211" s="72"/>
      <c r="CE211" s="73"/>
      <c r="CF211" s="74"/>
      <c r="CG211" s="75"/>
      <c r="CH211" s="49"/>
      <c r="CI211" s="92"/>
      <c r="CJ211" s="93"/>
      <c r="CK211" s="94"/>
      <c r="CL211" s="94"/>
      <c r="CM211" s="94"/>
      <c r="CN211" s="218"/>
      <c r="CO211" s="218"/>
      <c r="CP211" s="218"/>
      <c r="CQ211" s="218"/>
      <c r="CR211" s="218"/>
      <c r="CS211" s="49"/>
      <c r="CT211" s="219"/>
      <c r="CU211" s="218"/>
      <c r="CV211" s="49"/>
      <c r="CW211" s="218"/>
      <c r="DV211" s="221"/>
    </row>
    <row r="212" spans="1:126" ht="89.25" hidden="1" x14ac:dyDescent="0.25">
      <c r="A212" s="352">
        <f t="shared" si="212"/>
        <v>9446</v>
      </c>
      <c r="B212" s="278" t="s">
        <v>2284</v>
      </c>
      <c r="C212" s="278" t="s">
        <v>2737</v>
      </c>
      <c r="D212" s="125">
        <v>18496</v>
      </c>
      <c r="E212" s="91">
        <v>42563</v>
      </c>
      <c r="F212" s="350" t="s">
        <v>1590</v>
      </c>
      <c r="G212" s="350" t="s">
        <v>1873</v>
      </c>
      <c r="H212" s="350"/>
      <c r="I212" s="350"/>
      <c r="J212" s="222" t="s">
        <v>2736</v>
      </c>
      <c r="K212" s="347" t="s">
        <v>2732</v>
      </c>
      <c r="L212" s="46">
        <v>911117</v>
      </c>
      <c r="M212" s="264" t="s">
        <v>2733</v>
      </c>
      <c r="N212" s="217">
        <v>1888684</v>
      </c>
      <c r="O212" s="75" t="s">
        <v>2738</v>
      </c>
      <c r="P212" s="183" t="s">
        <v>1939</v>
      </c>
      <c r="Q212" s="218" t="s">
        <v>1480</v>
      </c>
      <c r="R212" s="218" t="s">
        <v>1481</v>
      </c>
      <c r="S212" s="52"/>
      <c r="T212" s="75"/>
      <c r="U212" s="52"/>
      <c r="V212" s="194">
        <v>9446</v>
      </c>
      <c r="W212" s="346">
        <v>42563</v>
      </c>
      <c r="X212" s="350" t="s">
        <v>1866</v>
      </c>
      <c r="Y212" s="45" t="s">
        <v>2739</v>
      </c>
      <c r="Z212" s="34">
        <v>79113835</v>
      </c>
      <c r="AA212" s="50"/>
      <c r="AB212" s="352">
        <v>138216</v>
      </c>
      <c r="AC212" s="91">
        <v>42564</v>
      </c>
      <c r="AD212" s="49"/>
      <c r="AE212" s="73">
        <v>1888684</v>
      </c>
      <c r="AF212" s="49"/>
      <c r="AG212" s="49"/>
      <c r="AH212" s="49">
        <f t="shared" si="214"/>
        <v>1888684</v>
      </c>
      <c r="AI212" s="157" t="s">
        <v>22</v>
      </c>
      <c r="AJ212" s="157" t="s">
        <v>67</v>
      </c>
      <c r="AK212" s="157" t="s">
        <v>67</v>
      </c>
      <c r="AL212" s="157" t="s">
        <v>67</v>
      </c>
      <c r="AM212" s="346" t="s">
        <v>67</v>
      </c>
      <c r="AN212" s="346">
        <v>42564</v>
      </c>
      <c r="AO212" s="346"/>
      <c r="AP212" s="346">
        <v>42597</v>
      </c>
      <c r="AQ212" s="29">
        <f t="shared" si="202"/>
        <v>33</v>
      </c>
      <c r="AR212" s="29"/>
      <c r="AS212" s="184" t="s">
        <v>2658</v>
      </c>
      <c r="AT212" s="290">
        <v>79292555</v>
      </c>
      <c r="AU212" s="56"/>
      <c r="AV212" s="57"/>
      <c r="AW212" s="58"/>
      <c r="AX212" s="58"/>
      <c r="AY212" s="57"/>
      <c r="AZ212" s="58"/>
      <c r="BA212" s="59"/>
      <c r="BB212" s="60"/>
      <c r="BC212" s="61"/>
      <c r="BD212" s="61"/>
      <c r="BE212" s="62"/>
      <c r="BF212" s="61"/>
      <c r="BG212" s="63"/>
      <c r="BH212" s="63"/>
      <c r="BI212" s="64"/>
      <c r="BJ212" s="65"/>
      <c r="BK212" s="66"/>
      <c r="BL212" s="65"/>
      <c r="BM212" s="203">
        <v>0</v>
      </c>
      <c r="BN212" s="204">
        <v>0</v>
      </c>
      <c r="BO212" s="205">
        <v>7000000</v>
      </c>
      <c r="BP212" s="67"/>
      <c r="BQ212" s="67"/>
      <c r="BR212" s="67"/>
      <c r="BS212" s="67"/>
      <c r="BT212" s="58"/>
      <c r="BU212" s="60"/>
      <c r="BV212" s="60"/>
      <c r="BW212" s="60"/>
      <c r="BX212" s="60"/>
      <c r="BY212" s="61"/>
      <c r="BZ212" s="71"/>
      <c r="CA212" s="71"/>
      <c r="CB212" s="72"/>
      <c r="CC212" s="72"/>
      <c r="CD212" s="72"/>
      <c r="CE212" s="73"/>
      <c r="CF212" s="74"/>
      <c r="CG212" s="75"/>
      <c r="CH212" s="49"/>
      <c r="CI212" s="92"/>
      <c r="CJ212" s="93"/>
      <c r="CK212" s="94"/>
      <c r="CL212" s="94"/>
      <c r="CM212" s="94"/>
      <c r="CN212" s="218"/>
      <c r="CO212" s="218"/>
      <c r="CP212" s="218"/>
      <c r="CQ212" s="218"/>
      <c r="CR212" s="218"/>
      <c r="CS212" s="49"/>
      <c r="CT212" s="219"/>
      <c r="CU212" s="218"/>
      <c r="CV212" s="49"/>
      <c r="CW212" s="218"/>
      <c r="DV212" s="221"/>
    </row>
    <row r="213" spans="1:126" ht="89.25" hidden="1" x14ac:dyDescent="0.25">
      <c r="A213" s="352">
        <f t="shared" si="212"/>
        <v>9447</v>
      </c>
      <c r="B213" s="278" t="s">
        <v>2284</v>
      </c>
      <c r="C213" s="278" t="s">
        <v>2740</v>
      </c>
      <c r="D213" s="125">
        <v>18494</v>
      </c>
      <c r="E213" s="91">
        <v>42563</v>
      </c>
      <c r="F213" s="350" t="s">
        <v>1590</v>
      </c>
      <c r="G213" s="350" t="s">
        <v>1873</v>
      </c>
      <c r="H213" s="350"/>
      <c r="I213" s="350"/>
      <c r="J213" s="222" t="s">
        <v>2736</v>
      </c>
      <c r="K213" s="347" t="s">
        <v>2732</v>
      </c>
      <c r="L213" s="46">
        <v>911117</v>
      </c>
      <c r="M213" s="264" t="s">
        <v>2733</v>
      </c>
      <c r="N213" s="217">
        <v>2595560</v>
      </c>
      <c r="O213" s="75" t="s">
        <v>2741</v>
      </c>
      <c r="P213" s="183" t="s">
        <v>1939</v>
      </c>
      <c r="Q213" s="218" t="s">
        <v>1480</v>
      </c>
      <c r="R213" s="218" t="s">
        <v>1481</v>
      </c>
      <c r="S213" s="52"/>
      <c r="T213" s="75"/>
      <c r="U213" s="52"/>
      <c r="V213" s="194">
        <v>9447</v>
      </c>
      <c r="W213" s="346">
        <v>42563</v>
      </c>
      <c r="X213" s="350" t="s">
        <v>1866</v>
      </c>
      <c r="Y213" s="45" t="s">
        <v>2655</v>
      </c>
      <c r="Z213" s="34">
        <v>817000830</v>
      </c>
      <c r="AA213" s="50" t="s">
        <v>1570</v>
      </c>
      <c r="AB213" s="352">
        <v>138116</v>
      </c>
      <c r="AC213" s="91">
        <v>42564</v>
      </c>
      <c r="AD213" s="49"/>
      <c r="AE213" s="73">
        <v>2595560</v>
      </c>
      <c r="AF213" s="49"/>
      <c r="AG213" s="49"/>
      <c r="AH213" s="49">
        <f t="shared" si="214"/>
        <v>2595560</v>
      </c>
      <c r="AI213" s="157" t="s">
        <v>22</v>
      </c>
      <c r="AJ213" s="157" t="s">
        <v>67</v>
      </c>
      <c r="AK213" s="157" t="s">
        <v>67</v>
      </c>
      <c r="AL213" s="157" t="s">
        <v>67</v>
      </c>
      <c r="AM213" s="346" t="s">
        <v>67</v>
      </c>
      <c r="AN213" s="346">
        <v>42564</v>
      </c>
      <c r="AO213" s="346"/>
      <c r="AP213" s="346">
        <v>42597</v>
      </c>
      <c r="AQ213" s="29">
        <f t="shared" si="202"/>
        <v>33</v>
      </c>
      <c r="AR213" s="29"/>
      <c r="AS213" s="350" t="s">
        <v>2658</v>
      </c>
      <c r="AT213" s="290">
        <v>79292555</v>
      </c>
      <c r="AU213" s="56"/>
      <c r="AV213" s="57"/>
      <c r="AW213" s="58"/>
      <c r="AX213" s="58"/>
      <c r="AY213" s="57"/>
      <c r="AZ213" s="58"/>
      <c r="BA213" s="59"/>
      <c r="BB213" s="60"/>
      <c r="BC213" s="61"/>
      <c r="BD213" s="61"/>
      <c r="BE213" s="62"/>
      <c r="BF213" s="61"/>
      <c r="BG213" s="63"/>
      <c r="BH213" s="63"/>
      <c r="BI213" s="64"/>
      <c r="BJ213" s="65"/>
      <c r="BK213" s="66"/>
      <c r="BL213" s="65"/>
      <c r="BM213" s="203">
        <v>0</v>
      </c>
      <c r="BN213" s="204">
        <v>0</v>
      </c>
      <c r="BO213" s="205">
        <v>7000000</v>
      </c>
      <c r="BP213" s="67"/>
      <c r="BQ213" s="67"/>
      <c r="BR213" s="67"/>
      <c r="BS213" s="67"/>
      <c r="BT213" s="58"/>
      <c r="BU213" s="60"/>
      <c r="BV213" s="60"/>
      <c r="BW213" s="60"/>
      <c r="BX213" s="60"/>
      <c r="BY213" s="61"/>
      <c r="BZ213" s="71"/>
      <c r="CA213" s="71"/>
      <c r="CB213" s="72"/>
      <c r="CC213" s="72"/>
      <c r="CD213" s="72"/>
      <c r="CE213" s="73"/>
      <c r="CF213" s="74"/>
      <c r="CG213" s="75"/>
      <c r="CH213" s="49"/>
      <c r="CI213" s="92"/>
      <c r="CJ213" s="93"/>
      <c r="CK213" s="94"/>
      <c r="CL213" s="94"/>
      <c r="CM213" s="94"/>
      <c r="CN213" s="218"/>
      <c r="CO213" s="218"/>
      <c r="CP213" s="218"/>
      <c r="CQ213" s="218"/>
      <c r="CR213" s="218"/>
      <c r="CS213" s="49"/>
      <c r="CT213" s="219"/>
      <c r="CU213" s="218"/>
      <c r="CV213" s="49"/>
      <c r="CW213" s="218"/>
      <c r="DV213" s="221"/>
    </row>
    <row r="214" spans="1:126" ht="89.25" hidden="1" x14ac:dyDescent="0.25">
      <c r="A214" s="352">
        <f t="shared" si="212"/>
        <v>9448</v>
      </c>
      <c r="B214" s="278" t="s">
        <v>2284</v>
      </c>
      <c r="C214" s="278" t="s">
        <v>2742</v>
      </c>
      <c r="D214" s="125">
        <v>18493</v>
      </c>
      <c r="E214" s="91">
        <v>42563</v>
      </c>
      <c r="F214" s="350" t="s">
        <v>1590</v>
      </c>
      <c r="G214" s="350" t="s">
        <v>1873</v>
      </c>
      <c r="H214" s="350"/>
      <c r="I214" s="350"/>
      <c r="J214" s="222" t="s">
        <v>2736</v>
      </c>
      <c r="K214" s="347" t="s">
        <v>2732</v>
      </c>
      <c r="L214" s="46">
        <v>911117</v>
      </c>
      <c r="M214" s="264" t="s">
        <v>2733</v>
      </c>
      <c r="N214" s="217">
        <v>4709600</v>
      </c>
      <c r="O214" s="75" t="s">
        <v>2734</v>
      </c>
      <c r="P214" s="183" t="s">
        <v>1939</v>
      </c>
      <c r="Q214" s="218" t="s">
        <v>1480</v>
      </c>
      <c r="R214" s="218" t="s">
        <v>1481</v>
      </c>
      <c r="S214" s="52"/>
      <c r="T214" s="75"/>
      <c r="U214" s="52"/>
      <c r="V214" s="194">
        <v>9448</v>
      </c>
      <c r="W214" s="346">
        <v>42563</v>
      </c>
      <c r="X214" s="350" t="s">
        <v>1866</v>
      </c>
      <c r="Y214" s="45" t="s">
        <v>2103</v>
      </c>
      <c r="Z214" s="54">
        <v>805022296</v>
      </c>
      <c r="AA214" s="50" t="s">
        <v>1883</v>
      </c>
      <c r="AB214" s="352">
        <v>138016</v>
      </c>
      <c r="AC214" s="91">
        <v>42564</v>
      </c>
      <c r="AD214" s="49"/>
      <c r="AE214" s="73">
        <v>4709600</v>
      </c>
      <c r="AF214" s="49"/>
      <c r="AG214" s="49"/>
      <c r="AH214" s="49">
        <f t="shared" si="214"/>
        <v>4709600</v>
      </c>
      <c r="AI214" s="157" t="s">
        <v>22</v>
      </c>
      <c r="AJ214" s="157" t="s">
        <v>67</v>
      </c>
      <c r="AK214" s="157" t="s">
        <v>67</v>
      </c>
      <c r="AL214" s="157" t="s">
        <v>67</v>
      </c>
      <c r="AM214" s="346" t="s">
        <v>67</v>
      </c>
      <c r="AN214" s="346">
        <v>42564</v>
      </c>
      <c r="AO214" s="346"/>
      <c r="AP214" s="346">
        <v>42597</v>
      </c>
      <c r="AQ214" s="29">
        <f t="shared" si="202"/>
        <v>33</v>
      </c>
      <c r="AR214" s="29"/>
      <c r="AS214" s="350" t="s">
        <v>2658</v>
      </c>
      <c r="AT214" s="290">
        <v>79292555</v>
      </c>
      <c r="AU214" s="56"/>
      <c r="AV214" s="57"/>
      <c r="AW214" s="58"/>
      <c r="AX214" s="58"/>
      <c r="AY214" s="57"/>
      <c r="AZ214" s="58"/>
      <c r="BA214" s="59"/>
      <c r="BB214" s="60"/>
      <c r="BC214" s="61"/>
      <c r="BD214" s="61"/>
      <c r="BE214" s="62"/>
      <c r="BF214" s="61"/>
      <c r="BG214" s="63"/>
      <c r="BH214" s="63"/>
      <c r="BI214" s="64"/>
      <c r="BJ214" s="65"/>
      <c r="BK214" s="66"/>
      <c r="BL214" s="65"/>
      <c r="BM214" s="203">
        <v>0</v>
      </c>
      <c r="BN214" s="204">
        <v>0</v>
      </c>
      <c r="BO214" s="205">
        <v>7000000</v>
      </c>
      <c r="BP214" s="67"/>
      <c r="BQ214" s="67"/>
      <c r="BR214" s="67"/>
      <c r="BS214" s="67"/>
      <c r="BT214" s="58"/>
      <c r="BU214" s="60"/>
      <c r="BV214" s="60"/>
      <c r="BW214" s="60"/>
      <c r="BX214" s="60"/>
      <c r="BY214" s="61"/>
      <c r="BZ214" s="71"/>
      <c r="CA214" s="71"/>
      <c r="CB214" s="72"/>
      <c r="CC214" s="72"/>
      <c r="CD214" s="72"/>
      <c r="CE214" s="73"/>
      <c r="CF214" s="74"/>
      <c r="CG214" s="75"/>
      <c r="CH214" s="49"/>
      <c r="CI214" s="92"/>
      <c r="CJ214" s="93"/>
      <c r="CK214" s="94"/>
      <c r="CL214" s="94"/>
      <c r="CM214" s="94"/>
      <c r="CN214" s="218"/>
      <c r="CO214" s="218"/>
      <c r="CP214" s="218"/>
      <c r="CQ214" s="218"/>
      <c r="CR214" s="218"/>
      <c r="CS214" s="49"/>
      <c r="CT214" s="219"/>
      <c r="CU214" s="218"/>
      <c r="CV214" s="49"/>
      <c r="CW214" s="218"/>
      <c r="DV214" s="221"/>
    </row>
    <row r="215" spans="1:126" ht="89.25" hidden="1" x14ac:dyDescent="0.25">
      <c r="A215" s="352">
        <f t="shared" si="212"/>
        <v>9449</v>
      </c>
      <c r="B215" s="278" t="s">
        <v>2284</v>
      </c>
      <c r="C215" s="278" t="s">
        <v>2743</v>
      </c>
      <c r="D215" s="125">
        <v>18492</v>
      </c>
      <c r="E215" s="91">
        <v>42563</v>
      </c>
      <c r="F215" s="350" t="s">
        <v>1590</v>
      </c>
      <c r="G215" s="350" t="s">
        <v>1873</v>
      </c>
      <c r="H215" s="350"/>
      <c r="I215" s="350"/>
      <c r="J215" s="222" t="s">
        <v>2736</v>
      </c>
      <c r="K215" s="347" t="s">
        <v>2732</v>
      </c>
      <c r="L215" s="46">
        <v>911117</v>
      </c>
      <c r="M215" s="264" t="s">
        <v>2733</v>
      </c>
      <c r="N215" s="217">
        <v>2598400</v>
      </c>
      <c r="O215" s="75" t="s">
        <v>2738</v>
      </c>
      <c r="P215" s="183" t="s">
        <v>1939</v>
      </c>
      <c r="Q215" s="218" t="s">
        <v>1480</v>
      </c>
      <c r="R215" s="218" t="s">
        <v>1481</v>
      </c>
      <c r="S215" s="52"/>
      <c r="T215" s="75"/>
      <c r="U215" s="52"/>
      <c r="V215" s="194">
        <v>9449</v>
      </c>
      <c r="W215" s="346">
        <v>42563</v>
      </c>
      <c r="X215" s="350" t="s">
        <v>1866</v>
      </c>
      <c r="Y215" s="45" t="s">
        <v>2103</v>
      </c>
      <c r="Z215" s="54">
        <v>805022296</v>
      </c>
      <c r="AA215" s="50" t="s">
        <v>1883</v>
      </c>
      <c r="AB215" s="352">
        <v>137916</v>
      </c>
      <c r="AC215" s="91">
        <v>42564</v>
      </c>
      <c r="AD215" s="49"/>
      <c r="AE215" s="73">
        <v>2598400</v>
      </c>
      <c r="AF215" s="49"/>
      <c r="AG215" s="49"/>
      <c r="AH215" s="49">
        <f t="shared" si="214"/>
        <v>2598400</v>
      </c>
      <c r="AI215" s="157" t="s">
        <v>22</v>
      </c>
      <c r="AJ215" s="157" t="s">
        <v>67</v>
      </c>
      <c r="AK215" s="157" t="s">
        <v>67</v>
      </c>
      <c r="AL215" s="157" t="s">
        <v>67</v>
      </c>
      <c r="AM215" s="346" t="s">
        <v>67</v>
      </c>
      <c r="AN215" s="346">
        <v>42564</v>
      </c>
      <c r="AO215" s="346"/>
      <c r="AP215" s="346">
        <v>42597</v>
      </c>
      <c r="AQ215" s="29">
        <f t="shared" si="202"/>
        <v>33</v>
      </c>
      <c r="AR215" s="29"/>
      <c r="AS215" s="350" t="s">
        <v>2658</v>
      </c>
      <c r="AT215" s="290">
        <v>79292555</v>
      </c>
      <c r="AU215" s="56"/>
      <c r="AV215" s="57"/>
      <c r="AW215" s="58"/>
      <c r="AX215" s="58"/>
      <c r="AY215" s="57"/>
      <c r="AZ215" s="58"/>
      <c r="BA215" s="59"/>
      <c r="BB215" s="60"/>
      <c r="BC215" s="61"/>
      <c r="BD215" s="61"/>
      <c r="BE215" s="62"/>
      <c r="BF215" s="61"/>
      <c r="BG215" s="63"/>
      <c r="BH215" s="63"/>
      <c r="BI215" s="64"/>
      <c r="BJ215" s="65"/>
      <c r="BK215" s="66"/>
      <c r="BL215" s="65"/>
      <c r="BM215" s="203">
        <v>0</v>
      </c>
      <c r="BN215" s="204">
        <v>0</v>
      </c>
      <c r="BO215" s="205">
        <v>7000000</v>
      </c>
      <c r="BP215" s="67"/>
      <c r="BQ215" s="67"/>
      <c r="BR215" s="67"/>
      <c r="BS215" s="67"/>
      <c r="BT215" s="58"/>
      <c r="BU215" s="60"/>
      <c r="BV215" s="60"/>
      <c r="BW215" s="60"/>
      <c r="BX215" s="60"/>
      <c r="BY215" s="61"/>
      <c r="BZ215" s="71"/>
      <c r="CA215" s="71"/>
      <c r="CB215" s="72"/>
      <c r="CC215" s="72"/>
      <c r="CD215" s="72"/>
      <c r="CE215" s="73"/>
      <c r="CF215" s="74"/>
      <c r="CG215" s="75"/>
      <c r="CH215" s="49"/>
      <c r="CI215" s="92"/>
      <c r="CJ215" s="93"/>
      <c r="CK215" s="94"/>
      <c r="CL215" s="94"/>
      <c r="CM215" s="94"/>
      <c r="CN215" s="218"/>
      <c r="CO215" s="218"/>
      <c r="CP215" s="218"/>
      <c r="CQ215" s="218"/>
      <c r="CR215" s="218"/>
      <c r="CS215" s="49"/>
      <c r="CT215" s="219"/>
      <c r="CU215" s="218"/>
      <c r="CV215" s="49"/>
      <c r="CW215" s="218"/>
      <c r="DV215" s="221"/>
    </row>
    <row r="216" spans="1:126" ht="89.25" hidden="1" x14ac:dyDescent="0.25">
      <c r="A216" s="352">
        <f t="shared" si="212"/>
        <v>9450</v>
      </c>
      <c r="B216" s="278" t="s">
        <v>2284</v>
      </c>
      <c r="C216" s="278" t="s">
        <v>2744</v>
      </c>
      <c r="D216" s="125">
        <v>18489</v>
      </c>
      <c r="E216" s="91">
        <v>42563</v>
      </c>
      <c r="F216" s="350" t="s">
        <v>1590</v>
      </c>
      <c r="G216" s="350" t="s">
        <v>1873</v>
      </c>
      <c r="H216" s="350"/>
      <c r="I216" s="350"/>
      <c r="J216" s="222" t="s">
        <v>2736</v>
      </c>
      <c r="K216" s="347" t="s">
        <v>2732</v>
      </c>
      <c r="L216" s="46">
        <v>911117</v>
      </c>
      <c r="M216" s="264" t="s">
        <v>2733</v>
      </c>
      <c r="N216" s="217">
        <v>881600</v>
      </c>
      <c r="O216" s="75" t="s">
        <v>2745</v>
      </c>
      <c r="P216" s="183" t="s">
        <v>1939</v>
      </c>
      <c r="Q216" s="218" t="s">
        <v>1480</v>
      </c>
      <c r="R216" s="218" t="s">
        <v>1481</v>
      </c>
      <c r="S216" s="52"/>
      <c r="T216" s="75"/>
      <c r="U216" s="52"/>
      <c r="V216" s="194">
        <v>9450</v>
      </c>
      <c r="W216" s="346">
        <v>42563</v>
      </c>
      <c r="X216" s="350" t="s">
        <v>1866</v>
      </c>
      <c r="Y216" s="45" t="s">
        <v>2103</v>
      </c>
      <c r="Z216" s="54">
        <v>805022296</v>
      </c>
      <c r="AA216" s="50" t="s">
        <v>1883</v>
      </c>
      <c r="AB216" s="352">
        <v>137716</v>
      </c>
      <c r="AC216" s="91">
        <v>42564</v>
      </c>
      <c r="AD216" s="49"/>
      <c r="AE216" s="73">
        <v>881600</v>
      </c>
      <c r="AF216" s="49"/>
      <c r="AG216" s="49"/>
      <c r="AH216" s="49">
        <f t="shared" si="214"/>
        <v>881600</v>
      </c>
      <c r="AI216" s="157" t="s">
        <v>22</v>
      </c>
      <c r="AJ216" s="157" t="s">
        <v>67</v>
      </c>
      <c r="AK216" s="157" t="s">
        <v>67</v>
      </c>
      <c r="AL216" s="157" t="s">
        <v>67</v>
      </c>
      <c r="AM216" s="346" t="s">
        <v>67</v>
      </c>
      <c r="AN216" s="346">
        <v>42564</v>
      </c>
      <c r="AO216" s="346"/>
      <c r="AP216" s="346">
        <v>42597</v>
      </c>
      <c r="AQ216" s="29">
        <f t="shared" si="202"/>
        <v>33</v>
      </c>
      <c r="AR216" s="29"/>
      <c r="AS216" s="350" t="s">
        <v>2658</v>
      </c>
      <c r="AT216" s="290">
        <v>79292555</v>
      </c>
      <c r="AU216" s="56"/>
      <c r="AV216" s="57"/>
      <c r="AW216" s="58"/>
      <c r="AX216" s="58"/>
      <c r="AY216" s="57"/>
      <c r="AZ216" s="58"/>
      <c r="BA216" s="59"/>
      <c r="BB216" s="60"/>
      <c r="BC216" s="61"/>
      <c r="BD216" s="61"/>
      <c r="BE216" s="62"/>
      <c r="BF216" s="61"/>
      <c r="BG216" s="63"/>
      <c r="BH216" s="63"/>
      <c r="BI216" s="64"/>
      <c r="BJ216" s="65"/>
      <c r="BK216" s="66"/>
      <c r="BL216" s="65"/>
      <c r="BM216" s="203">
        <v>0</v>
      </c>
      <c r="BN216" s="204">
        <v>0</v>
      </c>
      <c r="BO216" s="205">
        <v>7000000</v>
      </c>
      <c r="BP216" s="67"/>
      <c r="BQ216" s="67"/>
      <c r="BR216" s="67"/>
      <c r="BS216" s="67"/>
      <c r="BT216" s="58"/>
      <c r="BU216" s="60"/>
      <c r="BV216" s="60"/>
      <c r="BW216" s="60"/>
      <c r="BX216" s="60"/>
      <c r="BY216" s="61"/>
      <c r="BZ216" s="71"/>
      <c r="CA216" s="71"/>
      <c r="CB216" s="72"/>
      <c r="CC216" s="72"/>
      <c r="CD216" s="72"/>
      <c r="CE216" s="73"/>
      <c r="CF216" s="74"/>
      <c r="CG216" s="75"/>
      <c r="CH216" s="49"/>
      <c r="CI216" s="92"/>
      <c r="CJ216" s="93"/>
      <c r="CK216" s="94"/>
      <c r="CL216" s="94"/>
      <c r="CM216" s="94"/>
      <c r="CN216" s="218"/>
      <c r="CO216" s="218"/>
      <c r="CP216" s="218"/>
      <c r="CQ216" s="218"/>
      <c r="CR216" s="218"/>
      <c r="CS216" s="49"/>
      <c r="CT216" s="219"/>
      <c r="CU216" s="218"/>
      <c r="CV216" s="49"/>
      <c r="CW216" s="218"/>
      <c r="DV216" s="221"/>
    </row>
    <row r="217" spans="1:126" ht="89.25" hidden="1" x14ac:dyDescent="0.25">
      <c r="A217" s="352">
        <f t="shared" si="212"/>
        <v>9451</v>
      </c>
      <c r="B217" s="278" t="s">
        <v>2284</v>
      </c>
      <c r="C217" s="278" t="s">
        <v>2746</v>
      </c>
      <c r="D217" s="125">
        <v>18491</v>
      </c>
      <c r="E217" s="91">
        <v>42563</v>
      </c>
      <c r="F217" s="350" t="s">
        <v>1590</v>
      </c>
      <c r="G217" s="350" t="s">
        <v>1873</v>
      </c>
      <c r="H217" s="350"/>
      <c r="I217" s="350"/>
      <c r="J217" s="222" t="s">
        <v>2736</v>
      </c>
      <c r="K217" s="347" t="s">
        <v>2732</v>
      </c>
      <c r="L217" s="46">
        <v>911117</v>
      </c>
      <c r="M217" s="264" t="s">
        <v>2733</v>
      </c>
      <c r="N217" s="217">
        <v>1392000</v>
      </c>
      <c r="O217" s="75" t="s">
        <v>2741</v>
      </c>
      <c r="P217" s="183" t="s">
        <v>1939</v>
      </c>
      <c r="Q217" s="218" t="s">
        <v>1480</v>
      </c>
      <c r="R217" s="218" t="s">
        <v>1481</v>
      </c>
      <c r="S217" s="52"/>
      <c r="T217" s="75"/>
      <c r="U217" s="52"/>
      <c r="V217" s="194">
        <v>9451</v>
      </c>
      <c r="W217" s="346">
        <v>42563</v>
      </c>
      <c r="X217" s="350" t="s">
        <v>1866</v>
      </c>
      <c r="Y217" s="45" t="s">
        <v>2103</v>
      </c>
      <c r="Z217" s="54">
        <v>805022296</v>
      </c>
      <c r="AA217" s="50" t="s">
        <v>1883</v>
      </c>
      <c r="AB217" s="352">
        <v>137816</v>
      </c>
      <c r="AC217" s="91">
        <v>42564</v>
      </c>
      <c r="AD217" s="49"/>
      <c r="AE217" s="73">
        <v>1392000</v>
      </c>
      <c r="AF217" s="49"/>
      <c r="AG217" s="49"/>
      <c r="AH217" s="49">
        <f t="shared" si="214"/>
        <v>1392000</v>
      </c>
      <c r="AI217" s="157" t="s">
        <v>22</v>
      </c>
      <c r="AJ217" s="157" t="s">
        <v>67</v>
      </c>
      <c r="AK217" s="157" t="s">
        <v>67</v>
      </c>
      <c r="AL217" s="157" t="s">
        <v>67</v>
      </c>
      <c r="AM217" s="346" t="s">
        <v>67</v>
      </c>
      <c r="AN217" s="346">
        <v>42564</v>
      </c>
      <c r="AO217" s="346"/>
      <c r="AP217" s="346">
        <v>42597</v>
      </c>
      <c r="AQ217" s="29">
        <f t="shared" si="202"/>
        <v>33</v>
      </c>
      <c r="AR217" s="29"/>
      <c r="AS217" s="350" t="s">
        <v>2658</v>
      </c>
      <c r="AT217" s="290">
        <v>79292555</v>
      </c>
      <c r="AU217" s="56"/>
      <c r="AV217" s="57"/>
      <c r="AW217" s="58"/>
      <c r="AX217" s="58"/>
      <c r="AY217" s="57"/>
      <c r="AZ217" s="58"/>
      <c r="BA217" s="59"/>
      <c r="BB217" s="60"/>
      <c r="BC217" s="61"/>
      <c r="BD217" s="61"/>
      <c r="BE217" s="62"/>
      <c r="BF217" s="61"/>
      <c r="BG217" s="63"/>
      <c r="BH217" s="63"/>
      <c r="BI217" s="64"/>
      <c r="BJ217" s="65"/>
      <c r="BK217" s="66"/>
      <c r="BL217" s="65"/>
      <c r="BM217" s="203">
        <v>0</v>
      </c>
      <c r="BN217" s="204">
        <v>0</v>
      </c>
      <c r="BO217" s="205">
        <v>7000000</v>
      </c>
      <c r="BP217" s="67"/>
      <c r="BQ217" s="67"/>
      <c r="BR217" s="67"/>
      <c r="BS217" s="67"/>
      <c r="BT217" s="58"/>
      <c r="BU217" s="60"/>
      <c r="BV217" s="60"/>
      <c r="BW217" s="60"/>
      <c r="BX217" s="60"/>
      <c r="BY217" s="61"/>
      <c r="BZ217" s="71"/>
      <c r="CA217" s="71"/>
      <c r="CB217" s="72"/>
      <c r="CC217" s="72"/>
      <c r="CD217" s="72"/>
      <c r="CE217" s="73"/>
      <c r="CF217" s="74"/>
      <c r="CG217" s="75"/>
      <c r="CH217" s="49"/>
      <c r="CI217" s="92"/>
      <c r="CJ217" s="93"/>
      <c r="CK217" s="94"/>
      <c r="CL217" s="94"/>
      <c r="CM217" s="94"/>
      <c r="CN217" s="218"/>
      <c r="CO217" s="218"/>
      <c r="CP217" s="218"/>
      <c r="CQ217" s="218"/>
      <c r="CR217" s="218"/>
      <c r="CS217" s="49"/>
      <c r="CT217" s="219"/>
      <c r="CU217" s="218"/>
      <c r="CV217" s="49"/>
      <c r="CW217" s="218"/>
      <c r="DV217" s="221"/>
    </row>
    <row r="218" spans="1:126" ht="89.25" hidden="1" x14ac:dyDescent="0.25">
      <c r="A218" s="352">
        <f t="shared" si="212"/>
        <v>9624</v>
      </c>
      <c r="B218" s="278" t="s">
        <v>2284</v>
      </c>
      <c r="C218" s="278" t="s">
        <v>2747</v>
      </c>
      <c r="D218" s="125">
        <v>18850</v>
      </c>
      <c r="E218" s="91">
        <v>42577</v>
      </c>
      <c r="F218" s="350" t="s">
        <v>1590</v>
      </c>
      <c r="G218" s="350" t="s">
        <v>1873</v>
      </c>
      <c r="H218" s="350"/>
      <c r="I218" s="350"/>
      <c r="J218" s="222" t="s">
        <v>2736</v>
      </c>
      <c r="K218" s="347" t="s">
        <v>2732</v>
      </c>
      <c r="L218" s="46">
        <v>911117</v>
      </c>
      <c r="M218" s="264" t="s">
        <v>2733</v>
      </c>
      <c r="N218" s="217">
        <v>1336320</v>
      </c>
      <c r="O218" s="75" t="s">
        <v>2745</v>
      </c>
      <c r="P218" s="183" t="s">
        <v>1939</v>
      </c>
      <c r="Q218" s="218" t="s">
        <v>1480</v>
      </c>
      <c r="R218" s="218" t="s">
        <v>1481</v>
      </c>
      <c r="S218" s="52"/>
      <c r="T218" s="75"/>
      <c r="U218" s="52"/>
      <c r="V218" s="194">
        <v>9624</v>
      </c>
      <c r="W218" s="346">
        <v>42563</v>
      </c>
      <c r="X218" s="350" t="s">
        <v>1866</v>
      </c>
      <c r="Y218" s="45" t="s">
        <v>2748</v>
      </c>
      <c r="Z218" s="54">
        <v>860505205</v>
      </c>
      <c r="AA218" s="50" t="s">
        <v>1578</v>
      </c>
      <c r="AB218" s="352">
        <v>146316</v>
      </c>
      <c r="AC218" s="91">
        <v>42577</v>
      </c>
      <c r="AD218" s="49"/>
      <c r="AE218" s="73">
        <v>1336320</v>
      </c>
      <c r="AF218" s="49"/>
      <c r="AG218" s="49"/>
      <c r="AH218" s="49">
        <f t="shared" si="214"/>
        <v>1336320</v>
      </c>
      <c r="AI218" s="157" t="s">
        <v>22</v>
      </c>
      <c r="AJ218" s="157" t="s">
        <v>67</v>
      </c>
      <c r="AK218" s="157" t="s">
        <v>67</v>
      </c>
      <c r="AL218" s="157" t="s">
        <v>67</v>
      </c>
      <c r="AM218" s="346" t="s">
        <v>67</v>
      </c>
      <c r="AN218" s="346">
        <v>42577</v>
      </c>
      <c r="AO218" s="346"/>
      <c r="AP218" s="346">
        <v>42597</v>
      </c>
      <c r="AQ218" s="29">
        <f t="shared" si="202"/>
        <v>20</v>
      </c>
      <c r="AR218" s="29"/>
      <c r="AS218" s="350" t="s">
        <v>2658</v>
      </c>
      <c r="AT218" s="290">
        <v>79292555</v>
      </c>
      <c r="AU218" s="56"/>
      <c r="AV218" s="57"/>
      <c r="AW218" s="58"/>
      <c r="AX218" s="58"/>
      <c r="AY218" s="57"/>
      <c r="AZ218" s="58"/>
      <c r="BA218" s="59"/>
      <c r="BB218" s="60"/>
      <c r="BC218" s="61"/>
      <c r="BD218" s="61"/>
      <c r="BE218" s="62"/>
      <c r="BF218" s="61"/>
      <c r="BG218" s="63"/>
      <c r="BH218" s="63"/>
      <c r="BI218" s="64"/>
      <c r="BJ218" s="65"/>
      <c r="BK218" s="66"/>
      <c r="BL218" s="65"/>
      <c r="BM218" s="203">
        <v>0</v>
      </c>
      <c r="BN218" s="204">
        <v>0</v>
      </c>
      <c r="BO218" s="205">
        <v>7000000</v>
      </c>
      <c r="BP218" s="67"/>
      <c r="BQ218" s="67"/>
      <c r="BR218" s="67"/>
      <c r="BS218" s="67"/>
      <c r="BT218" s="58"/>
      <c r="BU218" s="60"/>
      <c r="BV218" s="60"/>
      <c r="BW218" s="60"/>
      <c r="BX218" s="60"/>
      <c r="BY218" s="61"/>
      <c r="BZ218" s="71"/>
      <c r="CA218" s="71"/>
      <c r="CB218" s="72"/>
      <c r="CC218" s="72"/>
      <c r="CD218" s="72"/>
      <c r="CE218" s="73"/>
      <c r="CF218" s="74"/>
      <c r="CG218" s="75"/>
      <c r="CH218" s="49"/>
      <c r="CI218" s="92"/>
      <c r="CJ218" s="93"/>
      <c r="CK218" s="94"/>
      <c r="CL218" s="94"/>
      <c r="CM218" s="94"/>
      <c r="CN218" s="218"/>
      <c r="CO218" s="218"/>
      <c r="CP218" s="218"/>
      <c r="CQ218" s="218"/>
      <c r="CR218" s="218"/>
      <c r="CS218" s="49"/>
      <c r="CT218" s="219"/>
      <c r="CU218" s="218"/>
      <c r="CV218" s="49"/>
      <c r="CW218" s="218"/>
      <c r="DV218" s="221"/>
    </row>
    <row r="219" spans="1:126" ht="102" hidden="1" x14ac:dyDescent="0.25">
      <c r="A219" s="352">
        <f t="shared" si="212"/>
        <v>122</v>
      </c>
      <c r="B219" s="278" t="s">
        <v>1609</v>
      </c>
      <c r="C219" s="278" t="s">
        <v>2816</v>
      </c>
      <c r="D219" s="119">
        <v>109</v>
      </c>
      <c r="E219" s="346">
        <v>42608</v>
      </c>
      <c r="F219" s="277" t="s">
        <v>1499</v>
      </c>
      <c r="G219" s="350" t="s">
        <v>1546</v>
      </c>
      <c r="H219" s="350"/>
      <c r="I219" s="350" t="s">
        <v>2257</v>
      </c>
      <c r="J219" s="351" t="s">
        <v>2761</v>
      </c>
      <c r="K219" s="347">
        <v>278</v>
      </c>
      <c r="L219" s="46">
        <v>801315</v>
      </c>
      <c r="M219" s="28" t="s">
        <v>1548</v>
      </c>
      <c r="N219" s="217">
        <v>1876959</v>
      </c>
      <c r="O219" s="75" t="s">
        <v>2762</v>
      </c>
      <c r="P219" s="349" t="s">
        <v>2763</v>
      </c>
      <c r="Q219" s="218" t="s">
        <v>1480</v>
      </c>
      <c r="R219" s="218" t="s">
        <v>1481</v>
      </c>
      <c r="S219" s="52"/>
      <c r="T219" s="75"/>
      <c r="U219" s="52"/>
      <c r="V219" s="194">
        <v>122</v>
      </c>
      <c r="W219" s="346">
        <v>42615</v>
      </c>
      <c r="X219" s="350" t="s">
        <v>2513</v>
      </c>
      <c r="Y219" s="45" t="s">
        <v>2765</v>
      </c>
      <c r="Z219" s="114">
        <v>60357697</v>
      </c>
      <c r="AA219" s="50"/>
      <c r="AB219" s="352">
        <v>166516</v>
      </c>
      <c r="AC219" s="91"/>
      <c r="AD219" s="49"/>
      <c r="AE219" s="217">
        <v>1668408</v>
      </c>
      <c r="AF219" s="49"/>
      <c r="AG219" s="49"/>
      <c r="AH219" s="49">
        <f t="shared" ref="AH219:AH222" si="215">AE219+AF219</f>
        <v>1668408</v>
      </c>
      <c r="AI219" s="157" t="s">
        <v>22</v>
      </c>
      <c r="AJ219" s="157" t="s">
        <v>67</v>
      </c>
      <c r="AK219" s="157" t="s">
        <v>67</v>
      </c>
      <c r="AL219" s="157" t="s">
        <v>67</v>
      </c>
      <c r="AM219" s="346" t="s">
        <v>67</v>
      </c>
      <c r="AN219" s="346">
        <v>42615</v>
      </c>
      <c r="AO219" s="346">
        <f>AN219-W219</f>
        <v>0</v>
      </c>
      <c r="AP219" s="346">
        <v>42735</v>
      </c>
      <c r="AQ219" s="171">
        <f t="shared" si="202"/>
        <v>120</v>
      </c>
      <c r="AR219" s="52"/>
      <c r="AS219" s="351" t="s">
        <v>2799</v>
      </c>
      <c r="AT219" s="8">
        <v>88264550</v>
      </c>
      <c r="AU219" s="52"/>
      <c r="AV219" s="52"/>
      <c r="AW219" s="49"/>
      <c r="AX219" s="75"/>
      <c r="AY219" s="52"/>
      <c r="AZ219" s="49"/>
      <c r="BA219" s="90"/>
      <c r="BB219" s="52"/>
      <c r="BC219" s="49"/>
      <c r="BD219" s="49"/>
      <c r="BE219" s="52"/>
      <c r="BF219" s="49"/>
      <c r="BG219" s="90"/>
      <c r="BH219" s="90"/>
      <c r="BI219" s="49"/>
      <c r="BJ219" s="49"/>
      <c r="BK219" s="52"/>
      <c r="BL219" s="49"/>
      <c r="BM219" s="49"/>
      <c r="BN219" s="49"/>
      <c r="BO219" s="49"/>
      <c r="BP219" s="91"/>
      <c r="BQ219" s="91"/>
      <c r="BR219" s="50"/>
      <c r="BS219" s="91"/>
      <c r="BT219" s="49"/>
      <c r="BU219" s="91"/>
      <c r="BV219" s="91"/>
      <c r="BW219" s="50"/>
      <c r="BX219" s="91"/>
      <c r="BY219" s="49"/>
      <c r="BZ219" s="91"/>
      <c r="CA219" s="91"/>
      <c r="CB219" s="50"/>
      <c r="CC219" s="91"/>
      <c r="CD219" s="49"/>
      <c r="CE219" s="92"/>
      <c r="CF219" s="52"/>
      <c r="CG219" s="75"/>
      <c r="CH219" s="49"/>
      <c r="CI219" s="92"/>
      <c r="CJ219" s="93"/>
      <c r="CK219" s="94"/>
      <c r="CL219" s="94"/>
      <c r="CM219" s="94"/>
      <c r="CN219" s="218"/>
      <c r="CO219" s="218"/>
      <c r="CP219" s="218"/>
      <c r="CQ219" s="218"/>
      <c r="CR219" s="218"/>
      <c r="CS219" s="49"/>
      <c r="CT219" s="219"/>
      <c r="CU219" s="218"/>
      <c r="CV219" s="49"/>
      <c r="CW219" s="218"/>
      <c r="DV219" s="221"/>
    </row>
    <row r="220" spans="1:126" ht="69" customHeight="1" x14ac:dyDescent="0.25">
      <c r="A220" s="352">
        <f t="shared" si="212"/>
        <v>127</v>
      </c>
      <c r="B220" s="278" t="s">
        <v>1610</v>
      </c>
      <c r="C220" s="278" t="s">
        <v>2817</v>
      </c>
      <c r="D220" s="125">
        <v>110</v>
      </c>
      <c r="E220" s="346">
        <v>42612</v>
      </c>
      <c r="F220" s="350" t="s">
        <v>1499</v>
      </c>
      <c r="G220" s="45" t="s">
        <v>1525</v>
      </c>
      <c r="H220" s="45"/>
      <c r="I220" s="45" t="s">
        <v>2791</v>
      </c>
      <c r="J220" s="351" t="s">
        <v>2766</v>
      </c>
      <c r="K220" s="347">
        <v>240</v>
      </c>
      <c r="L220" s="46">
        <v>801015</v>
      </c>
      <c r="M220" s="28" t="s">
        <v>2767</v>
      </c>
      <c r="N220" s="217">
        <v>40000000</v>
      </c>
      <c r="O220" s="75" t="s">
        <v>2768</v>
      </c>
      <c r="P220" s="349" t="s">
        <v>2162</v>
      </c>
      <c r="Q220" s="218" t="s">
        <v>1480</v>
      </c>
      <c r="R220" s="218" t="s">
        <v>1481</v>
      </c>
      <c r="S220" s="52"/>
      <c r="T220" s="75"/>
      <c r="U220" s="52"/>
      <c r="V220" s="194">
        <v>127</v>
      </c>
      <c r="W220" s="346">
        <v>42641</v>
      </c>
      <c r="X220" s="350" t="s">
        <v>1484</v>
      </c>
      <c r="Y220" s="365" t="s">
        <v>2769</v>
      </c>
      <c r="Z220" s="114">
        <v>21070040</v>
      </c>
      <c r="AA220" s="50"/>
      <c r="AB220" s="352">
        <v>194116</v>
      </c>
      <c r="AC220" s="91"/>
      <c r="AD220" s="367">
        <v>10000000</v>
      </c>
      <c r="AE220" s="217">
        <v>40000000</v>
      </c>
      <c r="AF220" s="49"/>
      <c r="AG220" s="49"/>
      <c r="AH220" s="367">
        <f t="shared" si="215"/>
        <v>40000000</v>
      </c>
      <c r="AI220" s="157" t="s">
        <v>22</v>
      </c>
      <c r="AJ220" s="157" t="s">
        <v>67</v>
      </c>
      <c r="AK220" s="157" t="s">
        <v>67</v>
      </c>
      <c r="AL220" s="157" t="s">
        <v>67</v>
      </c>
      <c r="AM220" s="346" t="s">
        <v>67</v>
      </c>
      <c r="AN220" s="346">
        <v>42641</v>
      </c>
      <c r="AO220" s="346">
        <f>AN220-W220</f>
        <v>0</v>
      </c>
      <c r="AP220" s="346">
        <v>42735</v>
      </c>
      <c r="AQ220" s="171">
        <f t="shared" si="202"/>
        <v>94</v>
      </c>
      <c r="AR220" s="52"/>
      <c r="AS220" s="351" t="s">
        <v>2800</v>
      </c>
      <c r="AT220" s="8">
        <v>79714894</v>
      </c>
      <c r="AU220" s="52"/>
      <c r="AV220" s="52"/>
      <c r="AW220" s="49"/>
      <c r="AX220" s="75"/>
      <c r="AY220" s="52"/>
      <c r="AZ220" s="49"/>
      <c r="BA220" s="90"/>
      <c r="BB220" s="52"/>
      <c r="BC220" s="49"/>
      <c r="BD220" s="49"/>
      <c r="BE220" s="52"/>
      <c r="BF220" s="49"/>
      <c r="BG220" s="90"/>
      <c r="BH220" s="90"/>
      <c r="BI220" s="49"/>
      <c r="BJ220" s="49"/>
      <c r="BK220" s="52"/>
      <c r="BL220" s="49"/>
      <c r="BM220" s="49"/>
      <c r="BN220" s="49"/>
      <c r="BO220" s="49"/>
      <c r="BP220" s="91"/>
      <c r="BQ220" s="91"/>
      <c r="BR220" s="50"/>
      <c r="BS220" s="91"/>
      <c r="BT220" s="49"/>
      <c r="BU220" s="91"/>
      <c r="BV220" s="91"/>
      <c r="BW220" s="50"/>
      <c r="BX220" s="91"/>
      <c r="BY220" s="49"/>
      <c r="BZ220" s="91"/>
      <c r="CA220" s="91"/>
      <c r="CB220" s="50"/>
      <c r="CC220" s="91"/>
      <c r="CD220" s="49"/>
      <c r="CE220" s="92"/>
      <c r="CF220" s="52"/>
      <c r="CG220" s="75"/>
      <c r="CH220" s="49"/>
      <c r="CI220" s="92"/>
      <c r="CJ220" s="93"/>
      <c r="CK220" s="94"/>
      <c r="CL220" s="94"/>
      <c r="CM220" s="94"/>
      <c r="CN220" s="218"/>
      <c r="CO220" s="218"/>
      <c r="CP220" s="218"/>
      <c r="CQ220" s="218"/>
      <c r="CR220" s="218"/>
      <c r="CS220" s="49"/>
      <c r="CT220" s="219"/>
      <c r="CU220" s="218"/>
      <c r="CV220" s="49"/>
      <c r="CW220" s="218"/>
      <c r="DV220" s="363"/>
    </row>
    <row r="221" spans="1:126" ht="51" hidden="1" x14ac:dyDescent="0.25">
      <c r="A221" s="352">
        <f t="shared" si="212"/>
        <v>128</v>
      </c>
      <c r="B221" s="278" t="s">
        <v>2324</v>
      </c>
      <c r="C221" s="278" t="s">
        <v>2818</v>
      </c>
      <c r="D221" s="121">
        <v>111</v>
      </c>
      <c r="E221" s="346">
        <v>42613</v>
      </c>
      <c r="F221" s="350" t="s">
        <v>1499</v>
      </c>
      <c r="G221" s="350" t="s">
        <v>1525</v>
      </c>
      <c r="H221" s="350"/>
      <c r="I221" s="350" t="s">
        <v>1743</v>
      </c>
      <c r="J221" s="351" t="s">
        <v>2770</v>
      </c>
      <c r="K221" s="347">
        <v>252</v>
      </c>
      <c r="L221" s="46">
        <v>861017</v>
      </c>
      <c r="M221" s="28" t="s">
        <v>1956</v>
      </c>
      <c r="N221" s="217">
        <v>6000000</v>
      </c>
      <c r="O221" s="75" t="s">
        <v>2771</v>
      </c>
      <c r="P221" s="349" t="s">
        <v>2162</v>
      </c>
      <c r="Q221" s="218" t="s">
        <v>1480</v>
      </c>
      <c r="R221" s="218" t="s">
        <v>1481</v>
      </c>
      <c r="S221" s="52"/>
      <c r="T221" s="75"/>
      <c r="U221" s="52"/>
      <c r="V221" s="194">
        <v>128</v>
      </c>
      <c r="W221" s="52">
        <v>42646</v>
      </c>
      <c r="X221" s="350" t="s">
        <v>1484</v>
      </c>
      <c r="Y221" s="45" t="s">
        <v>2772</v>
      </c>
      <c r="Z221" s="114">
        <v>860007322</v>
      </c>
      <c r="AA221" s="50" t="s">
        <v>1839</v>
      </c>
      <c r="AB221" s="352">
        <v>196816</v>
      </c>
      <c r="AC221" s="91"/>
      <c r="AD221" s="49"/>
      <c r="AE221" s="217">
        <v>6000000</v>
      </c>
      <c r="AF221" s="49"/>
      <c r="AG221" s="49"/>
      <c r="AH221" s="49">
        <f t="shared" si="215"/>
        <v>6000000</v>
      </c>
      <c r="AI221" s="157" t="s">
        <v>22</v>
      </c>
      <c r="AJ221" s="157" t="s">
        <v>67</v>
      </c>
      <c r="AK221" s="157" t="s">
        <v>67</v>
      </c>
      <c r="AL221" s="157" t="s">
        <v>67</v>
      </c>
      <c r="AM221" s="346" t="s">
        <v>67</v>
      </c>
      <c r="AN221" s="346">
        <v>42646</v>
      </c>
      <c r="AO221" s="346"/>
      <c r="AP221" s="346">
        <v>42704</v>
      </c>
      <c r="AQ221" s="171">
        <f t="shared" si="202"/>
        <v>58</v>
      </c>
      <c r="AR221" s="52"/>
      <c r="AS221" s="184" t="s">
        <v>101</v>
      </c>
      <c r="AT221" s="290"/>
      <c r="AU221" s="52"/>
      <c r="AV221" s="52"/>
      <c r="AW221" s="49"/>
      <c r="AX221" s="75"/>
      <c r="AY221" s="52"/>
      <c r="AZ221" s="49"/>
      <c r="BA221" s="90"/>
      <c r="BB221" s="52"/>
      <c r="BC221" s="49"/>
      <c r="BD221" s="49"/>
      <c r="BE221" s="52"/>
      <c r="BF221" s="49"/>
      <c r="BG221" s="90"/>
      <c r="BH221" s="90"/>
      <c r="BI221" s="49"/>
      <c r="BJ221" s="49"/>
      <c r="BK221" s="52"/>
      <c r="BL221" s="49"/>
      <c r="BM221" s="49"/>
      <c r="BN221" s="49"/>
      <c r="BO221" s="49"/>
      <c r="BP221" s="91"/>
      <c r="BQ221" s="91"/>
      <c r="BR221" s="50"/>
      <c r="BS221" s="91"/>
      <c r="BT221" s="49"/>
      <c r="BU221" s="91"/>
      <c r="BV221" s="91"/>
      <c r="BW221" s="50"/>
      <c r="BX221" s="91"/>
      <c r="BY221" s="49"/>
      <c r="BZ221" s="91"/>
      <c r="CA221" s="91"/>
      <c r="CB221" s="50"/>
      <c r="CC221" s="91"/>
      <c r="CD221" s="49"/>
      <c r="CE221" s="92"/>
      <c r="CF221" s="52"/>
      <c r="CG221" s="75"/>
      <c r="CH221" s="49"/>
      <c r="CI221" s="92"/>
      <c r="CJ221" s="93"/>
      <c r="CK221" s="94"/>
      <c r="CL221" s="94"/>
      <c r="CM221" s="94"/>
      <c r="CN221" s="218"/>
      <c r="CO221" s="218"/>
      <c r="CP221" s="218"/>
      <c r="CQ221" s="218"/>
      <c r="CR221" s="218"/>
      <c r="CS221" s="49"/>
      <c r="CT221" s="219"/>
      <c r="CU221" s="218"/>
      <c r="CV221" s="49"/>
      <c r="CW221" s="218"/>
      <c r="DV221" s="221"/>
    </row>
    <row r="222" spans="1:126" ht="72" hidden="1" customHeight="1" x14ac:dyDescent="0.25">
      <c r="A222" s="352">
        <f t="shared" si="212"/>
        <v>125</v>
      </c>
      <c r="B222" s="278" t="s">
        <v>2170</v>
      </c>
      <c r="C222" s="278" t="s">
        <v>2814</v>
      </c>
      <c r="D222" s="121">
        <v>112</v>
      </c>
      <c r="E222" s="346">
        <v>42626</v>
      </c>
      <c r="F222" s="350" t="s">
        <v>1499</v>
      </c>
      <c r="G222" s="45" t="s">
        <v>1525</v>
      </c>
      <c r="H222" s="45"/>
      <c r="I222" s="45" t="s">
        <v>235</v>
      </c>
      <c r="J222" s="351" t="s">
        <v>2813</v>
      </c>
      <c r="K222" s="347">
        <v>282</v>
      </c>
      <c r="L222" s="46">
        <v>801116</v>
      </c>
      <c r="M222" s="28" t="s">
        <v>1479</v>
      </c>
      <c r="N222" s="217">
        <v>5000000</v>
      </c>
      <c r="O222" s="75" t="s">
        <v>2815</v>
      </c>
      <c r="P222" s="349" t="s">
        <v>1487</v>
      </c>
      <c r="Q222" s="288" t="s">
        <v>1480</v>
      </c>
      <c r="R222" s="288" t="s">
        <v>1481</v>
      </c>
      <c r="S222" s="52"/>
      <c r="T222" s="75"/>
      <c r="U222" s="52"/>
      <c r="V222" s="194">
        <v>125</v>
      </c>
      <c r="W222" s="346">
        <v>42628</v>
      </c>
      <c r="X222" s="350" t="s">
        <v>1484</v>
      </c>
      <c r="Y222" s="365" t="s">
        <v>37</v>
      </c>
      <c r="Z222" s="114">
        <v>75035031</v>
      </c>
      <c r="AA222" s="50"/>
      <c r="AB222" s="352">
        <v>173716</v>
      </c>
      <c r="AC222" s="91"/>
      <c r="AD222" s="367">
        <v>2500000</v>
      </c>
      <c r="AE222" s="217">
        <v>5000000</v>
      </c>
      <c r="AF222" s="49"/>
      <c r="AG222" s="49"/>
      <c r="AH222" s="367">
        <f t="shared" si="215"/>
        <v>5000000</v>
      </c>
      <c r="AI222" s="157" t="s">
        <v>22</v>
      </c>
      <c r="AJ222" s="157" t="s">
        <v>67</v>
      </c>
      <c r="AK222" s="157" t="s">
        <v>67</v>
      </c>
      <c r="AL222" s="157" t="s">
        <v>67</v>
      </c>
      <c r="AM222" s="346" t="s">
        <v>67</v>
      </c>
      <c r="AN222" s="346">
        <v>42629</v>
      </c>
      <c r="AO222" s="346">
        <f>AN222-W222</f>
        <v>1</v>
      </c>
      <c r="AP222" s="346">
        <v>42689</v>
      </c>
      <c r="AQ222" s="171">
        <f t="shared" si="202"/>
        <v>60</v>
      </c>
      <c r="AR222" s="52"/>
      <c r="AS222" s="351" t="s">
        <v>463</v>
      </c>
      <c r="AT222" s="8">
        <v>17336974</v>
      </c>
      <c r="AU222" s="52"/>
      <c r="AV222" s="52"/>
      <c r="AW222" s="49"/>
      <c r="AX222" s="75"/>
      <c r="AY222" s="52"/>
      <c r="AZ222" s="49"/>
      <c r="BA222" s="90"/>
      <c r="BB222" s="52"/>
      <c r="BC222" s="49"/>
      <c r="BD222" s="49"/>
      <c r="BE222" s="52"/>
      <c r="BF222" s="49"/>
      <c r="BG222" s="90"/>
      <c r="BH222" s="90"/>
      <c r="BI222" s="49"/>
      <c r="BJ222" s="49"/>
      <c r="BK222" s="52"/>
      <c r="BL222" s="49"/>
      <c r="BM222" s="49"/>
      <c r="BN222" s="49"/>
      <c r="BO222" s="49"/>
      <c r="BP222" s="91"/>
      <c r="BQ222" s="91"/>
      <c r="BR222" s="50"/>
      <c r="BS222" s="91"/>
      <c r="BT222" s="49"/>
      <c r="BU222" s="91"/>
      <c r="BV222" s="91"/>
      <c r="BW222" s="50"/>
      <c r="BX222" s="91"/>
      <c r="BY222" s="49"/>
      <c r="BZ222" s="91"/>
      <c r="CA222" s="91"/>
      <c r="CB222" s="50"/>
      <c r="CC222" s="91"/>
      <c r="CD222" s="49"/>
      <c r="CE222" s="92"/>
      <c r="CF222" s="52"/>
      <c r="CG222" s="75"/>
      <c r="CH222" s="49"/>
      <c r="CI222" s="92"/>
      <c r="CJ222" s="93"/>
      <c r="CK222" s="94"/>
      <c r="CL222" s="94"/>
      <c r="CM222" s="94"/>
      <c r="CN222" s="218"/>
      <c r="CO222" s="218"/>
      <c r="CP222" s="218"/>
      <c r="CQ222" s="218"/>
      <c r="CR222" s="218"/>
      <c r="CS222" s="49"/>
      <c r="CT222" s="219"/>
      <c r="CU222" s="218"/>
      <c r="CV222" s="49"/>
      <c r="CW222" s="218"/>
      <c r="DV222" s="363"/>
    </row>
    <row r="223" spans="1:126" ht="38.25" hidden="1" x14ac:dyDescent="0.25">
      <c r="A223" s="352">
        <f t="shared" si="212"/>
        <v>133</v>
      </c>
      <c r="B223" s="345" t="s">
        <v>2170</v>
      </c>
      <c r="C223" s="278" t="s">
        <v>2801</v>
      </c>
      <c r="D223" s="121">
        <v>19</v>
      </c>
      <c r="E223" s="346">
        <v>42608</v>
      </c>
      <c r="F223" s="117" t="s">
        <v>1590</v>
      </c>
      <c r="G223" s="117" t="s">
        <v>1591</v>
      </c>
      <c r="H223" s="117"/>
      <c r="I223" s="285" t="s">
        <v>2250</v>
      </c>
      <c r="J223" s="351" t="s">
        <v>2773</v>
      </c>
      <c r="K223" s="347">
        <v>276</v>
      </c>
      <c r="L223" s="46">
        <v>432115</v>
      </c>
      <c r="M223" s="28" t="s">
        <v>2774</v>
      </c>
      <c r="N223" s="162">
        <v>507124172</v>
      </c>
      <c r="O223" s="348" t="s">
        <v>2775</v>
      </c>
      <c r="P223" s="91" t="s">
        <v>1531</v>
      </c>
      <c r="Q223" s="288" t="s">
        <v>1480</v>
      </c>
      <c r="R223" s="288" t="s">
        <v>1481</v>
      </c>
      <c r="S223" s="47"/>
      <c r="T223" s="48"/>
      <c r="U223" s="47"/>
      <c r="V223" s="306">
        <v>133</v>
      </c>
      <c r="W223" s="346">
        <v>42667</v>
      </c>
      <c r="X223" s="350" t="s">
        <v>1484</v>
      </c>
      <c r="Y223" s="45" t="s">
        <v>2839</v>
      </c>
      <c r="Z223" s="54">
        <v>830016004</v>
      </c>
      <c r="AA223" s="50" t="s">
        <v>1570</v>
      </c>
      <c r="AB223" s="347">
        <v>210116</v>
      </c>
      <c r="AC223" s="346">
        <v>42667</v>
      </c>
      <c r="AD223" s="49">
        <v>0</v>
      </c>
      <c r="AE223" s="113">
        <v>219800000</v>
      </c>
      <c r="AF223" s="49"/>
      <c r="AG223" s="49"/>
      <c r="AH223" s="49">
        <f t="shared" ref="AH223:AH228" si="216">+AE223+AF223</f>
        <v>219800000</v>
      </c>
      <c r="AI223" s="157" t="s">
        <v>2776</v>
      </c>
      <c r="AJ223" s="88" t="s">
        <v>2777</v>
      </c>
      <c r="AK223" s="346">
        <v>43825</v>
      </c>
      <c r="AL223" s="346" t="s">
        <v>2071</v>
      </c>
      <c r="AM223" s="346">
        <v>42668</v>
      </c>
      <c r="AN223" s="346">
        <v>42668</v>
      </c>
      <c r="AO223" s="346"/>
      <c r="AP223" s="346">
        <v>42728</v>
      </c>
      <c r="AQ223" s="171">
        <f>AP223-AN223</f>
        <v>60</v>
      </c>
      <c r="AR223" s="29"/>
      <c r="AS223" s="184" t="s">
        <v>2295</v>
      </c>
      <c r="AT223" s="55"/>
      <c r="AU223" s="57"/>
      <c r="AV223" s="57"/>
      <c r="AW223" s="58"/>
      <c r="AX223" s="86"/>
      <c r="AY223" s="57"/>
      <c r="AZ223" s="58"/>
      <c r="BA223" s="59"/>
      <c r="BB223" s="60"/>
      <c r="BC223" s="61"/>
      <c r="BD223" s="61"/>
      <c r="BE223" s="62"/>
      <c r="BF223" s="61"/>
      <c r="BG223" s="63"/>
      <c r="BH223" s="63"/>
      <c r="BI223" s="64"/>
      <c r="BJ223" s="65"/>
      <c r="BK223" s="66"/>
      <c r="BL223" s="65"/>
      <c r="BM223" s="203">
        <v>0</v>
      </c>
      <c r="BN223" s="204">
        <v>0</v>
      </c>
      <c r="BO223" s="205">
        <v>0</v>
      </c>
      <c r="BP223" s="67"/>
      <c r="BQ223" s="67"/>
      <c r="BR223" s="115"/>
      <c r="BS223" s="67"/>
      <c r="BT223" s="58"/>
      <c r="BU223" s="61"/>
      <c r="BV223" s="60"/>
      <c r="BW223" s="60"/>
      <c r="BX223" s="60"/>
      <c r="BY223" s="61"/>
      <c r="BZ223" s="71"/>
      <c r="CA223" s="71"/>
      <c r="CB223" s="72"/>
      <c r="CC223" s="72"/>
      <c r="CD223" s="72"/>
      <c r="CE223" s="73"/>
      <c r="CF223" s="74">
        <v>42735</v>
      </c>
      <c r="CG223" s="75"/>
      <c r="CH223" s="49"/>
      <c r="CI223" s="73"/>
      <c r="CJ223" s="76" t="e">
        <v>#REF!</v>
      </c>
      <c r="CK223" s="77" t="e">
        <v>#REF!</v>
      </c>
      <c r="CL223" s="78" t="e">
        <v>#REF!</v>
      </c>
      <c r="CM223" s="218"/>
      <c r="CN223" s="218"/>
      <c r="CO223" s="218"/>
      <c r="CP223" s="49"/>
      <c r="CQ223" s="219"/>
      <c r="CR223" s="218"/>
      <c r="CS223" s="49"/>
      <c r="CT223" s="218"/>
      <c r="CU223" s="218"/>
      <c r="CV223" s="218"/>
      <c r="CW223" s="218"/>
      <c r="DV223" s="221"/>
    </row>
    <row r="224" spans="1:126" ht="38.25" hidden="1" x14ac:dyDescent="0.25">
      <c r="A224" s="352">
        <f t="shared" si="212"/>
        <v>136</v>
      </c>
      <c r="B224" s="345" t="s">
        <v>2170</v>
      </c>
      <c r="C224" s="278" t="s">
        <v>2846</v>
      </c>
      <c r="D224" s="121">
        <v>19</v>
      </c>
      <c r="E224" s="346">
        <v>42608</v>
      </c>
      <c r="F224" s="117" t="s">
        <v>1590</v>
      </c>
      <c r="G224" s="117" t="s">
        <v>1591</v>
      </c>
      <c r="H224" s="117"/>
      <c r="I224" s="285" t="s">
        <v>2250</v>
      </c>
      <c r="J224" s="351" t="s">
        <v>2773</v>
      </c>
      <c r="K224" s="347">
        <v>276</v>
      </c>
      <c r="L224" s="46">
        <v>432115</v>
      </c>
      <c r="M224" s="28" t="s">
        <v>2774</v>
      </c>
      <c r="N224" s="162">
        <v>507124172</v>
      </c>
      <c r="O224" s="348" t="s">
        <v>2775</v>
      </c>
      <c r="P224" s="91" t="s">
        <v>1531</v>
      </c>
      <c r="Q224" s="288" t="s">
        <v>1480</v>
      </c>
      <c r="R224" s="288" t="s">
        <v>1481</v>
      </c>
      <c r="S224" s="47"/>
      <c r="T224" s="48"/>
      <c r="U224" s="47"/>
      <c r="V224" s="306">
        <v>136</v>
      </c>
      <c r="W224" s="346">
        <v>42670</v>
      </c>
      <c r="X224" s="350" t="s">
        <v>1484</v>
      </c>
      <c r="Y224" s="45" t="s">
        <v>2840</v>
      </c>
      <c r="Z224" s="54">
        <v>7700667</v>
      </c>
      <c r="AA224" s="50"/>
      <c r="AB224" s="347">
        <v>210916</v>
      </c>
      <c r="AC224" s="346">
        <v>42670</v>
      </c>
      <c r="AD224" s="49">
        <v>0</v>
      </c>
      <c r="AE224" s="113">
        <v>59786385.420000002</v>
      </c>
      <c r="AF224" s="49"/>
      <c r="AG224" s="49"/>
      <c r="AH224" s="49">
        <f t="shared" si="216"/>
        <v>59786385.420000002</v>
      </c>
      <c r="AI224" s="157" t="s">
        <v>2776</v>
      </c>
      <c r="AJ224" s="88" t="s">
        <v>2777</v>
      </c>
      <c r="AK224" s="346">
        <v>44560</v>
      </c>
      <c r="AL224" s="346" t="s">
        <v>2071</v>
      </c>
      <c r="AM224" s="346">
        <v>42670</v>
      </c>
      <c r="AN224" s="346">
        <v>42670</v>
      </c>
      <c r="AO224" s="346"/>
      <c r="AP224" s="346">
        <v>42730</v>
      </c>
      <c r="AQ224" s="171">
        <f>AP224-AN224</f>
        <v>60</v>
      </c>
      <c r="AR224" s="29"/>
      <c r="AS224" s="184" t="s">
        <v>2295</v>
      </c>
      <c r="AT224" s="55"/>
      <c r="AU224" s="57"/>
      <c r="AV224" s="57"/>
      <c r="AW224" s="58"/>
      <c r="AX224" s="86"/>
      <c r="AY224" s="57"/>
      <c r="AZ224" s="58"/>
      <c r="BA224" s="59"/>
      <c r="BB224" s="60"/>
      <c r="BC224" s="61"/>
      <c r="BD224" s="61"/>
      <c r="BE224" s="62"/>
      <c r="BF224" s="61"/>
      <c r="BG224" s="63"/>
      <c r="BH224" s="63"/>
      <c r="BI224" s="64"/>
      <c r="BJ224" s="65"/>
      <c r="BK224" s="66"/>
      <c r="BL224" s="65"/>
      <c r="BM224" s="203">
        <v>0</v>
      </c>
      <c r="BN224" s="204">
        <v>0</v>
      </c>
      <c r="BO224" s="205">
        <v>0</v>
      </c>
      <c r="BP224" s="67"/>
      <c r="BQ224" s="67"/>
      <c r="BR224" s="115"/>
      <c r="BS224" s="67"/>
      <c r="BT224" s="58"/>
      <c r="BU224" s="61"/>
      <c r="BV224" s="60"/>
      <c r="BW224" s="60"/>
      <c r="BX224" s="60"/>
      <c r="BY224" s="61"/>
      <c r="BZ224" s="71"/>
      <c r="CA224" s="71"/>
      <c r="CB224" s="72"/>
      <c r="CC224" s="72"/>
      <c r="CD224" s="72"/>
      <c r="CE224" s="73"/>
      <c r="CF224" s="74">
        <v>42735</v>
      </c>
      <c r="CG224" s="75"/>
      <c r="CH224" s="49"/>
      <c r="CI224" s="73"/>
      <c r="CJ224" s="76" t="e">
        <v>#REF!</v>
      </c>
      <c r="CK224" s="77" t="e">
        <v>#REF!</v>
      </c>
      <c r="CL224" s="78" t="e">
        <v>#REF!</v>
      </c>
      <c r="CM224" s="218"/>
      <c r="CN224" s="218"/>
      <c r="CO224" s="218"/>
      <c r="CP224" s="49"/>
      <c r="CQ224" s="219"/>
      <c r="CR224" s="218"/>
      <c r="CS224" s="49"/>
      <c r="CT224" s="218"/>
      <c r="CU224" s="218"/>
      <c r="CV224" s="218"/>
      <c r="CW224" s="218"/>
      <c r="DV224" s="221"/>
    </row>
    <row r="225" spans="1:126" ht="51" hidden="1" x14ac:dyDescent="0.25">
      <c r="A225" s="352">
        <f t="shared" si="212"/>
        <v>134</v>
      </c>
      <c r="B225" s="345" t="s">
        <v>2324</v>
      </c>
      <c r="C225" s="218" t="s">
        <v>2802</v>
      </c>
      <c r="D225" s="121">
        <v>20</v>
      </c>
      <c r="E225" s="346">
        <v>42611</v>
      </c>
      <c r="F225" s="117" t="s">
        <v>1590</v>
      </c>
      <c r="G225" s="117" t="s">
        <v>1591</v>
      </c>
      <c r="H225" s="117"/>
      <c r="I225" s="285" t="s">
        <v>2250</v>
      </c>
      <c r="J225" s="351" t="s">
        <v>2778</v>
      </c>
      <c r="K225" s="347">
        <v>39</v>
      </c>
      <c r="L225" s="46">
        <v>432225</v>
      </c>
      <c r="M225" s="28" t="s">
        <v>2779</v>
      </c>
      <c r="N225" s="162">
        <v>149994926</v>
      </c>
      <c r="O225" s="348" t="s">
        <v>2780</v>
      </c>
      <c r="P225" s="91" t="s">
        <v>1531</v>
      </c>
      <c r="Q225" s="288" t="s">
        <v>1480</v>
      </c>
      <c r="R225" s="288" t="s">
        <v>1481</v>
      </c>
      <c r="S225" s="47"/>
      <c r="T225" s="48"/>
      <c r="U225" s="47"/>
      <c r="V225" s="306">
        <v>134</v>
      </c>
      <c r="W225" s="346">
        <v>42667</v>
      </c>
      <c r="X225" s="350" t="s">
        <v>1484</v>
      </c>
      <c r="Y225" s="45" t="s">
        <v>2847</v>
      </c>
      <c r="Z225" s="54">
        <v>900443044</v>
      </c>
      <c r="AA225" s="50" t="s">
        <v>1578</v>
      </c>
      <c r="AB225" s="347">
        <v>210016</v>
      </c>
      <c r="AC225" s="346"/>
      <c r="AD225" s="49">
        <v>0</v>
      </c>
      <c r="AE225" s="113">
        <v>149992269</v>
      </c>
      <c r="AF225" s="49"/>
      <c r="AG225" s="49"/>
      <c r="AH225" s="49">
        <f t="shared" si="216"/>
        <v>149992269</v>
      </c>
      <c r="AI225" s="157" t="s">
        <v>2474</v>
      </c>
      <c r="AJ225" s="88" t="s">
        <v>2403</v>
      </c>
      <c r="AK225" s="309"/>
      <c r="AL225" s="309"/>
      <c r="AM225" s="309"/>
      <c r="AN225" s="346">
        <v>42668</v>
      </c>
      <c r="AO225" s="346"/>
      <c r="AP225" s="309"/>
      <c r="AQ225" s="171" t="s">
        <v>2781</v>
      </c>
      <c r="AR225" s="29"/>
      <c r="AS225" s="184" t="s">
        <v>2176</v>
      </c>
      <c r="AT225" s="55"/>
      <c r="AU225" s="57"/>
      <c r="AV225" s="57"/>
      <c r="AW225" s="58"/>
      <c r="AX225" s="86"/>
      <c r="AY225" s="57"/>
      <c r="AZ225" s="58"/>
      <c r="BA225" s="59"/>
      <c r="BB225" s="60"/>
      <c r="BC225" s="61"/>
      <c r="BD225" s="61"/>
      <c r="BE225" s="62"/>
      <c r="BF225" s="61"/>
      <c r="BG225" s="63"/>
      <c r="BH225" s="63"/>
      <c r="BI225" s="64"/>
      <c r="BJ225" s="65"/>
      <c r="BK225" s="66"/>
      <c r="BL225" s="65"/>
      <c r="BM225" s="203">
        <v>0</v>
      </c>
      <c r="BN225" s="204">
        <v>0</v>
      </c>
      <c r="BO225" s="205">
        <v>0</v>
      </c>
      <c r="BP225" s="67"/>
      <c r="BQ225" s="67"/>
      <c r="BR225" s="115"/>
      <c r="BS225" s="67"/>
      <c r="BT225" s="58"/>
      <c r="BU225" s="61"/>
      <c r="BV225" s="60"/>
      <c r="BW225" s="60"/>
      <c r="BX225" s="60"/>
      <c r="BY225" s="61"/>
      <c r="BZ225" s="71"/>
      <c r="CA225" s="71"/>
      <c r="CB225" s="72"/>
      <c r="CC225" s="72"/>
      <c r="CD225" s="72"/>
      <c r="CE225" s="73"/>
      <c r="CF225" s="74">
        <v>42735</v>
      </c>
      <c r="CG225" s="75"/>
      <c r="CH225" s="49"/>
      <c r="CI225" s="73"/>
      <c r="CJ225" s="76" t="e">
        <v>#REF!</v>
      </c>
      <c r="CK225" s="77" t="e">
        <v>#REF!</v>
      </c>
      <c r="CL225" s="78" t="e">
        <v>#REF!</v>
      </c>
      <c r="CM225" s="218"/>
      <c r="CN225" s="218"/>
      <c r="CO225" s="218"/>
      <c r="CP225" s="49"/>
      <c r="CQ225" s="219"/>
      <c r="CR225" s="218"/>
      <c r="CS225" s="49"/>
      <c r="CT225" s="218"/>
      <c r="CU225" s="218"/>
      <c r="CV225" s="218"/>
      <c r="CW225" s="218"/>
      <c r="DV225" s="221"/>
    </row>
    <row r="226" spans="1:126" ht="38.25" hidden="1" x14ac:dyDescent="0.25">
      <c r="A226" s="352">
        <f t="shared" si="212"/>
        <v>131</v>
      </c>
      <c r="B226" s="345" t="s">
        <v>1489</v>
      </c>
      <c r="C226" s="218" t="s">
        <v>2794</v>
      </c>
      <c r="D226" s="121">
        <v>4</v>
      </c>
      <c r="E226" s="346">
        <v>42612</v>
      </c>
      <c r="F226" s="117" t="s">
        <v>1590</v>
      </c>
      <c r="G226" s="117" t="s">
        <v>1771</v>
      </c>
      <c r="H226" s="117"/>
      <c r="I226" s="285" t="s">
        <v>2250</v>
      </c>
      <c r="J226" s="351" t="s">
        <v>2783</v>
      </c>
      <c r="K226" s="347">
        <v>277</v>
      </c>
      <c r="L226" s="46">
        <v>432315</v>
      </c>
      <c r="M226" s="28" t="s">
        <v>2784</v>
      </c>
      <c r="N226" s="162">
        <v>88668000</v>
      </c>
      <c r="O226" s="348" t="s">
        <v>2785</v>
      </c>
      <c r="P226" s="91" t="s">
        <v>1531</v>
      </c>
      <c r="Q226" s="288" t="s">
        <v>1480</v>
      </c>
      <c r="R226" s="288" t="s">
        <v>1481</v>
      </c>
      <c r="S226" s="47"/>
      <c r="T226" s="48"/>
      <c r="U226" s="47"/>
      <c r="V226" s="306">
        <v>131</v>
      </c>
      <c r="W226" s="346">
        <v>42656</v>
      </c>
      <c r="X226" s="350" t="s">
        <v>1484</v>
      </c>
      <c r="Y226" s="45" t="s">
        <v>2837</v>
      </c>
      <c r="Z226" s="305">
        <v>830137868</v>
      </c>
      <c r="AA226" s="50" t="s">
        <v>1895</v>
      </c>
      <c r="AB226" s="347">
        <v>200616</v>
      </c>
      <c r="AC226" s="346">
        <v>42657</v>
      </c>
      <c r="AD226" s="49">
        <v>0</v>
      </c>
      <c r="AE226" s="113">
        <v>88624000</v>
      </c>
      <c r="AF226" s="49"/>
      <c r="AG226" s="49"/>
      <c r="AH226" s="49">
        <f t="shared" si="216"/>
        <v>88624000</v>
      </c>
      <c r="AI226" s="157" t="s">
        <v>2474</v>
      </c>
      <c r="AJ226" s="88" t="s">
        <v>2403</v>
      </c>
      <c r="AK226" s="346">
        <v>43820</v>
      </c>
      <c r="AL226" s="346" t="s">
        <v>2071</v>
      </c>
      <c r="AM226" s="346">
        <v>42657</v>
      </c>
      <c r="AN226" s="346">
        <v>42661</v>
      </c>
      <c r="AO226" s="346"/>
      <c r="AP226" s="346">
        <v>42721</v>
      </c>
      <c r="AQ226" s="171">
        <f>AP226-AN226</f>
        <v>60</v>
      </c>
      <c r="AR226" s="346">
        <v>43820</v>
      </c>
      <c r="AS226" s="350" t="s">
        <v>2073</v>
      </c>
      <c r="AT226" s="55"/>
      <c r="AU226" s="57"/>
      <c r="AV226" s="57"/>
      <c r="AW226" s="58"/>
      <c r="AX226" s="86"/>
      <c r="AY226" s="57"/>
      <c r="AZ226" s="58"/>
      <c r="BA226" s="59"/>
      <c r="BB226" s="60"/>
      <c r="BC226" s="61"/>
      <c r="BD226" s="61"/>
      <c r="BE226" s="62"/>
      <c r="BF226" s="61"/>
      <c r="BG226" s="63"/>
      <c r="BH226" s="63"/>
      <c r="BI226" s="64"/>
      <c r="BJ226" s="65"/>
      <c r="BK226" s="66"/>
      <c r="BL226" s="65"/>
      <c r="BM226" s="203">
        <v>0</v>
      </c>
      <c r="BN226" s="204">
        <v>0</v>
      </c>
      <c r="BO226" s="205">
        <v>0</v>
      </c>
      <c r="BP226" s="67"/>
      <c r="BQ226" s="67"/>
      <c r="BR226" s="115"/>
      <c r="BS226" s="67"/>
      <c r="BT226" s="58"/>
      <c r="BU226" s="61"/>
      <c r="BV226" s="60"/>
      <c r="BW226" s="60"/>
      <c r="BX226" s="60"/>
      <c r="BY226" s="61"/>
      <c r="BZ226" s="71"/>
      <c r="CA226" s="71"/>
      <c r="CB226" s="72"/>
      <c r="CC226" s="72"/>
      <c r="CD226" s="72"/>
      <c r="CE226" s="73"/>
      <c r="CF226" s="74">
        <v>42735</v>
      </c>
      <c r="CG226" s="75"/>
      <c r="CH226" s="49"/>
      <c r="CI226" s="73"/>
      <c r="CJ226" s="76" t="e">
        <v>#REF!</v>
      </c>
      <c r="CK226" s="77" t="e">
        <v>#REF!</v>
      </c>
      <c r="CL226" s="78" t="e">
        <v>#REF!</v>
      </c>
      <c r="CM226" s="218"/>
      <c r="CN226" s="218"/>
      <c r="CO226" s="218"/>
      <c r="CP226" s="49"/>
      <c r="CQ226" s="219"/>
      <c r="CR226" s="218"/>
      <c r="CS226" s="49"/>
      <c r="CT226" s="218"/>
      <c r="CU226" s="218"/>
      <c r="CV226" s="218"/>
      <c r="CW226" s="218"/>
      <c r="DV226" s="221"/>
    </row>
    <row r="227" spans="1:126" ht="114.75" hidden="1" x14ac:dyDescent="0.25">
      <c r="A227" s="352">
        <f t="shared" si="212"/>
        <v>0</v>
      </c>
      <c r="B227" s="345" t="s">
        <v>2324</v>
      </c>
      <c r="C227" s="218" t="s">
        <v>2803</v>
      </c>
      <c r="D227" s="121">
        <v>5</v>
      </c>
      <c r="E227" s="346">
        <v>42642</v>
      </c>
      <c r="F227" s="117" t="s">
        <v>1590</v>
      </c>
      <c r="G227" s="117" t="s">
        <v>1771</v>
      </c>
      <c r="H227" s="117"/>
      <c r="I227" s="285" t="s">
        <v>2902</v>
      </c>
      <c r="J227" s="351" t="s">
        <v>2804</v>
      </c>
      <c r="K227" s="347">
        <v>104</v>
      </c>
      <c r="L227" s="46" t="s">
        <v>2805</v>
      </c>
      <c r="M227" s="28" t="s">
        <v>2806</v>
      </c>
      <c r="N227" s="162">
        <v>209993378</v>
      </c>
      <c r="O227" s="348" t="s">
        <v>2807</v>
      </c>
      <c r="P227" s="91" t="s">
        <v>2652</v>
      </c>
      <c r="Q227" s="288" t="s">
        <v>1532</v>
      </c>
      <c r="R227" s="349" t="s">
        <v>2782</v>
      </c>
      <c r="S227" s="47"/>
      <c r="T227" s="48"/>
      <c r="U227" s="47"/>
      <c r="V227" s="192"/>
      <c r="X227" s="350" t="s">
        <v>1686</v>
      </c>
      <c r="Y227" s="45"/>
      <c r="Z227" s="54"/>
      <c r="AA227" s="50"/>
      <c r="AB227" s="347"/>
      <c r="AC227" s="346"/>
      <c r="AD227" s="49">
        <v>0</v>
      </c>
      <c r="AE227" s="113"/>
      <c r="AF227" s="49"/>
      <c r="AG227" s="49"/>
      <c r="AH227" s="49">
        <f t="shared" si="216"/>
        <v>0</v>
      </c>
      <c r="AI227" s="157" t="s">
        <v>2808</v>
      </c>
      <c r="AJ227" s="88" t="s">
        <v>2081</v>
      </c>
      <c r="AK227" s="346"/>
      <c r="AL227" s="346"/>
      <c r="AM227" s="346"/>
      <c r="AN227" s="346"/>
      <c r="AO227" s="346"/>
      <c r="AP227" s="346">
        <v>42733</v>
      </c>
      <c r="AQ227" s="171">
        <f t="shared" ref="AQ227:AQ230" si="217">AP227-AN227</f>
        <v>42733</v>
      </c>
      <c r="AR227" s="29"/>
      <c r="AS227" s="350"/>
      <c r="AT227" s="55"/>
      <c r="AU227" s="57"/>
      <c r="AV227" s="57"/>
      <c r="AW227" s="58"/>
      <c r="AX227" s="86"/>
      <c r="AY227" s="57"/>
      <c r="AZ227" s="58"/>
      <c r="BA227" s="59"/>
      <c r="BB227" s="60"/>
      <c r="BC227" s="61"/>
      <c r="BD227" s="61"/>
      <c r="BE227" s="62"/>
      <c r="BF227" s="61"/>
      <c r="BG227" s="63"/>
      <c r="BH227" s="63"/>
      <c r="BI227" s="64"/>
      <c r="BJ227" s="65"/>
      <c r="BK227" s="66"/>
      <c r="BL227" s="65"/>
      <c r="BM227" s="203">
        <v>0</v>
      </c>
      <c r="BN227" s="204">
        <v>0</v>
      </c>
      <c r="BO227" s="205">
        <v>0</v>
      </c>
      <c r="BP227" s="67"/>
      <c r="BQ227" s="67"/>
      <c r="BR227" s="115"/>
      <c r="BS227" s="67"/>
      <c r="BT227" s="58"/>
      <c r="BU227" s="61"/>
      <c r="BV227" s="60"/>
      <c r="BW227" s="60"/>
      <c r="BX227" s="60"/>
      <c r="BY227" s="61"/>
      <c r="BZ227" s="71"/>
      <c r="CA227" s="71"/>
      <c r="CB227" s="72"/>
      <c r="CC227" s="72"/>
      <c r="CD227" s="72"/>
      <c r="CE227" s="73"/>
      <c r="CF227" s="74">
        <v>42735</v>
      </c>
      <c r="CG227" s="75"/>
      <c r="CH227" s="49"/>
      <c r="CI227" s="73"/>
      <c r="CJ227" s="76" t="e">
        <v>#REF!</v>
      </c>
      <c r="CK227" s="77" t="e">
        <v>#REF!</v>
      </c>
      <c r="CL227" s="78" t="e">
        <v>#REF!</v>
      </c>
      <c r="CM227" s="218"/>
      <c r="CN227" s="218"/>
      <c r="CO227" s="218"/>
      <c r="CP227" s="49"/>
      <c r="CQ227" s="219"/>
      <c r="CR227" s="218"/>
      <c r="CS227" s="49"/>
      <c r="CT227" s="218"/>
      <c r="CU227" s="218"/>
      <c r="CV227" s="218"/>
      <c r="CW227" s="218"/>
      <c r="DV227" s="221"/>
    </row>
    <row r="228" spans="1:126" ht="51" hidden="1" x14ac:dyDescent="0.25">
      <c r="A228" s="352">
        <f t="shared" si="212"/>
        <v>43</v>
      </c>
      <c r="B228" s="278" t="s">
        <v>1489</v>
      </c>
      <c r="C228" s="218" t="s">
        <v>2809</v>
      </c>
      <c r="D228" s="121">
        <v>51</v>
      </c>
      <c r="E228" s="346">
        <v>42640</v>
      </c>
      <c r="F228" s="117" t="s">
        <v>2248</v>
      </c>
      <c r="G228" s="117" t="s">
        <v>2248</v>
      </c>
      <c r="H228" s="117"/>
      <c r="I228" s="285" t="s">
        <v>2250</v>
      </c>
      <c r="J228" s="351" t="s">
        <v>2810</v>
      </c>
      <c r="K228" s="352">
        <v>287</v>
      </c>
      <c r="L228" s="46">
        <v>432321</v>
      </c>
      <c r="M228" s="354" t="s">
        <v>2811</v>
      </c>
      <c r="N228" s="162">
        <v>15000000</v>
      </c>
      <c r="O228" s="348" t="s">
        <v>2812</v>
      </c>
      <c r="P228" s="349" t="s">
        <v>1531</v>
      </c>
      <c r="Q228" s="288" t="s">
        <v>1480</v>
      </c>
      <c r="R228" s="288" t="s">
        <v>1481</v>
      </c>
      <c r="S228" s="47"/>
      <c r="T228" s="48"/>
      <c r="U228" s="47"/>
      <c r="V228" s="306">
        <v>43</v>
      </c>
      <c r="W228" s="346">
        <v>42655</v>
      </c>
      <c r="X228" s="350" t="s">
        <v>1484</v>
      </c>
      <c r="Y228" s="45" t="s">
        <v>2848</v>
      </c>
      <c r="Z228" s="114">
        <v>900668336</v>
      </c>
      <c r="AA228" s="50" t="s">
        <v>1578</v>
      </c>
      <c r="AB228" s="347">
        <v>200116</v>
      </c>
      <c r="AC228" s="346">
        <v>75526</v>
      </c>
      <c r="AD228" s="49"/>
      <c r="AE228" s="162">
        <v>14709174</v>
      </c>
      <c r="AF228" s="49"/>
      <c r="AG228" s="49"/>
      <c r="AH228" s="49">
        <f t="shared" si="216"/>
        <v>14709174</v>
      </c>
      <c r="AI228" s="157" t="s">
        <v>22</v>
      </c>
      <c r="AJ228" s="157" t="s">
        <v>67</v>
      </c>
      <c r="AK228" s="157" t="s">
        <v>67</v>
      </c>
      <c r="AL228" s="157" t="s">
        <v>67</v>
      </c>
      <c r="AM228" s="346" t="s">
        <v>67</v>
      </c>
      <c r="AN228" s="346">
        <v>42657</v>
      </c>
      <c r="AO228" s="346"/>
      <c r="AP228" s="91">
        <v>42687</v>
      </c>
      <c r="AQ228" s="171">
        <f t="shared" si="217"/>
        <v>30</v>
      </c>
      <c r="AR228" s="29"/>
      <c r="AS228" s="350" t="s">
        <v>1408</v>
      </c>
      <c r="AT228" s="290"/>
      <c r="AU228" s="56"/>
      <c r="AV228" s="57"/>
      <c r="AW228" s="58"/>
      <c r="AX228" s="58"/>
      <c r="AY228" s="57"/>
      <c r="AZ228" s="58"/>
      <c r="BA228" s="59"/>
      <c r="BB228" s="60"/>
      <c r="BC228" s="61"/>
      <c r="BD228" s="61"/>
      <c r="BE228" s="62"/>
      <c r="BF228" s="61"/>
      <c r="BG228" s="63"/>
      <c r="BH228" s="63"/>
      <c r="BI228" s="64"/>
      <c r="BJ228" s="65"/>
      <c r="BK228" s="66"/>
      <c r="BL228" s="65"/>
      <c r="BM228" s="203">
        <v>0</v>
      </c>
      <c r="BN228" s="204">
        <v>0</v>
      </c>
      <c r="BO228" s="205">
        <v>7000000</v>
      </c>
      <c r="BP228" s="67"/>
      <c r="BQ228" s="67"/>
      <c r="BR228" s="67"/>
      <c r="BS228" s="67"/>
      <c r="BT228" s="58"/>
      <c r="BU228" s="60"/>
      <c r="BV228" s="60"/>
      <c r="BW228" s="60"/>
      <c r="BX228" s="60"/>
      <c r="BY228" s="61"/>
      <c r="BZ228" s="71"/>
      <c r="CA228" s="71"/>
      <c r="CB228" s="72"/>
      <c r="CC228" s="72"/>
      <c r="CD228" s="72"/>
      <c r="CE228" s="73"/>
      <c r="CF228" s="74"/>
      <c r="CG228" s="75"/>
      <c r="CH228" s="49"/>
      <c r="CI228" s="92"/>
      <c r="CJ228" s="93"/>
      <c r="CK228" s="94"/>
      <c r="CL228" s="94"/>
      <c r="CM228" s="94"/>
      <c r="CN228" s="218"/>
      <c r="CO228" s="218"/>
      <c r="CP228" s="218"/>
      <c r="CQ228" s="218"/>
      <c r="CR228" s="218"/>
      <c r="CS228" s="49"/>
      <c r="CT228" s="219"/>
      <c r="CU228" s="218"/>
      <c r="CV228" s="49"/>
      <c r="CW228" s="218"/>
      <c r="DV228" s="221"/>
    </row>
    <row r="229" spans="1:126" ht="38.25" hidden="1" x14ac:dyDescent="0.25">
      <c r="A229" s="352">
        <f t="shared" si="212"/>
        <v>130</v>
      </c>
      <c r="B229" s="278" t="s">
        <v>2164</v>
      </c>
      <c r="C229" s="218" t="s">
        <v>2822</v>
      </c>
      <c r="D229" s="121">
        <v>113</v>
      </c>
      <c r="E229" s="346">
        <v>42627</v>
      </c>
      <c r="F229" s="350" t="s">
        <v>1499</v>
      </c>
      <c r="G229" s="350" t="s">
        <v>1525</v>
      </c>
      <c r="H229" s="350"/>
      <c r="I229" s="350" t="s">
        <v>212</v>
      </c>
      <c r="J229" s="351" t="s">
        <v>2819</v>
      </c>
      <c r="K229" s="347">
        <v>169</v>
      </c>
      <c r="L229" s="46">
        <v>821119</v>
      </c>
      <c r="M229" s="28" t="s">
        <v>2133</v>
      </c>
      <c r="N229" s="217">
        <v>280000</v>
      </c>
      <c r="O229" s="75" t="s">
        <v>2820</v>
      </c>
      <c r="P229" s="349" t="s">
        <v>1803</v>
      </c>
      <c r="Q229" s="288" t="s">
        <v>1480</v>
      </c>
      <c r="R229" s="288" t="s">
        <v>1481</v>
      </c>
      <c r="S229" s="52"/>
      <c r="T229" s="75"/>
      <c r="U229" s="52"/>
      <c r="V229" s="194">
        <v>130</v>
      </c>
      <c r="W229" s="346">
        <v>42646</v>
      </c>
      <c r="X229" s="350" t="s">
        <v>1484</v>
      </c>
      <c r="Y229" s="45" t="s">
        <v>2821</v>
      </c>
      <c r="Z229" s="114">
        <v>860009759</v>
      </c>
      <c r="AA229" s="50" t="s">
        <v>1806</v>
      </c>
      <c r="AB229" s="352">
        <v>197016</v>
      </c>
      <c r="AC229" s="91"/>
      <c r="AD229" s="49"/>
      <c r="AE229" s="217">
        <v>280000</v>
      </c>
      <c r="AF229" s="49"/>
      <c r="AG229" s="49"/>
      <c r="AH229" s="49">
        <f t="shared" ref="AH229:AH232" si="218">AE229+AF229</f>
        <v>280000</v>
      </c>
      <c r="AI229" s="157" t="s">
        <v>22</v>
      </c>
      <c r="AJ229" s="157" t="s">
        <v>67</v>
      </c>
      <c r="AK229" s="157" t="s">
        <v>67</v>
      </c>
      <c r="AL229" s="157" t="s">
        <v>67</v>
      </c>
      <c r="AM229" s="346" t="s">
        <v>67</v>
      </c>
      <c r="AN229" s="346">
        <v>42646</v>
      </c>
      <c r="AO229" s="91"/>
      <c r="AP229" s="346">
        <v>43010</v>
      </c>
      <c r="AQ229" s="171">
        <f t="shared" si="217"/>
        <v>364</v>
      </c>
      <c r="AR229" s="52"/>
      <c r="AS229" s="351" t="s">
        <v>96</v>
      </c>
      <c r="AT229" s="290"/>
      <c r="AU229" s="52"/>
      <c r="AV229" s="52"/>
      <c r="AW229" s="49"/>
      <c r="AX229" s="75"/>
      <c r="AY229" s="52"/>
      <c r="AZ229" s="49"/>
      <c r="BA229" s="90"/>
      <c r="BB229" s="52"/>
      <c r="BC229" s="49"/>
      <c r="BD229" s="49"/>
      <c r="BE229" s="52"/>
      <c r="BF229" s="49"/>
      <c r="BG229" s="90"/>
      <c r="BH229" s="90"/>
      <c r="BI229" s="49"/>
      <c r="BJ229" s="49"/>
      <c r="BK229" s="52"/>
      <c r="BL229" s="49"/>
      <c r="BM229" s="49"/>
      <c r="BN229" s="49"/>
      <c r="BO229" s="49"/>
      <c r="BP229" s="91"/>
      <c r="BQ229" s="91"/>
      <c r="BR229" s="50"/>
      <c r="BS229" s="91"/>
      <c r="BT229" s="49"/>
      <c r="BU229" s="91"/>
      <c r="BV229" s="91"/>
      <c r="BW229" s="50"/>
      <c r="BX229" s="91"/>
      <c r="BY229" s="49"/>
      <c r="BZ229" s="91"/>
      <c r="CA229" s="91"/>
      <c r="CB229" s="50"/>
      <c r="CC229" s="91"/>
      <c r="CD229" s="49"/>
      <c r="CE229" s="92"/>
      <c r="CF229" s="52"/>
      <c r="CG229" s="75"/>
      <c r="CH229" s="49"/>
      <c r="CI229" s="92"/>
      <c r="CJ229" s="93"/>
      <c r="CK229" s="94"/>
      <c r="CL229" s="94"/>
      <c r="CM229" s="94"/>
      <c r="CN229" s="218"/>
      <c r="CO229" s="218"/>
      <c r="CP229" s="218"/>
      <c r="CQ229" s="218"/>
      <c r="CR229" s="218"/>
      <c r="CS229" s="49"/>
      <c r="CT229" s="219"/>
      <c r="CU229" s="218"/>
      <c r="CV229" s="49"/>
      <c r="CW229" s="218"/>
      <c r="DV229" s="221"/>
    </row>
    <row r="230" spans="1:126" ht="78.75" customHeight="1" x14ac:dyDescent="0.25">
      <c r="A230" s="352">
        <f t="shared" si="212"/>
        <v>129</v>
      </c>
      <c r="B230" s="278" t="s">
        <v>1610</v>
      </c>
      <c r="C230" s="218" t="s">
        <v>2827</v>
      </c>
      <c r="D230" s="121">
        <v>114</v>
      </c>
      <c r="E230" s="346">
        <v>42628</v>
      </c>
      <c r="F230" s="350" t="s">
        <v>1499</v>
      </c>
      <c r="G230" s="45" t="s">
        <v>1525</v>
      </c>
      <c r="H230" s="45"/>
      <c r="I230" s="45" t="s">
        <v>255</v>
      </c>
      <c r="J230" s="351" t="s">
        <v>2823</v>
      </c>
      <c r="K230" s="347">
        <v>169</v>
      </c>
      <c r="L230" s="46">
        <v>801116</v>
      </c>
      <c r="M230" s="28" t="s">
        <v>1479</v>
      </c>
      <c r="N230" s="217">
        <v>18000000</v>
      </c>
      <c r="O230" s="75" t="s">
        <v>2824</v>
      </c>
      <c r="P230" s="349" t="s">
        <v>2162</v>
      </c>
      <c r="Q230" s="288" t="s">
        <v>1480</v>
      </c>
      <c r="R230" s="288" t="s">
        <v>1481</v>
      </c>
      <c r="S230" s="52"/>
      <c r="T230" s="75"/>
      <c r="U230" s="52"/>
      <c r="V230" s="194">
        <v>129</v>
      </c>
      <c r="W230" s="346">
        <v>42646</v>
      </c>
      <c r="X230" s="350" t="s">
        <v>1484</v>
      </c>
      <c r="Y230" s="365" t="s">
        <v>2825</v>
      </c>
      <c r="Z230" s="114">
        <v>79051776</v>
      </c>
      <c r="AA230" s="50"/>
      <c r="AB230" s="352">
        <v>196916</v>
      </c>
      <c r="AC230" s="91"/>
      <c r="AD230" s="367">
        <v>4250000</v>
      </c>
      <c r="AE230" s="217">
        <v>18000000</v>
      </c>
      <c r="AF230" s="49"/>
      <c r="AG230" s="49"/>
      <c r="AH230" s="367">
        <f t="shared" si="218"/>
        <v>18000000</v>
      </c>
      <c r="AI230" s="157" t="s">
        <v>22</v>
      </c>
      <c r="AJ230" s="157" t="s">
        <v>67</v>
      </c>
      <c r="AK230" s="157" t="s">
        <v>67</v>
      </c>
      <c r="AL230" s="157" t="s">
        <v>67</v>
      </c>
      <c r="AM230" s="346" t="s">
        <v>67</v>
      </c>
      <c r="AN230" s="346">
        <v>42646</v>
      </c>
      <c r="AO230" s="91"/>
      <c r="AP230" s="346">
        <v>42735</v>
      </c>
      <c r="AQ230" s="171">
        <f t="shared" si="217"/>
        <v>89</v>
      </c>
      <c r="AR230" s="52"/>
      <c r="AS230" s="351" t="s">
        <v>2826</v>
      </c>
      <c r="AT230" s="290"/>
      <c r="AU230" s="52"/>
      <c r="AV230" s="52"/>
      <c r="AW230" s="49"/>
      <c r="AX230" s="75"/>
      <c r="AY230" s="52"/>
      <c r="AZ230" s="49"/>
      <c r="BA230" s="90"/>
      <c r="BB230" s="52"/>
      <c r="BC230" s="49"/>
      <c r="BD230" s="49"/>
      <c r="BE230" s="52"/>
      <c r="BF230" s="49"/>
      <c r="BG230" s="90"/>
      <c r="BH230" s="90"/>
      <c r="BI230" s="49"/>
      <c r="BJ230" s="49"/>
      <c r="BK230" s="52"/>
      <c r="BL230" s="49"/>
      <c r="BM230" s="49"/>
      <c r="BN230" s="49"/>
      <c r="BO230" s="49"/>
      <c r="BP230" s="91"/>
      <c r="BQ230" s="91"/>
      <c r="BR230" s="50"/>
      <c r="BS230" s="91"/>
      <c r="BT230" s="49"/>
      <c r="BU230" s="91"/>
      <c r="BV230" s="91"/>
      <c r="BW230" s="50"/>
      <c r="BX230" s="91"/>
      <c r="BY230" s="49"/>
      <c r="BZ230" s="91"/>
      <c r="CA230" s="91"/>
      <c r="CB230" s="50"/>
      <c r="CC230" s="91"/>
      <c r="CD230" s="49"/>
      <c r="CE230" s="92"/>
      <c r="CF230" s="52"/>
      <c r="CG230" s="75"/>
      <c r="CH230" s="49"/>
      <c r="CI230" s="92"/>
      <c r="CJ230" s="93"/>
      <c r="CK230" s="94"/>
      <c r="CL230" s="94"/>
      <c r="CM230" s="94"/>
      <c r="CN230" s="218"/>
      <c r="CO230" s="218"/>
      <c r="CP230" s="218"/>
      <c r="CQ230" s="218"/>
      <c r="CR230" s="218"/>
      <c r="CS230" s="49"/>
      <c r="CT230" s="219"/>
      <c r="CU230" s="218"/>
      <c r="CV230" s="49"/>
      <c r="CW230" s="218"/>
      <c r="DV230" s="363"/>
    </row>
    <row r="231" spans="1:126" ht="76.5" hidden="1" x14ac:dyDescent="0.25">
      <c r="A231" s="352">
        <f t="shared" si="212"/>
        <v>135</v>
      </c>
      <c r="B231" s="278" t="s">
        <v>2164</v>
      </c>
      <c r="C231" s="218" t="s">
        <v>2838</v>
      </c>
      <c r="D231" s="121">
        <v>115</v>
      </c>
      <c r="E231" s="346">
        <v>42639</v>
      </c>
      <c r="F231" s="350" t="s">
        <v>1499</v>
      </c>
      <c r="G231" s="350" t="s">
        <v>1526</v>
      </c>
      <c r="H231" s="350"/>
      <c r="I231" s="285" t="s">
        <v>2250</v>
      </c>
      <c r="J231" s="351" t="s">
        <v>2828</v>
      </c>
      <c r="K231" s="347">
        <v>41</v>
      </c>
      <c r="L231" s="46">
        <v>432117</v>
      </c>
      <c r="M231" s="28" t="s">
        <v>2829</v>
      </c>
      <c r="N231" s="217">
        <v>18000000</v>
      </c>
      <c r="O231" s="75" t="s">
        <v>2824</v>
      </c>
      <c r="P231" s="349" t="s">
        <v>2162</v>
      </c>
      <c r="Q231" s="288" t="s">
        <v>1480</v>
      </c>
      <c r="R231" s="288" t="s">
        <v>1481</v>
      </c>
      <c r="S231" s="52"/>
      <c r="T231" s="75"/>
      <c r="U231" s="52"/>
      <c r="V231" s="304">
        <v>135</v>
      </c>
      <c r="W231" s="346">
        <v>42668</v>
      </c>
      <c r="X231" s="350" t="s">
        <v>1484</v>
      </c>
      <c r="Y231" s="45" t="s">
        <v>2830</v>
      </c>
      <c r="Z231" s="114">
        <v>860002693</v>
      </c>
      <c r="AA231" s="50" t="s">
        <v>1806</v>
      </c>
      <c r="AB231" s="307"/>
      <c r="AC231" s="308"/>
      <c r="AD231" s="49"/>
      <c r="AE231" s="217">
        <v>733890530</v>
      </c>
      <c r="AF231" s="49"/>
      <c r="AG231" s="49"/>
      <c r="AH231" s="49">
        <f t="shared" si="218"/>
        <v>733890530</v>
      </c>
      <c r="AI231" s="157" t="s">
        <v>2831</v>
      </c>
      <c r="AJ231" s="310" t="s">
        <v>67</v>
      </c>
      <c r="AK231" s="310" t="s">
        <v>67</v>
      </c>
      <c r="AL231" s="310" t="s">
        <v>67</v>
      </c>
      <c r="AM231" s="309" t="s">
        <v>67</v>
      </c>
      <c r="AN231" s="309">
        <v>42668</v>
      </c>
      <c r="AO231" s="308"/>
      <c r="AP231" s="309"/>
      <c r="AQ231" s="29" t="s">
        <v>2832</v>
      </c>
      <c r="AR231" s="52"/>
      <c r="AS231" s="351" t="s">
        <v>2833</v>
      </c>
      <c r="AT231" s="290"/>
      <c r="AU231" s="52"/>
      <c r="AV231" s="52"/>
      <c r="AW231" s="49"/>
      <c r="AX231" s="75"/>
      <c r="AY231" s="52"/>
      <c r="AZ231" s="49"/>
      <c r="BA231" s="90"/>
      <c r="BB231" s="52"/>
      <c r="BC231" s="49"/>
      <c r="BD231" s="49"/>
      <c r="BE231" s="52"/>
      <c r="BF231" s="49"/>
      <c r="BG231" s="90"/>
      <c r="BH231" s="90"/>
      <c r="BI231" s="49"/>
      <c r="BJ231" s="49"/>
      <c r="BK231" s="52"/>
      <c r="BL231" s="49"/>
      <c r="BM231" s="49"/>
      <c r="BN231" s="49"/>
      <c r="BO231" s="49"/>
      <c r="BP231" s="91"/>
      <c r="BQ231" s="91"/>
      <c r="BR231" s="50"/>
      <c r="BS231" s="91"/>
      <c r="BT231" s="49"/>
      <c r="BU231" s="91"/>
      <c r="BV231" s="91"/>
      <c r="BW231" s="50"/>
      <c r="BX231" s="91"/>
      <c r="BY231" s="49"/>
      <c r="BZ231" s="91"/>
      <c r="CA231" s="91"/>
      <c r="CB231" s="50"/>
      <c r="CC231" s="91"/>
      <c r="CD231" s="49"/>
      <c r="CE231" s="92"/>
      <c r="CF231" s="52"/>
      <c r="CG231" s="75"/>
      <c r="CH231" s="49"/>
      <c r="CI231" s="92"/>
      <c r="CJ231" s="93"/>
      <c r="CK231" s="94"/>
      <c r="CL231" s="94"/>
      <c r="CM231" s="94"/>
      <c r="CN231" s="218"/>
      <c r="CO231" s="218"/>
      <c r="CP231" s="218"/>
      <c r="CQ231" s="218"/>
      <c r="CR231" s="218"/>
      <c r="CS231" s="49"/>
      <c r="CT231" s="219"/>
      <c r="CU231" s="218"/>
      <c r="CV231" s="49"/>
      <c r="CW231" s="218"/>
      <c r="DV231" s="221"/>
    </row>
    <row r="232" spans="1:126" ht="89.25" hidden="1" x14ac:dyDescent="0.25">
      <c r="A232" s="352">
        <f t="shared" si="212"/>
        <v>132</v>
      </c>
      <c r="B232" s="278" t="s">
        <v>2164</v>
      </c>
      <c r="C232" s="218" t="s">
        <v>2841</v>
      </c>
      <c r="D232" s="121">
        <v>116</v>
      </c>
      <c r="E232" s="346">
        <v>42662</v>
      </c>
      <c r="F232" s="350" t="s">
        <v>1499</v>
      </c>
      <c r="G232" s="350" t="s">
        <v>1525</v>
      </c>
      <c r="H232" s="350"/>
      <c r="I232" s="285" t="s">
        <v>2250</v>
      </c>
      <c r="J232" s="351" t="s">
        <v>2842</v>
      </c>
      <c r="K232" s="347">
        <v>41</v>
      </c>
      <c r="L232" s="46">
        <v>861018</v>
      </c>
      <c r="M232" s="28" t="s">
        <v>2843</v>
      </c>
      <c r="N232" s="217">
        <v>1276000</v>
      </c>
      <c r="O232" s="75" t="s">
        <v>2844</v>
      </c>
      <c r="P232" s="349" t="s">
        <v>1487</v>
      </c>
      <c r="Q232" s="288" t="s">
        <v>1480</v>
      </c>
      <c r="R232" s="288" t="s">
        <v>1481</v>
      </c>
      <c r="S232" s="52"/>
      <c r="T232" s="75"/>
      <c r="U232" s="52"/>
      <c r="V232" s="194">
        <v>132</v>
      </c>
      <c r="W232" s="346">
        <v>42662</v>
      </c>
      <c r="X232" s="350" t="s">
        <v>1484</v>
      </c>
      <c r="Y232" s="45" t="s">
        <v>2845</v>
      </c>
      <c r="Z232" s="114">
        <v>900557462</v>
      </c>
      <c r="AA232" s="50" t="s">
        <v>2065</v>
      </c>
      <c r="AB232" s="307"/>
      <c r="AC232" s="308"/>
      <c r="AD232" s="49"/>
      <c r="AE232" s="217">
        <v>1276000</v>
      </c>
      <c r="AF232" s="49"/>
      <c r="AG232" s="49"/>
      <c r="AH232" s="49">
        <f t="shared" si="218"/>
        <v>1276000</v>
      </c>
      <c r="AI232" s="157" t="s">
        <v>67</v>
      </c>
      <c r="AJ232" s="157" t="s">
        <v>67</v>
      </c>
      <c r="AK232" s="157" t="s">
        <v>67</v>
      </c>
      <c r="AL232" s="157" t="s">
        <v>67</v>
      </c>
      <c r="AM232" s="346" t="s">
        <v>67</v>
      </c>
      <c r="AN232" s="346">
        <v>42662</v>
      </c>
      <c r="AO232" s="91"/>
      <c r="AP232" s="346">
        <v>42704</v>
      </c>
      <c r="AQ232" s="29">
        <f>AP232-AN232</f>
        <v>42</v>
      </c>
      <c r="AR232" s="52"/>
      <c r="AS232" s="351" t="s">
        <v>103</v>
      </c>
      <c r="AT232" s="290"/>
      <c r="AU232" s="52"/>
      <c r="AV232" s="52"/>
      <c r="AW232" s="49"/>
      <c r="AX232" s="75"/>
      <c r="AY232" s="52"/>
      <c r="AZ232" s="49"/>
      <c r="BA232" s="90"/>
      <c r="BB232" s="52"/>
      <c r="BC232" s="49"/>
      <c r="BD232" s="49"/>
      <c r="BE232" s="52"/>
      <c r="BF232" s="49"/>
      <c r="BG232" s="90"/>
      <c r="BH232" s="90"/>
      <c r="BI232" s="49"/>
      <c r="BJ232" s="49"/>
      <c r="BK232" s="52"/>
      <c r="BL232" s="49"/>
      <c r="BM232" s="49"/>
      <c r="BN232" s="49"/>
      <c r="BO232" s="49"/>
      <c r="BP232" s="91"/>
      <c r="BQ232" s="91"/>
      <c r="BR232" s="50"/>
      <c r="BS232" s="91"/>
      <c r="BT232" s="49"/>
      <c r="BU232" s="91"/>
      <c r="BV232" s="91"/>
      <c r="BW232" s="50"/>
      <c r="BX232" s="91"/>
      <c r="BY232" s="49"/>
      <c r="BZ232" s="91"/>
      <c r="CA232" s="91"/>
      <c r="CB232" s="50"/>
      <c r="CC232" s="91"/>
      <c r="CD232" s="49"/>
      <c r="CE232" s="92"/>
      <c r="CF232" s="52"/>
      <c r="CG232" s="75"/>
      <c r="CH232" s="49"/>
      <c r="CI232" s="92"/>
      <c r="CJ232" s="93"/>
      <c r="CK232" s="94"/>
      <c r="CL232" s="94"/>
      <c r="CM232" s="94"/>
      <c r="CN232" s="218"/>
      <c r="CO232" s="218"/>
      <c r="CP232" s="218"/>
      <c r="CQ232" s="218"/>
      <c r="CR232" s="218"/>
      <c r="CS232" s="49"/>
      <c r="CT232" s="219"/>
      <c r="CU232" s="218"/>
      <c r="CV232" s="49"/>
      <c r="CW232" s="218"/>
      <c r="DV232" s="221"/>
    </row>
    <row r="233" spans="1:126" ht="51" hidden="1" x14ac:dyDescent="0.25">
      <c r="A233" s="352">
        <f t="shared" si="212"/>
        <v>45</v>
      </c>
      <c r="B233" s="278" t="s">
        <v>2164</v>
      </c>
      <c r="C233" s="218" t="s">
        <v>2849</v>
      </c>
      <c r="D233" s="121">
        <v>52</v>
      </c>
      <c r="E233" s="346">
        <v>42657</v>
      </c>
      <c r="F233" s="117" t="s">
        <v>2248</v>
      </c>
      <c r="G233" s="117" t="s">
        <v>2248</v>
      </c>
      <c r="H233" s="117"/>
      <c r="I233" s="285" t="s">
        <v>2250</v>
      </c>
      <c r="J233" s="351" t="s">
        <v>2850</v>
      </c>
      <c r="K233" s="352">
        <v>287</v>
      </c>
      <c r="L233" s="46">
        <v>811115</v>
      </c>
      <c r="M233" s="354" t="s">
        <v>2851</v>
      </c>
      <c r="N233" s="162">
        <v>31000000</v>
      </c>
      <c r="O233" s="348" t="s">
        <v>2852</v>
      </c>
      <c r="P233" s="349" t="s">
        <v>1531</v>
      </c>
      <c r="Q233" s="288" t="s">
        <v>1480</v>
      </c>
      <c r="R233" s="288" t="s">
        <v>1481</v>
      </c>
      <c r="S233" s="47"/>
      <c r="T233" s="48"/>
      <c r="U233" s="47"/>
      <c r="V233" s="192">
        <v>45</v>
      </c>
      <c r="X233" s="350" t="s">
        <v>1484</v>
      </c>
      <c r="Y233" s="45"/>
      <c r="Z233" s="114"/>
      <c r="AA233" s="50"/>
      <c r="AB233" s="347"/>
      <c r="AC233" s="346"/>
      <c r="AD233" s="49"/>
      <c r="AE233" s="162"/>
      <c r="AF233" s="49"/>
      <c r="AG233" s="49"/>
      <c r="AH233" s="49">
        <f t="shared" ref="AH233:AH241" si="219">+AE233+AF233</f>
        <v>0</v>
      </c>
      <c r="AI233" s="157" t="s">
        <v>22</v>
      </c>
      <c r="AJ233" s="157" t="s">
        <v>67</v>
      </c>
      <c r="AK233" s="157" t="s">
        <v>67</v>
      </c>
      <c r="AL233" s="157" t="s">
        <v>67</v>
      </c>
      <c r="AM233" s="346" t="s">
        <v>67</v>
      </c>
      <c r="AN233" s="346">
        <v>42657</v>
      </c>
      <c r="AO233" s="346"/>
      <c r="AP233" s="91">
        <v>42687</v>
      </c>
      <c r="AQ233" s="171">
        <f t="shared" ref="AQ233:AQ234" si="220">AP233-AN233</f>
        <v>30</v>
      </c>
      <c r="AR233" s="29"/>
      <c r="AS233" s="350"/>
      <c r="AT233" s="290"/>
      <c r="AU233" s="56"/>
      <c r="AV233" s="57"/>
      <c r="AW233" s="58"/>
      <c r="AX233" s="58"/>
      <c r="AY233" s="57"/>
      <c r="AZ233" s="58"/>
      <c r="BA233" s="59"/>
      <c r="BB233" s="60"/>
      <c r="BC233" s="61"/>
      <c r="BD233" s="61"/>
      <c r="BE233" s="62"/>
      <c r="BF233" s="61"/>
      <c r="BG233" s="63"/>
      <c r="BH233" s="63"/>
      <c r="BI233" s="64"/>
      <c r="BJ233" s="65"/>
      <c r="BK233" s="66"/>
      <c r="BL233" s="65"/>
      <c r="BM233" s="203">
        <v>0</v>
      </c>
      <c r="BN233" s="204">
        <v>0</v>
      </c>
      <c r="BO233" s="205">
        <v>7000000</v>
      </c>
      <c r="BP233" s="67"/>
      <c r="BQ233" s="67"/>
      <c r="BR233" s="67"/>
      <c r="BS233" s="67"/>
      <c r="BT233" s="58"/>
      <c r="BU233" s="60"/>
      <c r="BV233" s="60"/>
      <c r="BW233" s="60"/>
      <c r="BX233" s="60"/>
      <c r="BY233" s="61"/>
      <c r="BZ233" s="71"/>
      <c r="CA233" s="71"/>
      <c r="CB233" s="72"/>
      <c r="CC233" s="72"/>
      <c r="CD233" s="72"/>
      <c r="CE233" s="73"/>
      <c r="CF233" s="74"/>
      <c r="CG233" s="75"/>
      <c r="CH233" s="49"/>
      <c r="CI233" s="92"/>
      <c r="CJ233" s="93"/>
      <c r="CK233" s="94"/>
      <c r="CL233" s="94"/>
      <c r="CM233" s="94"/>
      <c r="CN233" s="218"/>
      <c r="CO233" s="218"/>
      <c r="CP233" s="218"/>
      <c r="CQ233" s="218"/>
      <c r="CR233" s="218"/>
      <c r="CS233" s="49"/>
      <c r="CT233" s="219"/>
      <c r="CU233" s="218"/>
      <c r="CV233" s="49"/>
      <c r="CW233" s="218"/>
      <c r="DV233" s="221"/>
    </row>
    <row r="234" spans="1:126" ht="51" hidden="1" x14ac:dyDescent="0.25">
      <c r="A234" s="352">
        <f t="shared" si="212"/>
        <v>44</v>
      </c>
      <c r="B234" s="278" t="s">
        <v>1610</v>
      </c>
      <c r="C234" s="218" t="s">
        <v>2853</v>
      </c>
      <c r="D234" s="121">
        <v>53</v>
      </c>
      <c r="E234" s="346">
        <v>42657</v>
      </c>
      <c r="F234" s="117" t="s">
        <v>2248</v>
      </c>
      <c r="G234" s="117" t="s">
        <v>2248</v>
      </c>
      <c r="H234" s="117"/>
      <c r="I234" s="285" t="s">
        <v>2250</v>
      </c>
      <c r="J234" s="351" t="s">
        <v>2854</v>
      </c>
      <c r="K234" s="352">
        <v>287</v>
      </c>
      <c r="L234" s="46">
        <v>811115</v>
      </c>
      <c r="M234" s="354" t="s">
        <v>2851</v>
      </c>
      <c r="N234" s="162">
        <v>31000000</v>
      </c>
      <c r="O234" s="348" t="s">
        <v>2855</v>
      </c>
      <c r="P234" s="349" t="s">
        <v>1531</v>
      </c>
      <c r="Q234" s="288" t="s">
        <v>1480</v>
      </c>
      <c r="R234" s="288" t="s">
        <v>1481</v>
      </c>
      <c r="S234" s="47"/>
      <c r="T234" s="48"/>
      <c r="U234" s="47"/>
      <c r="V234" s="192">
        <v>44</v>
      </c>
      <c r="X234" s="350" t="s">
        <v>1484</v>
      </c>
      <c r="Y234" s="45"/>
      <c r="Z234" s="114"/>
      <c r="AA234" s="50"/>
      <c r="AB234" s="347"/>
      <c r="AC234" s="346"/>
      <c r="AD234" s="49"/>
      <c r="AE234" s="162"/>
      <c r="AF234" s="49"/>
      <c r="AG234" s="49"/>
      <c r="AH234" s="49">
        <f t="shared" si="219"/>
        <v>0</v>
      </c>
      <c r="AI234" s="157" t="s">
        <v>22</v>
      </c>
      <c r="AJ234" s="157" t="s">
        <v>67</v>
      </c>
      <c r="AK234" s="157" t="s">
        <v>67</v>
      </c>
      <c r="AL234" s="157" t="s">
        <v>67</v>
      </c>
      <c r="AM234" s="346" t="s">
        <v>67</v>
      </c>
      <c r="AN234" s="346">
        <v>42657</v>
      </c>
      <c r="AO234" s="346"/>
      <c r="AP234" s="91">
        <v>42687</v>
      </c>
      <c r="AQ234" s="171">
        <f t="shared" si="220"/>
        <v>30</v>
      </c>
      <c r="AR234" s="29"/>
      <c r="AS234" s="350"/>
      <c r="AT234" s="290"/>
      <c r="AU234" s="56"/>
      <c r="AV234" s="57"/>
      <c r="AW234" s="58"/>
      <c r="AX234" s="58"/>
      <c r="AY234" s="57"/>
      <c r="AZ234" s="58"/>
      <c r="BA234" s="59"/>
      <c r="BB234" s="60"/>
      <c r="BC234" s="61"/>
      <c r="BD234" s="61"/>
      <c r="BE234" s="62"/>
      <c r="BF234" s="61"/>
      <c r="BG234" s="63"/>
      <c r="BH234" s="63"/>
      <c r="BI234" s="64"/>
      <c r="BJ234" s="65"/>
      <c r="BK234" s="66"/>
      <c r="BL234" s="65"/>
      <c r="BM234" s="203">
        <v>0</v>
      </c>
      <c r="BN234" s="204">
        <v>0</v>
      </c>
      <c r="BO234" s="205">
        <v>7000000</v>
      </c>
      <c r="BP234" s="67"/>
      <c r="BQ234" s="67"/>
      <c r="BR234" s="67"/>
      <c r="BS234" s="67"/>
      <c r="BT234" s="58"/>
      <c r="BU234" s="60"/>
      <c r="BV234" s="60"/>
      <c r="BW234" s="60"/>
      <c r="BX234" s="60"/>
      <c r="BY234" s="61"/>
      <c r="BZ234" s="71"/>
      <c r="CA234" s="71"/>
      <c r="CB234" s="72"/>
      <c r="CC234" s="72"/>
      <c r="CD234" s="72"/>
      <c r="CE234" s="73"/>
      <c r="CF234" s="74"/>
      <c r="CG234" s="75"/>
      <c r="CH234" s="49"/>
      <c r="CI234" s="92"/>
      <c r="CJ234" s="93"/>
      <c r="CK234" s="94"/>
      <c r="CL234" s="94"/>
      <c r="CM234" s="94"/>
      <c r="CN234" s="218"/>
      <c r="CO234" s="218"/>
      <c r="CP234" s="218"/>
      <c r="CQ234" s="218"/>
      <c r="CR234" s="218"/>
      <c r="CS234" s="49"/>
      <c r="CT234" s="219"/>
      <c r="CU234" s="218"/>
      <c r="CV234" s="49"/>
      <c r="CW234" s="218"/>
      <c r="DV234" s="221"/>
    </row>
    <row r="235" spans="1:126" ht="89.25" hidden="1" x14ac:dyDescent="0.25">
      <c r="A235" s="352">
        <f t="shared" si="212"/>
        <v>0</v>
      </c>
      <c r="B235" s="278" t="s">
        <v>2324</v>
      </c>
      <c r="C235" s="218" t="s">
        <v>2856</v>
      </c>
      <c r="D235" s="121">
        <v>54</v>
      </c>
      <c r="E235" s="346">
        <v>42670</v>
      </c>
      <c r="F235" s="117" t="s">
        <v>2248</v>
      </c>
      <c r="G235" s="117" t="s">
        <v>2248</v>
      </c>
      <c r="H235" s="117"/>
      <c r="I235" s="285" t="s">
        <v>2250</v>
      </c>
      <c r="J235" s="351" t="s">
        <v>2857</v>
      </c>
      <c r="K235" s="352">
        <v>287</v>
      </c>
      <c r="L235" s="46">
        <v>781018</v>
      </c>
      <c r="M235" s="354" t="s">
        <v>2858</v>
      </c>
      <c r="N235" s="162">
        <v>29991800</v>
      </c>
      <c r="O235" s="348" t="s">
        <v>2859</v>
      </c>
      <c r="P235" s="349" t="s">
        <v>2860</v>
      </c>
      <c r="Q235" s="288" t="s">
        <v>1532</v>
      </c>
      <c r="R235" s="288" t="s">
        <v>2301</v>
      </c>
      <c r="S235" s="47"/>
      <c r="T235" s="48"/>
      <c r="U235" s="47"/>
      <c r="V235" s="192"/>
      <c r="X235" s="350" t="s">
        <v>2513</v>
      </c>
      <c r="Y235" s="45"/>
      <c r="Z235" s="114"/>
      <c r="AA235" s="50"/>
      <c r="AB235" s="347"/>
      <c r="AC235" s="346"/>
      <c r="AD235" s="49"/>
      <c r="AE235" s="162"/>
      <c r="AF235" s="49"/>
      <c r="AG235" s="49"/>
      <c r="AH235" s="49">
        <f t="shared" si="219"/>
        <v>0</v>
      </c>
      <c r="AI235" s="157" t="s">
        <v>22</v>
      </c>
      <c r="AJ235" s="157" t="s">
        <v>67</v>
      </c>
      <c r="AK235" s="157" t="s">
        <v>67</v>
      </c>
      <c r="AL235" s="157" t="s">
        <v>67</v>
      </c>
      <c r="AM235" s="346" t="s">
        <v>67</v>
      </c>
      <c r="AN235" s="346"/>
      <c r="AO235" s="346"/>
      <c r="AP235" s="91"/>
      <c r="AQ235" s="171" t="s">
        <v>2861</v>
      </c>
      <c r="AR235" s="29"/>
      <c r="AS235" s="350"/>
      <c r="AT235" s="290"/>
      <c r="AU235" s="56"/>
      <c r="AV235" s="57"/>
      <c r="AW235" s="58"/>
      <c r="AX235" s="58"/>
      <c r="AY235" s="57"/>
      <c r="AZ235" s="58"/>
      <c r="BA235" s="59"/>
      <c r="BB235" s="60"/>
      <c r="BC235" s="61"/>
      <c r="BD235" s="61"/>
      <c r="BE235" s="62"/>
      <c r="BF235" s="61"/>
      <c r="BG235" s="63"/>
      <c r="BH235" s="63"/>
      <c r="BI235" s="64"/>
      <c r="BJ235" s="65"/>
      <c r="BK235" s="66"/>
      <c r="BL235" s="65"/>
      <c r="BM235" s="203">
        <v>0</v>
      </c>
      <c r="BN235" s="204">
        <v>0</v>
      </c>
      <c r="BO235" s="205">
        <v>7000000</v>
      </c>
      <c r="BP235" s="67"/>
      <c r="BQ235" s="67"/>
      <c r="BR235" s="67"/>
      <c r="BS235" s="67"/>
      <c r="BT235" s="58"/>
      <c r="BU235" s="60"/>
      <c r="BV235" s="60"/>
      <c r="BW235" s="60"/>
      <c r="BX235" s="60"/>
      <c r="BY235" s="61"/>
      <c r="BZ235" s="71"/>
      <c r="CA235" s="71"/>
      <c r="CB235" s="72"/>
      <c r="CC235" s="72"/>
      <c r="CD235" s="72"/>
      <c r="CE235" s="73"/>
      <c r="CF235" s="74"/>
      <c r="CG235" s="75"/>
      <c r="CH235" s="49"/>
      <c r="CI235" s="92"/>
      <c r="CJ235" s="93"/>
      <c r="CK235" s="94"/>
      <c r="CL235" s="94"/>
      <c r="CM235" s="94"/>
      <c r="CN235" s="218"/>
      <c r="CO235" s="218"/>
      <c r="CP235" s="218"/>
      <c r="CQ235" s="218"/>
      <c r="CR235" s="218"/>
      <c r="CS235" s="49"/>
      <c r="CT235" s="219"/>
      <c r="CU235" s="218"/>
      <c r="CV235" s="49"/>
      <c r="CW235" s="218"/>
      <c r="DV235" s="221"/>
    </row>
    <row r="236" spans="1:126" ht="63.75" hidden="1" x14ac:dyDescent="0.25">
      <c r="A236" s="352">
        <f t="shared" si="212"/>
        <v>0</v>
      </c>
      <c r="B236" s="278" t="s">
        <v>1610</v>
      </c>
      <c r="C236" s="218" t="s">
        <v>2862</v>
      </c>
      <c r="D236" s="121">
        <v>21</v>
      </c>
      <c r="E236" s="346">
        <v>42670</v>
      </c>
      <c r="F236" s="117" t="s">
        <v>1590</v>
      </c>
      <c r="G236" s="117" t="s">
        <v>1591</v>
      </c>
      <c r="H236" s="117"/>
      <c r="I236" s="285" t="s">
        <v>2250</v>
      </c>
      <c r="J236" s="351" t="s">
        <v>2863</v>
      </c>
      <c r="K236" s="347">
        <v>39</v>
      </c>
      <c r="L236" s="46">
        <v>561017</v>
      </c>
      <c r="M236" s="28" t="s">
        <v>2864</v>
      </c>
      <c r="N236" s="162">
        <v>99992714</v>
      </c>
      <c r="O236" s="348" t="s">
        <v>2865</v>
      </c>
      <c r="P236" s="91" t="s">
        <v>2279</v>
      </c>
      <c r="Q236" s="288" t="s">
        <v>1532</v>
      </c>
      <c r="R236" s="288" t="s">
        <v>2782</v>
      </c>
      <c r="S236" s="47"/>
      <c r="T236" s="48"/>
      <c r="U236" s="47"/>
      <c r="V236" s="192"/>
      <c r="X236" s="350" t="s">
        <v>2513</v>
      </c>
      <c r="Y236" s="45"/>
      <c r="Z236" s="54"/>
      <c r="AA236" s="50"/>
      <c r="AB236" s="347"/>
      <c r="AC236" s="346"/>
      <c r="AD236" s="49">
        <v>0</v>
      </c>
      <c r="AE236" s="113"/>
      <c r="AF236" s="49"/>
      <c r="AG236" s="49"/>
      <c r="AH236" s="49">
        <f t="shared" si="219"/>
        <v>0</v>
      </c>
      <c r="AI236" s="157" t="s">
        <v>2866</v>
      </c>
      <c r="AJ236" s="88" t="s">
        <v>2403</v>
      </c>
      <c r="AK236" s="346"/>
      <c r="AL236" s="346"/>
      <c r="AM236" s="346"/>
      <c r="AN236" s="346"/>
      <c r="AO236" s="346"/>
      <c r="AP236" s="346">
        <v>42733</v>
      </c>
      <c r="AQ236" s="171">
        <f>AP236-AN236</f>
        <v>42733</v>
      </c>
      <c r="AR236" s="29"/>
      <c r="AS236" s="184"/>
      <c r="AT236" s="55"/>
      <c r="AU236" s="57"/>
      <c r="AV236" s="57"/>
      <c r="AW236" s="58"/>
      <c r="AX236" s="86"/>
      <c r="AY236" s="57"/>
      <c r="AZ236" s="58"/>
      <c r="BA236" s="59"/>
      <c r="BB236" s="60"/>
      <c r="BC236" s="61"/>
      <c r="BD236" s="61"/>
      <c r="BE236" s="62"/>
      <c r="BF236" s="61"/>
      <c r="BG236" s="63"/>
      <c r="BH236" s="63"/>
      <c r="BI236" s="64"/>
      <c r="BJ236" s="65"/>
      <c r="BK236" s="66"/>
      <c r="BL236" s="65"/>
      <c r="BM236" s="203">
        <v>0</v>
      </c>
      <c r="BN236" s="204">
        <v>0</v>
      </c>
      <c r="BO236" s="205">
        <v>0</v>
      </c>
      <c r="BP236" s="67"/>
      <c r="BQ236" s="67"/>
      <c r="BR236" s="115"/>
      <c r="BS236" s="67"/>
      <c r="BT236" s="58"/>
      <c r="BU236" s="61"/>
      <c r="BV236" s="60"/>
      <c r="BW236" s="60"/>
      <c r="BX236" s="60"/>
      <c r="BY236" s="61"/>
      <c r="BZ236" s="71"/>
      <c r="CA236" s="71"/>
      <c r="CB236" s="72"/>
      <c r="CC236" s="72"/>
      <c r="CD236" s="72"/>
      <c r="CE236" s="73"/>
      <c r="CF236" s="74">
        <v>42735</v>
      </c>
      <c r="CG236" s="75"/>
      <c r="CH236" s="49"/>
      <c r="CI236" s="73"/>
      <c r="CJ236" s="76" t="e">
        <v>#REF!</v>
      </c>
      <c r="CK236" s="77" t="e">
        <v>#REF!</v>
      </c>
      <c r="CL236" s="78" t="e">
        <v>#REF!</v>
      </c>
      <c r="CM236" s="218"/>
      <c r="CN236" s="218"/>
      <c r="CO236" s="218"/>
      <c r="CP236" s="49"/>
      <c r="CQ236" s="219"/>
      <c r="CR236" s="218"/>
      <c r="CS236" s="49"/>
      <c r="CT236" s="218"/>
      <c r="CU236" s="218"/>
      <c r="CV236" s="218"/>
      <c r="CW236" s="218"/>
      <c r="DV236" s="221"/>
    </row>
    <row r="237" spans="1:126" ht="114.75" hidden="1" x14ac:dyDescent="0.25">
      <c r="A237" s="352">
        <f t="shared" si="212"/>
        <v>0</v>
      </c>
      <c r="B237" s="345" t="s">
        <v>1609</v>
      </c>
      <c r="C237" s="218"/>
      <c r="D237" s="121">
        <v>6</v>
      </c>
      <c r="E237" s="346">
        <v>42647</v>
      </c>
      <c r="F237" s="117" t="s">
        <v>1590</v>
      </c>
      <c r="G237" s="117" t="s">
        <v>1771</v>
      </c>
      <c r="H237" s="117"/>
      <c r="I237" s="285" t="s">
        <v>2902</v>
      </c>
      <c r="J237" s="351" t="s">
        <v>2867</v>
      </c>
      <c r="K237" s="347">
        <v>104</v>
      </c>
      <c r="L237" s="46" t="s">
        <v>2805</v>
      </c>
      <c r="M237" s="28" t="s">
        <v>2806</v>
      </c>
      <c r="N237" s="162">
        <v>310000000</v>
      </c>
      <c r="O237" s="348" t="s">
        <v>2871</v>
      </c>
      <c r="P237" s="91" t="s">
        <v>2652</v>
      </c>
      <c r="Q237" s="288" t="s">
        <v>1532</v>
      </c>
      <c r="R237" s="349" t="s">
        <v>2868</v>
      </c>
      <c r="S237" s="47"/>
      <c r="T237" s="48"/>
      <c r="U237" s="47"/>
      <c r="V237" s="192"/>
      <c r="X237" s="350" t="s">
        <v>2869</v>
      </c>
      <c r="Y237" s="350"/>
      <c r="Z237" s="54"/>
      <c r="AA237" s="50"/>
      <c r="AB237" s="347"/>
      <c r="AC237" s="346"/>
      <c r="AD237" s="49">
        <v>0</v>
      </c>
      <c r="AE237" s="113"/>
      <c r="AF237" s="49"/>
      <c r="AG237" s="49"/>
      <c r="AH237" s="49">
        <f t="shared" si="219"/>
        <v>0</v>
      </c>
      <c r="AI237" s="157" t="s">
        <v>2808</v>
      </c>
      <c r="AJ237" s="88" t="s">
        <v>2081</v>
      </c>
      <c r="AK237" s="346"/>
      <c r="AL237" s="346"/>
      <c r="AM237" s="346"/>
      <c r="AN237" s="346"/>
      <c r="AO237" s="346"/>
      <c r="AP237" s="346">
        <v>42733</v>
      </c>
      <c r="AQ237" s="171">
        <f t="shared" ref="AQ237:AQ246" si="221">AP237-AN237</f>
        <v>42733</v>
      </c>
      <c r="AR237" s="29"/>
      <c r="AS237" s="350"/>
      <c r="AT237" s="55"/>
      <c r="AU237" s="57"/>
      <c r="AV237" s="57"/>
      <c r="AW237" s="58"/>
      <c r="AX237" s="86"/>
      <c r="AY237" s="57"/>
      <c r="AZ237" s="58"/>
      <c r="BA237" s="59"/>
      <c r="BB237" s="60"/>
      <c r="BC237" s="61"/>
      <c r="BD237" s="61"/>
      <c r="BE237" s="62"/>
      <c r="BF237" s="61"/>
      <c r="BG237" s="63"/>
      <c r="BH237" s="63"/>
      <c r="BI237" s="64"/>
      <c r="BJ237" s="65"/>
      <c r="BK237" s="66"/>
      <c r="BL237" s="65"/>
      <c r="BM237" s="203">
        <v>0</v>
      </c>
      <c r="BN237" s="204">
        <v>0</v>
      </c>
      <c r="BO237" s="205">
        <v>0</v>
      </c>
      <c r="BP237" s="67"/>
      <c r="BQ237" s="67"/>
      <c r="BR237" s="115"/>
      <c r="BS237" s="67"/>
      <c r="BT237" s="58"/>
      <c r="BU237" s="61"/>
      <c r="BV237" s="60"/>
      <c r="BW237" s="60"/>
      <c r="BX237" s="60"/>
      <c r="BY237" s="61"/>
      <c r="BZ237" s="71"/>
      <c r="CA237" s="71"/>
      <c r="CB237" s="72"/>
      <c r="CC237" s="72"/>
      <c r="CD237" s="72"/>
      <c r="CE237" s="73"/>
      <c r="CF237" s="74">
        <v>42735</v>
      </c>
      <c r="CG237" s="75"/>
      <c r="CH237" s="49"/>
      <c r="CI237" s="73"/>
      <c r="CJ237" s="76" t="e">
        <v>#REF!</v>
      </c>
      <c r="CK237" s="77" t="e">
        <v>#REF!</v>
      </c>
      <c r="CL237" s="78" t="e">
        <v>#REF!</v>
      </c>
      <c r="CM237" s="218"/>
      <c r="CN237" s="218"/>
      <c r="CO237" s="218"/>
      <c r="CP237" s="49"/>
      <c r="CQ237" s="219"/>
      <c r="CR237" s="218"/>
      <c r="CS237" s="49"/>
      <c r="CT237" s="218"/>
      <c r="CU237" s="218"/>
      <c r="CV237" s="218"/>
      <c r="CW237" s="218"/>
      <c r="DV237" s="221"/>
    </row>
    <row r="238" spans="1:126" ht="114.75" hidden="1" x14ac:dyDescent="0.25">
      <c r="A238" s="352">
        <f t="shared" si="212"/>
        <v>0</v>
      </c>
      <c r="B238" s="345" t="s">
        <v>2170</v>
      </c>
      <c r="C238" s="218"/>
      <c r="D238" s="121">
        <v>7</v>
      </c>
      <c r="E238" s="346">
        <v>42670</v>
      </c>
      <c r="F238" s="117" t="s">
        <v>1590</v>
      </c>
      <c r="G238" s="117" t="s">
        <v>1771</v>
      </c>
      <c r="H238" s="117"/>
      <c r="I238" s="285" t="s">
        <v>2902</v>
      </c>
      <c r="J238" s="351" t="s">
        <v>2870</v>
      </c>
      <c r="K238" s="347">
        <v>104</v>
      </c>
      <c r="L238" s="46" t="s">
        <v>2805</v>
      </c>
      <c r="M238" s="28" t="s">
        <v>2806</v>
      </c>
      <c r="N238" s="162">
        <v>50997612</v>
      </c>
      <c r="O238" s="348" t="s">
        <v>2872</v>
      </c>
      <c r="P238" s="91" t="s">
        <v>2652</v>
      </c>
      <c r="Q238" s="288" t="s">
        <v>1532</v>
      </c>
      <c r="R238" s="349" t="s">
        <v>2868</v>
      </c>
      <c r="S238" s="47"/>
      <c r="T238" s="48"/>
      <c r="U238" s="47"/>
      <c r="V238" s="192"/>
      <c r="X238" s="350" t="s">
        <v>2873</v>
      </c>
      <c r="Y238" s="350"/>
      <c r="Z238" s="54"/>
      <c r="AA238" s="50"/>
      <c r="AB238" s="347"/>
      <c r="AC238" s="346"/>
      <c r="AD238" s="49">
        <v>0</v>
      </c>
      <c r="AE238" s="113"/>
      <c r="AF238" s="49"/>
      <c r="AG238" s="49"/>
      <c r="AH238" s="49">
        <f t="shared" si="219"/>
        <v>0</v>
      </c>
      <c r="AI238" s="157" t="s">
        <v>2808</v>
      </c>
      <c r="AJ238" s="88" t="s">
        <v>2081</v>
      </c>
      <c r="AK238" s="346"/>
      <c r="AL238" s="346"/>
      <c r="AM238" s="346"/>
      <c r="AN238" s="346"/>
      <c r="AO238" s="346"/>
      <c r="AP238" s="346">
        <v>42733</v>
      </c>
      <c r="AQ238" s="171">
        <f t="shared" si="221"/>
        <v>42733</v>
      </c>
      <c r="AR238" s="29"/>
      <c r="AS238" s="350"/>
      <c r="AT238" s="55"/>
      <c r="AU238" s="57"/>
      <c r="AV238" s="57"/>
      <c r="AW238" s="58"/>
      <c r="AX238" s="86"/>
      <c r="AY238" s="57"/>
      <c r="AZ238" s="58"/>
      <c r="BA238" s="59"/>
      <c r="BB238" s="60"/>
      <c r="BC238" s="61"/>
      <c r="BD238" s="61"/>
      <c r="BE238" s="62"/>
      <c r="BF238" s="61"/>
      <c r="BG238" s="63"/>
      <c r="BH238" s="63"/>
      <c r="BI238" s="64"/>
      <c r="BJ238" s="65"/>
      <c r="BK238" s="66"/>
      <c r="BL238" s="65"/>
      <c r="BM238" s="203">
        <v>0</v>
      </c>
      <c r="BN238" s="204">
        <v>0</v>
      </c>
      <c r="BO238" s="205">
        <v>0</v>
      </c>
      <c r="BP238" s="67"/>
      <c r="BQ238" s="67"/>
      <c r="BR238" s="115"/>
      <c r="BS238" s="67"/>
      <c r="BT238" s="58"/>
      <c r="BU238" s="61"/>
      <c r="BV238" s="60"/>
      <c r="BW238" s="60"/>
      <c r="BX238" s="60"/>
      <c r="BY238" s="61"/>
      <c r="BZ238" s="71"/>
      <c r="CA238" s="71"/>
      <c r="CB238" s="72"/>
      <c r="CC238" s="72"/>
      <c r="CD238" s="72"/>
      <c r="CE238" s="73"/>
      <c r="CF238" s="74">
        <v>42735</v>
      </c>
      <c r="CG238" s="75"/>
      <c r="CH238" s="49"/>
      <c r="CI238" s="73"/>
      <c r="CJ238" s="76" t="e">
        <v>#REF!</v>
      </c>
      <c r="CK238" s="77" t="e">
        <v>#REF!</v>
      </c>
      <c r="CL238" s="78" t="e">
        <v>#REF!</v>
      </c>
      <c r="CM238" s="218"/>
      <c r="CN238" s="218"/>
      <c r="CO238" s="218"/>
      <c r="CP238" s="49"/>
      <c r="CQ238" s="219"/>
      <c r="CR238" s="218"/>
      <c r="CS238" s="49"/>
      <c r="CT238" s="218"/>
      <c r="CU238" s="218"/>
      <c r="CV238" s="218"/>
      <c r="CW238" s="218"/>
      <c r="DV238" s="221"/>
    </row>
    <row r="239" spans="1:126" ht="114.75" hidden="1" x14ac:dyDescent="0.25">
      <c r="A239" s="352">
        <f t="shared" si="212"/>
        <v>0</v>
      </c>
      <c r="B239" s="345" t="s">
        <v>1489</v>
      </c>
      <c r="C239" s="218"/>
      <c r="D239" s="121">
        <v>8</v>
      </c>
      <c r="E239" s="346">
        <v>42650</v>
      </c>
      <c r="F239" s="117" t="s">
        <v>1590</v>
      </c>
      <c r="G239" s="117" t="s">
        <v>1771</v>
      </c>
      <c r="H239" s="117"/>
      <c r="I239" s="285" t="s">
        <v>2902</v>
      </c>
      <c r="J239" s="351" t="s">
        <v>2875</v>
      </c>
      <c r="K239" s="347">
        <v>104</v>
      </c>
      <c r="L239" s="46" t="s">
        <v>2805</v>
      </c>
      <c r="M239" s="28" t="s">
        <v>2806</v>
      </c>
      <c r="N239" s="162">
        <v>69782076</v>
      </c>
      <c r="O239" s="348" t="s">
        <v>2876</v>
      </c>
      <c r="P239" s="91" t="s">
        <v>2652</v>
      </c>
      <c r="Q239" s="288" t="s">
        <v>1532</v>
      </c>
      <c r="R239" s="349" t="s">
        <v>2868</v>
      </c>
      <c r="S239" s="47"/>
      <c r="T239" s="48"/>
      <c r="U239" s="47"/>
      <c r="V239" s="192"/>
      <c r="X239" s="350" t="s">
        <v>2874</v>
      </c>
      <c r="Y239" s="350"/>
      <c r="Z239" s="54"/>
      <c r="AA239" s="50"/>
      <c r="AB239" s="347"/>
      <c r="AC239" s="346"/>
      <c r="AD239" s="49">
        <v>0</v>
      </c>
      <c r="AE239" s="113"/>
      <c r="AF239" s="49"/>
      <c r="AG239" s="49"/>
      <c r="AH239" s="49">
        <f t="shared" si="219"/>
        <v>0</v>
      </c>
      <c r="AI239" s="157" t="s">
        <v>2808</v>
      </c>
      <c r="AJ239" s="88" t="s">
        <v>2081</v>
      </c>
      <c r="AK239" s="346"/>
      <c r="AL239" s="346"/>
      <c r="AM239" s="346"/>
      <c r="AN239" s="346"/>
      <c r="AO239" s="346"/>
      <c r="AP239" s="346">
        <v>42734</v>
      </c>
      <c r="AQ239" s="171">
        <f t="shared" si="221"/>
        <v>42734</v>
      </c>
      <c r="AR239" s="29"/>
      <c r="AS239" s="350"/>
      <c r="AT239" s="55"/>
      <c r="AU239" s="57"/>
      <c r="AV239" s="57"/>
      <c r="AW239" s="58"/>
      <c r="AX239" s="86"/>
      <c r="AY239" s="57"/>
      <c r="AZ239" s="58"/>
      <c r="BA239" s="59"/>
      <c r="BB239" s="60"/>
      <c r="BC239" s="61"/>
      <c r="BD239" s="61"/>
      <c r="BE239" s="62"/>
      <c r="BF239" s="61"/>
      <c r="BG239" s="63"/>
      <c r="BH239" s="63"/>
      <c r="BI239" s="64"/>
      <c r="BJ239" s="65"/>
      <c r="BK239" s="66"/>
      <c r="BL239" s="65"/>
      <c r="BM239" s="203">
        <v>0</v>
      </c>
      <c r="BN239" s="204">
        <v>0</v>
      </c>
      <c r="BO239" s="205">
        <v>0</v>
      </c>
      <c r="BP239" s="67"/>
      <c r="BQ239" s="67"/>
      <c r="BR239" s="115"/>
      <c r="BS239" s="67"/>
      <c r="BT239" s="58"/>
      <c r="BU239" s="61"/>
      <c r="BV239" s="60"/>
      <c r="BW239" s="60"/>
      <c r="BX239" s="60"/>
      <c r="BY239" s="61"/>
      <c r="BZ239" s="71"/>
      <c r="CA239" s="71"/>
      <c r="CB239" s="72"/>
      <c r="CC239" s="72"/>
      <c r="CD239" s="72"/>
      <c r="CE239" s="73"/>
      <c r="CF239" s="74">
        <v>42735</v>
      </c>
      <c r="CG239" s="75"/>
      <c r="CH239" s="49"/>
      <c r="CI239" s="73"/>
      <c r="CJ239" s="76" t="e">
        <v>#REF!</v>
      </c>
      <c r="CK239" s="77" t="e">
        <v>#REF!</v>
      </c>
      <c r="CL239" s="78" t="e">
        <v>#REF!</v>
      </c>
      <c r="CM239" s="218"/>
      <c r="CN239" s="218"/>
      <c r="CO239" s="218"/>
      <c r="CP239" s="49"/>
      <c r="CQ239" s="219"/>
      <c r="CR239" s="218"/>
      <c r="CS239" s="49"/>
      <c r="CT239" s="218"/>
      <c r="CU239" s="218"/>
      <c r="CV239" s="218"/>
      <c r="CW239" s="218"/>
      <c r="DV239" s="221"/>
    </row>
    <row r="240" spans="1:126" ht="38.25" hidden="1" x14ac:dyDescent="0.25">
      <c r="A240" s="352">
        <f t="shared" si="212"/>
        <v>10726</v>
      </c>
      <c r="B240" s="278" t="s">
        <v>2284</v>
      </c>
      <c r="C240" s="278"/>
      <c r="D240" s="125">
        <v>17306</v>
      </c>
      <c r="E240" s="91">
        <v>42639</v>
      </c>
      <c r="F240" s="350" t="s">
        <v>1590</v>
      </c>
      <c r="G240" s="350" t="s">
        <v>1873</v>
      </c>
      <c r="H240" s="350"/>
      <c r="I240" s="350" t="s">
        <v>2902</v>
      </c>
      <c r="J240" s="222" t="s">
        <v>2903</v>
      </c>
      <c r="K240" s="347">
        <v>190</v>
      </c>
      <c r="L240" s="46">
        <v>271120</v>
      </c>
      <c r="M240" s="264"/>
      <c r="N240" s="217">
        <v>4084800</v>
      </c>
      <c r="O240" s="75" t="s">
        <v>2904</v>
      </c>
      <c r="P240" s="183" t="s">
        <v>2290</v>
      </c>
      <c r="Q240" s="218" t="s">
        <v>1480</v>
      </c>
      <c r="R240" s="218" t="s">
        <v>1481</v>
      </c>
      <c r="S240" s="52"/>
      <c r="T240" s="75"/>
      <c r="U240" s="52"/>
      <c r="V240" s="304">
        <v>10726</v>
      </c>
      <c r="W240" s="346">
        <v>42639</v>
      </c>
      <c r="X240" s="350" t="s">
        <v>1866</v>
      </c>
      <c r="Y240" s="350" t="s">
        <v>2280</v>
      </c>
      <c r="Z240" s="54">
        <v>900059238</v>
      </c>
      <c r="AA240" s="50" t="s">
        <v>2065</v>
      </c>
      <c r="AB240" s="352">
        <v>193516</v>
      </c>
      <c r="AC240" s="91">
        <v>42641</v>
      </c>
      <c r="AD240" s="49"/>
      <c r="AE240" s="73">
        <v>4084800</v>
      </c>
      <c r="AF240" s="49"/>
      <c r="AG240" s="49"/>
      <c r="AH240" s="49">
        <f t="shared" si="219"/>
        <v>4084800</v>
      </c>
      <c r="AI240" s="157" t="s">
        <v>22</v>
      </c>
      <c r="AJ240" s="157" t="s">
        <v>67</v>
      </c>
      <c r="AK240" s="157" t="s">
        <v>67</v>
      </c>
      <c r="AL240" s="157" t="s">
        <v>67</v>
      </c>
      <c r="AM240" s="346" t="s">
        <v>67</v>
      </c>
      <c r="AN240" s="346">
        <v>42640</v>
      </c>
      <c r="AO240" s="346"/>
      <c r="AP240" s="346">
        <v>42669</v>
      </c>
      <c r="AQ240" s="29">
        <f t="shared" si="221"/>
        <v>29</v>
      </c>
      <c r="AR240" s="29"/>
      <c r="AS240" s="184" t="s">
        <v>26</v>
      </c>
      <c r="AT240" s="290">
        <v>5825755</v>
      </c>
      <c r="AU240" s="56"/>
      <c r="AV240" s="57"/>
      <c r="AW240" s="58"/>
      <c r="AX240" s="58"/>
      <c r="AY240" s="57"/>
      <c r="AZ240" s="58"/>
      <c r="BA240" s="59"/>
      <c r="BB240" s="60"/>
      <c r="BC240" s="61"/>
      <c r="BD240" s="61"/>
      <c r="BE240" s="62"/>
      <c r="BF240" s="61"/>
      <c r="BG240" s="63"/>
      <c r="BH240" s="63"/>
      <c r="BI240" s="64"/>
      <c r="BJ240" s="65"/>
      <c r="BK240" s="66"/>
      <c r="BL240" s="65"/>
      <c r="BM240" s="203">
        <v>0</v>
      </c>
      <c r="BN240" s="204">
        <v>0</v>
      </c>
      <c r="BO240" s="205">
        <v>7000000</v>
      </c>
      <c r="BP240" s="67"/>
      <c r="BQ240" s="67"/>
      <c r="BR240" s="67"/>
      <c r="BS240" s="67"/>
      <c r="BT240" s="58"/>
      <c r="BU240" s="60"/>
      <c r="BV240" s="60"/>
      <c r="BW240" s="60"/>
      <c r="BX240" s="60"/>
      <c r="BY240" s="61"/>
      <c r="BZ240" s="71"/>
      <c r="CA240" s="71"/>
      <c r="CB240" s="72"/>
      <c r="CC240" s="72"/>
      <c r="CD240" s="72"/>
      <c r="CE240" s="73"/>
      <c r="CF240" s="74"/>
      <c r="CG240" s="75"/>
      <c r="CH240" s="49"/>
      <c r="CI240" s="92"/>
      <c r="CJ240" s="93"/>
      <c r="CK240" s="94"/>
      <c r="CL240" s="94"/>
      <c r="CM240" s="94"/>
      <c r="CN240" s="218"/>
      <c r="CO240" s="218"/>
      <c r="CP240" s="218"/>
      <c r="CQ240" s="218"/>
      <c r="CR240" s="218"/>
      <c r="CS240" s="49"/>
      <c r="CT240" s="219"/>
      <c r="CU240" s="218"/>
      <c r="CV240" s="49"/>
      <c r="CW240" s="218"/>
      <c r="DV240" s="221"/>
    </row>
    <row r="241" spans="1:126" ht="76.5" hidden="1" x14ac:dyDescent="0.25">
      <c r="A241" s="352">
        <f t="shared" si="212"/>
        <v>11160</v>
      </c>
      <c r="B241" s="278" t="s">
        <v>2284</v>
      </c>
      <c r="C241" s="278"/>
      <c r="D241" s="125"/>
      <c r="E241" s="91"/>
      <c r="F241" s="350" t="s">
        <v>1590</v>
      </c>
      <c r="G241" s="350" t="s">
        <v>1873</v>
      </c>
      <c r="H241" s="350"/>
      <c r="I241" s="350"/>
      <c r="J241" s="222" t="s">
        <v>2880</v>
      </c>
      <c r="K241" s="347" t="s">
        <v>2732</v>
      </c>
      <c r="L241" s="46"/>
      <c r="M241" s="264"/>
      <c r="N241" s="217"/>
      <c r="O241" s="75"/>
      <c r="P241" s="183"/>
      <c r="Q241" s="218" t="s">
        <v>1480</v>
      </c>
      <c r="R241" s="218" t="s">
        <v>1481</v>
      </c>
      <c r="S241" s="52"/>
      <c r="T241" s="75"/>
      <c r="U241" s="52"/>
      <c r="V241" s="304">
        <v>11160</v>
      </c>
      <c r="W241" s="346">
        <v>42662</v>
      </c>
      <c r="X241" s="350" t="s">
        <v>1866</v>
      </c>
      <c r="Y241" s="350" t="s">
        <v>2881</v>
      </c>
      <c r="Z241" s="54"/>
      <c r="AA241" s="50"/>
      <c r="AB241" s="352"/>
      <c r="AC241" s="91"/>
      <c r="AD241" s="49"/>
      <c r="AE241" s="73">
        <v>43115931</v>
      </c>
      <c r="AF241" s="49"/>
      <c r="AG241" s="49"/>
      <c r="AH241" s="49">
        <f t="shared" si="219"/>
        <v>43115931</v>
      </c>
      <c r="AI241" s="157" t="s">
        <v>22</v>
      </c>
      <c r="AJ241" s="157" t="s">
        <v>67</v>
      </c>
      <c r="AK241" s="157" t="s">
        <v>67</v>
      </c>
      <c r="AL241" s="157" t="s">
        <v>67</v>
      </c>
      <c r="AM241" s="346" t="s">
        <v>67</v>
      </c>
      <c r="AN241" s="346"/>
      <c r="AO241" s="346"/>
      <c r="AP241" s="346"/>
      <c r="AQ241" s="29">
        <f t="shared" si="221"/>
        <v>0</v>
      </c>
      <c r="AR241" s="29"/>
      <c r="AS241" s="350" t="s">
        <v>2296</v>
      </c>
      <c r="AT241" s="290"/>
      <c r="AU241" s="56"/>
      <c r="AV241" s="57"/>
      <c r="AW241" s="58"/>
      <c r="AX241" s="58"/>
      <c r="AY241" s="57"/>
      <c r="AZ241" s="58"/>
      <c r="BA241" s="59"/>
      <c r="BB241" s="60"/>
      <c r="BC241" s="61"/>
      <c r="BD241" s="61"/>
      <c r="BE241" s="62"/>
      <c r="BF241" s="61"/>
      <c r="BG241" s="63"/>
      <c r="BH241" s="63"/>
      <c r="BI241" s="64"/>
      <c r="BJ241" s="65"/>
      <c r="BK241" s="66"/>
      <c r="BL241" s="65"/>
      <c r="BM241" s="203">
        <v>0</v>
      </c>
      <c r="BN241" s="204">
        <v>0</v>
      </c>
      <c r="BO241" s="205">
        <v>7000000</v>
      </c>
      <c r="BP241" s="67"/>
      <c r="BQ241" s="67"/>
      <c r="BR241" s="67"/>
      <c r="BS241" s="67"/>
      <c r="BT241" s="58"/>
      <c r="BU241" s="60"/>
      <c r="BV241" s="60"/>
      <c r="BW241" s="60"/>
      <c r="BX241" s="60"/>
      <c r="BY241" s="61"/>
      <c r="BZ241" s="71"/>
      <c r="CA241" s="71"/>
      <c r="CB241" s="72"/>
      <c r="CC241" s="72"/>
      <c r="CD241" s="72"/>
      <c r="CE241" s="73"/>
      <c r="CF241" s="74"/>
      <c r="CG241" s="75"/>
      <c r="CH241" s="49"/>
      <c r="CI241" s="92"/>
      <c r="CJ241" s="93"/>
      <c r="CK241" s="94"/>
      <c r="CL241" s="94"/>
      <c r="CM241" s="94"/>
      <c r="CN241" s="218"/>
      <c r="CO241" s="218"/>
      <c r="CP241" s="218"/>
      <c r="CQ241" s="218"/>
      <c r="CR241" s="218"/>
      <c r="CS241" s="49"/>
      <c r="CT241" s="219"/>
      <c r="CU241" s="218"/>
      <c r="CV241" s="49"/>
      <c r="CW241" s="218"/>
      <c r="DV241" s="221"/>
    </row>
    <row r="242" spans="1:126" ht="76.5" hidden="1" x14ac:dyDescent="0.25">
      <c r="A242" s="352">
        <f t="shared" si="212"/>
        <v>11448</v>
      </c>
      <c r="B242" s="278" t="s">
        <v>2284</v>
      </c>
      <c r="C242" s="278"/>
      <c r="D242" s="125"/>
      <c r="E242" s="91"/>
      <c r="F242" s="350" t="s">
        <v>1590</v>
      </c>
      <c r="G242" s="350" t="s">
        <v>1873</v>
      </c>
      <c r="H242" s="350"/>
      <c r="I242" s="350"/>
      <c r="J242" s="222" t="s">
        <v>2883</v>
      </c>
      <c r="K242" s="347" t="s">
        <v>2732</v>
      </c>
      <c r="L242" s="46"/>
      <c r="M242" s="264"/>
      <c r="N242" s="217"/>
      <c r="O242" s="75"/>
      <c r="P242" s="183"/>
      <c r="Q242" s="218" t="s">
        <v>1480</v>
      </c>
      <c r="R242" s="218" t="s">
        <v>1481</v>
      </c>
      <c r="S242" s="52"/>
      <c r="T242" s="75"/>
      <c r="U242" s="52"/>
      <c r="V242" s="304">
        <v>11448</v>
      </c>
      <c r="W242" s="346">
        <v>42672</v>
      </c>
      <c r="X242" s="350" t="s">
        <v>1760</v>
      </c>
      <c r="Y242" s="350" t="s">
        <v>2882</v>
      </c>
      <c r="Z242" s="54"/>
      <c r="AA242" s="50"/>
      <c r="AB242" s="352"/>
      <c r="AC242" s="91"/>
      <c r="AD242" s="49"/>
      <c r="AE242" s="73">
        <v>59627419</v>
      </c>
      <c r="AF242" s="49"/>
      <c r="AG242" s="49"/>
      <c r="AH242" s="49">
        <f>+AE242+AF242</f>
        <v>59627419</v>
      </c>
      <c r="AI242" s="157" t="s">
        <v>22</v>
      </c>
      <c r="AJ242" s="157" t="s">
        <v>67</v>
      </c>
      <c r="AK242" s="157" t="s">
        <v>67</v>
      </c>
      <c r="AL242" s="157" t="s">
        <v>67</v>
      </c>
      <c r="AM242" s="346" t="s">
        <v>67</v>
      </c>
      <c r="AN242" s="346">
        <v>42675</v>
      </c>
      <c r="AO242" s="346"/>
      <c r="AP242" s="346"/>
      <c r="AQ242" s="29">
        <f t="shared" si="221"/>
        <v>-42675</v>
      </c>
      <c r="AR242" s="29"/>
      <c r="AS242" s="350" t="s">
        <v>2884</v>
      </c>
      <c r="AT242" s="290"/>
      <c r="AU242" s="56"/>
      <c r="AV242" s="57"/>
      <c r="AW242" s="58"/>
      <c r="AX242" s="58"/>
      <c r="AY242" s="57"/>
      <c r="AZ242" s="58"/>
      <c r="BA242" s="59"/>
      <c r="BB242" s="60"/>
      <c r="BC242" s="61"/>
      <c r="BD242" s="61"/>
      <c r="BE242" s="62"/>
      <c r="BF242" s="61"/>
      <c r="BG242" s="63"/>
      <c r="BH242" s="63"/>
      <c r="BI242" s="64"/>
      <c r="BJ242" s="65"/>
      <c r="BK242" s="66"/>
      <c r="BL242" s="65"/>
      <c r="BM242" s="203">
        <v>0</v>
      </c>
      <c r="BN242" s="204">
        <v>0</v>
      </c>
      <c r="BO242" s="205">
        <v>7000000</v>
      </c>
      <c r="BP242" s="67"/>
      <c r="BQ242" s="67"/>
      <c r="BR242" s="67"/>
      <c r="BS242" s="67"/>
      <c r="BT242" s="58"/>
      <c r="BU242" s="60"/>
      <c r="BV242" s="60"/>
      <c r="BW242" s="60"/>
      <c r="BX242" s="60"/>
      <c r="BY242" s="61"/>
      <c r="BZ242" s="71"/>
      <c r="CA242" s="71"/>
      <c r="CB242" s="72"/>
      <c r="CC242" s="72"/>
      <c r="CD242" s="72"/>
      <c r="CE242" s="73"/>
      <c r="CF242" s="74"/>
      <c r="CG242" s="75"/>
      <c r="CH242" s="49"/>
      <c r="CI242" s="92"/>
      <c r="CJ242" s="93"/>
      <c r="CK242" s="94"/>
      <c r="CL242" s="94"/>
      <c r="CM242" s="94"/>
      <c r="CN242" s="218"/>
      <c r="CO242" s="218"/>
      <c r="CP242" s="218"/>
      <c r="CQ242" s="218"/>
      <c r="CR242" s="218"/>
      <c r="CS242" s="49"/>
      <c r="CT242" s="219"/>
      <c r="CU242" s="218"/>
      <c r="CV242" s="49"/>
      <c r="CW242" s="218"/>
      <c r="DV242" s="221"/>
    </row>
    <row r="243" spans="1:126" ht="76.5" hidden="1" x14ac:dyDescent="0.25">
      <c r="A243" s="352">
        <f t="shared" si="212"/>
        <v>11449</v>
      </c>
      <c r="B243" s="278" t="s">
        <v>2284</v>
      </c>
      <c r="C243" s="278"/>
      <c r="D243" s="125"/>
      <c r="E243" s="91"/>
      <c r="F243" s="350" t="s">
        <v>1590</v>
      </c>
      <c r="G243" s="350" t="s">
        <v>1873</v>
      </c>
      <c r="H243" s="350"/>
      <c r="I243" s="350"/>
      <c r="J243" s="222" t="s">
        <v>2886</v>
      </c>
      <c r="K243" s="347" t="s">
        <v>2732</v>
      </c>
      <c r="L243" s="46"/>
      <c r="M243" s="264"/>
      <c r="N243" s="217"/>
      <c r="O243" s="75"/>
      <c r="P243" s="183"/>
      <c r="Q243" s="218" t="s">
        <v>1480</v>
      </c>
      <c r="R243" s="218" t="s">
        <v>1481</v>
      </c>
      <c r="S243" s="52"/>
      <c r="T243" s="75"/>
      <c r="U243" s="52"/>
      <c r="V243" s="304">
        <v>11449</v>
      </c>
      <c r="W243" s="346">
        <v>42672</v>
      </c>
      <c r="X243" s="350" t="s">
        <v>1853</v>
      </c>
      <c r="Y243" s="350" t="s">
        <v>2885</v>
      </c>
      <c r="Z243" s="54"/>
      <c r="AA243" s="50"/>
      <c r="AB243" s="352"/>
      <c r="AC243" s="91"/>
      <c r="AD243" s="49"/>
      <c r="AE243" s="73">
        <v>59627419</v>
      </c>
      <c r="AF243" s="49"/>
      <c r="AG243" s="49"/>
      <c r="AH243" s="49">
        <f t="shared" ref="AH243:AH245" si="222">+AE243+AF243</f>
        <v>59627419</v>
      </c>
      <c r="AI243" s="157" t="s">
        <v>22</v>
      </c>
      <c r="AJ243" s="157" t="s">
        <v>67</v>
      </c>
      <c r="AK243" s="157" t="s">
        <v>67</v>
      </c>
      <c r="AL243" s="157" t="s">
        <v>67</v>
      </c>
      <c r="AM243" s="346" t="s">
        <v>67</v>
      </c>
      <c r="AN243" s="346">
        <v>42675</v>
      </c>
      <c r="AO243" s="346"/>
      <c r="AP243" s="346"/>
      <c r="AQ243" s="29">
        <f t="shared" si="221"/>
        <v>-42675</v>
      </c>
      <c r="AR243" s="29"/>
      <c r="AS243" s="350" t="s">
        <v>17</v>
      </c>
      <c r="AT243" s="290"/>
      <c r="AU243" s="56"/>
      <c r="AV243" s="57"/>
      <c r="AW243" s="58"/>
      <c r="AX243" s="58"/>
      <c r="AY243" s="57"/>
      <c r="AZ243" s="58"/>
      <c r="BA243" s="59"/>
      <c r="BB243" s="60"/>
      <c r="BC243" s="61"/>
      <c r="BD243" s="61"/>
      <c r="BE243" s="62"/>
      <c r="BF243" s="61"/>
      <c r="BG243" s="63"/>
      <c r="BH243" s="63"/>
      <c r="BI243" s="64"/>
      <c r="BJ243" s="65"/>
      <c r="BK243" s="66"/>
      <c r="BL243" s="65"/>
      <c r="BM243" s="203">
        <v>0</v>
      </c>
      <c r="BN243" s="204">
        <v>0</v>
      </c>
      <c r="BO243" s="205">
        <v>7000000</v>
      </c>
      <c r="BP243" s="67"/>
      <c r="BQ243" s="67"/>
      <c r="BR243" s="67"/>
      <c r="BS243" s="67"/>
      <c r="BT243" s="58"/>
      <c r="BU243" s="60"/>
      <c r="BV243" s="60"/>
      <c r="BW243" s="60"/>
      <c r="BX243" s="60"/>
      <c r="BY243" s="61"/>
      <c r="BZ243" s="71"/>
      <c r="CA243" s="71"/>
      <c r="CB243" s="72"/>
      <c r="CC243" s="72"/>
      <c r="CD243" s="72"/>
      <c r="CE243" s="73"/>
      <c r="CF243" s="74"/>
      <c r="CG243" s="75"/>
      <c r="CH243" s="49"/>
      <c r="CI243" s="92"/>
      <c r="CJ243" s="93"/>
      <c r="CK243" s="94"/>
      <c r="CL243" s="94"/>
      <c r="CM243" s="94"/>
      <c r="CN243" s="218"/>
      <c r="CO243" s="218"/>
      <c r="CP243" s="218"/>
      <c r="CQ243" s="218"/>
      <c r="CR243" s="218"/>
      <c r="CS243" s="49"/>
      <c r="CT243" s="219"/>
      <c r="CU243" s="218"/>
      <c r="CV243" s="49"/>
      <c r="CW243" s="218"/>
      <c r="DV243" s="221"/>
    </row>
    <row r="244" spans="1:126" ht="76.5" hidden="1" x14ac:dyDescent="0.25">
      <c r="A244" s="352">
        <f t="shared" si="212"/>
        <v>11450</v>
      </c>
      <c r="B244" s="278" t="s">
        <v>2284</v>
      </c>
      <c r="C244" s="278"/>
      <c r="D244" s="125"/>
      <c r="E244" s="91"/>
      <c r="F244" s="350" t="s">
        <v>1590</v>
      </c>
      <c r="G244" s="350" t="s">
        <v>1873</v>
      </c>
      <c r="H244" s="350"/>
      <c r="I244" s="350"/>
      <c r="J244" s="222" t="s">
        <v>2887</v>
      </c>
      <c r="K244" s="347" t="s">
        <v>2732</v>
      </c>
      <c r="L244" s="46"/>
      <c r="M244" s="264"/>
      <c r="N244" s="217"/>
      <c r="O244" s="75"/>
      <c r="P244" s="183"/>
      <c r="Q244" s="218" t="s">
        <v>1480</v>
      </c>
      <c r="R244" s="218" t="s">
        <v>1481</v>
      </c>
      <c r="S244" s="52"/>
      <c r="T244" s="75"/>
      <c r="U244" s="52"/>
      <c r="V244" s="304">
        <v>11450</v>
      </c>
      <c r="W244" s="346">
        <v>42672</v>
      </c>
      <c r="X244" s="350" t="s">
        <v>1787</v>
      </c>
      <c r="Y244" s="350" t="s">
        <v>2885</v>
      </c>
      <c r="Z244" s="54"/>
      <c r="AA244" s="50"/>
      <c r="AB244" s="352"/>
      <c r="AC244" s="91"/>
      <c r="AD244" s="49"/>
      <c r="AE244" s="73">
        <v>45447299</v>
      </c>
      <c r="AF244" s="49"/>
      <c r="AG244" s="49"/>
      <c r="AH244" s="49">
        <f t="shared" si="222"/>
        <v>45447299</v>
      </c>
      <c r="AI244" s="157" t="s">
        <v>22</v>
      </c>
      <c r="AJ244" s="157" t="s">
        <v>67</v>
      </c>
      <c r="AK244" s="157" t="s">
        <v>67</v>
      </c>
      <c r="AL244" s="157" t="s">
        <v>67</v>
      </c>
      <c r="AM244" s="346" t="s">
        <v>67</v>
      </c>
      <c r="AN244" s="346">
        <v>42675</v>
      </c>
      <c r="AO244" s="346"/>
      <c r="AP244" s="346"/>
      <c r="AQ244" s="29">
        <f t="shared" si="221"/>
        <v>-42675</v>
      </c>
      <c r="AR244" s="29"/>
      <c r="AS244" s="350" t="s">
        <v>2888</v>
      </c>
      <c r="AT244" s="290"/>
      <c r="AU244" s="56"/>
      <c r="AV244" s="57"/>
      <c r="AW244" s="58"/>
      <c r="AX244" s="58"/>
      <c r="AY244" s="57"/>
      <c r="AZ244" s="58"/>
      <c r="BA244" s="59"/>
      <c r="BB244" s="60"/>
      <c r="BC244" s="61"/>
      <c r="BD244" s="61"/>
      <c r="BE244" s="62"/>
      <c r="BF244" s="61"/>
      <c r="BG244" s="63"/>
      <c r="BH244" s="63"/>
      <c r="BI244" s="64"/>
      <c r="BJ244" s="65"/>
      <c r="BK244" s="66"/>
      <c r="BL244" s="65"/>
      <c r="BM244" s="203">
        <v>0</v>
      </c>
      <c r="BN244" s="204">
        <v>0</v>
      </c>
      <c r="BO244" s="205">
        <v>7000000</v>
      </c>
      <c r="BP244" s="67"/>
      <c r="BQ244" s="67"/>
      <c r="BR244" s="67"/>
      <c r="BS244" s="67"/>
      <c r="BT244" s="58"/>
      <c r="BU244" s="60"/>
      <c r="BV244" s="60"/>
      <c r="BW244" s="60"/>
      <c r="BX244" s="60"/>
      <c r="BY244" s="61"/>
      <c r="BZ244" s="71"/>
      <c r="CA244" s="71"/>
      <c r="CB244" s="72"/>
      <c r="CC244" s="72"/>
      <c r="CD244" s="72"/>
      <c r="CE244" s="73"/>
      <c r="CF244" s="74"/>
      <c r="CG244" s="75"/>
      <c r="CH244" s="49"/>
      <c r="CI244" s="92"/>
      <c r="CJ244" s="93"/>
      <c r="CK244" s="94"/>
      <c r="CL244" s="94"/>
      <c r="CM244" s="94"/>
      <c r="CN244" s="218"/>
      <c r="CO244" s="218"/>
      <c r="CP244" s="218"/>
      <c r="CQ244" s="218"/>
      <c r="CR244" s="218"/>
      <c r="CS244" s="49"/>
      <c r="CT244" s="219"/>
      <c r="CU244" s="218"/>
      <c r="CV244" s="49"/>
      <c r="CW244" s="218"/>
      <c r="DV244" s="221"/>
    </row>
    <row r="245" spans="1:126" ht="76.5" hidden="1" x14ac:dyDescent="0.25">
      <c r="A245" s="352">
        <f t="shared" si="212"/>
        <v>11456</v>
      </c>
      <c r="B245" s="278" t="s">
        <v>2284</v>
      </c>
      <c r="C245" s="278"/>
      <c r="D245" s="125"/>
      <c r="E245" s="91"/>
      <c r="F245" s="350" t="s">
        <v>1590</v>
      </c>
      <c r="G245" s="350" t="s">
        <v>1873</v>
      </c>
      <c r="H245" s="350"/>
      <c r="I245" s="350"/>
      <c r="J245" s="222" t="s">
        <v>2887</v>
      </c>
      <c r="K245" s="347" t="s">
        <v>2732</v>
      </c>
      <c r="L245" s="46"/>
      <c r="M245" s="264"/>
      <c r="N245" s="217"/>
      <c r="O245" s="75"/>
      <c r="P245" s="183"/>
      <c r="Q245" s="218" t="s">
        <v>1480</v>
      </c>
      <c r="R245" s="218" t="s">
        <v>1481</v>
      </c>
      <c r="S245" s="52"/>
      <c r="T245" s="75"/>
      <c r="U245" s="52"/>
      <c r="V245" s="304">
        <v>11456</v>
      </c>
      <c r="W245" s="346">
        <v>42672</v>
      </c>
      <c r="X245" s="350" t="s">
        <v>2891</v>
      </c>
      <c r="Y245" s="350" t="s">
        <v>2889</v>
      </c>
      <c r="Z245" s="54"/>
      <c r="AA245" s="50"/>
      <c r="AB245" s="352"/>
      <c r="AC245" s="91"/>
      <c r="AD245" s="49"/>
      <c r="AE245" s="73">
        <v>9518783</v>
      </c>
      <c r="AF245" s="49"/>
      <c r="AG245" s="49"/>
      <c r="AH245" s="49">
        <f t="shared" si="222"/>
        <v>9518783</v>
      </c>
      <c r="AI245" s="157" t="s">
        <v>22</v>
      </c>
      <c r="AJ245" s="157" t="s">
        <v>67</v>
      </c>
      <c r="AK245" s="157" t="s">
        <v>67</v>
      </c>
      <c r="AL245" s="157" t="s">
        <v>67</v>
      </c>
      <c r="AM245" s="346" t="s">
        <v>67</v>
      </c>
      <c r="AN245" s="346">
        <v>42675</v>
      </c>
      <c r="AO245" s="346"/>
      <c r="AP245" s="346"/>
      <c r="AQ245" s="29">
        <f t="shared" si="221"/>
        <v>-42675</v>
      </c>
      <c r="AR245" s="29"/>
      <c r="AS245" s="350" t="s">
        <v>2890</v>
      </c>
      <c r="AT245" s="290"/>
      <c r="AU245" s="56"/>
      <c r="AV245" s="57"/>
      <c r="AW245" s="58"/>
      <c r="AX245" s="58"/>
      <c r="AY245" s="57"/>
      <c r="AZ245" s="58"/>
      <c r="BA245" s="59"/>
      <c r="BB245" s="60"/>
      <c r="BC245" s="61"/>
      <c r="BD245" s="61"/>
      <c r="BE245" s="62"/>
      <c r="BF245" s="61"/>
      <c r="BG245" s="63"/>
      <c r="BH245" s="63"/>
      <c r="BI245" s="64"/>
      <c r="BJ245" s="65"/>
      <c r="BK245" s="66"/>
      <c r="BL245" s="65"/>
      <c r="BM245" s="203">
        <v>0</v>
      </c>
      <c r="BN245" s="204">
        <v>0</v>
      </c>
      <c r="BO245" s="205">
        <v>7000000</v>
      </c>
      <c r="BP245" s="67"/>
      <c r="BQ245" s="67"/>
      <c r="BR245" s="67"/>
      <c r="BS245" s="67"/>
      <c r="BT245" s="58"/>
      <c r="BU245" s="60"/>
      <c r="BV245" s="60"/>
      <c r="BW245" s="60"/>
      <c r="BX245" s="60"/>
      <c r="BY245" s="61"/>
      <c r="BZ245" s="71"/>
      <c r="CA245" s="71"/>
      <c r="CB245" s="72"/>
      <c r="CC245" s="72"/>
      <c r="CD245" s="72"/>
      <c r="CE245" s="73"/>
      <c r="CF245" s="74"/>
      <c r="CG245" s="75"/>
      <c r="CH245" s="49"/>
      <c r="CI245" s="92"/>
      <c r="CJ245" s="93"/>
      <c r="CK245" s="94"/>
      <c r="CL245" s="94"/>
      <c r="CM245" s="94"/>
      <c r="CN245" s="218"/>
      <c r="CO245" s="218"/>
      <c r="CP245" s="218"/>
      <c r="CQ245" s="218"/>
      <c r="CR245" s="218"/>
      <c r="CS245" s="49"/>
      <c r="CT245" s="219"/>
      <c r="CU245" s="218"/>
      <c r="CV245" s="49"/>
      <c r="CW245" s="218"/>
      <c r="DV245" s="221"/>
    </row>
    <row r="246" spans="1:126" ht="76.5" hidden="1" x14ac:dyDescent="0.25">
      <c r="A246" s="352">
        <f t="shared" si="212"/>
        <v>0</v>
      </c>
      <c r="B246" s="345" t="s">
        <v>1489</v>
      </c>
      <c r="C246" s="278"/>
      <c r="D246" s="90">
        <v>5</v>
      </c>
      <c r="E246" s="346">
        <v>42662</v>
      </c>
      <c r="F246" s="117" t="s">
        <v>1584</v>
      </c>
      <c r="G246" s="117" t="s">
        <v>2404</v>
      </c>
      <c r="H246" s="117"/>
      <c r="I246" s="350" t="s">
        <v>2892</v>
      </c>
      <c r="J246" s="351" t="s">
        <v>2893</v>
      </c>
      <c r="K246" s="347">
        <v>290</v>
      </c>
      <c r="L246" s="46" t="s">
        <v>2894</v>
      </c>
      <c r="M246" s="351" t="s">
        <v>2895</v>
      </c>
      <c r="N246" s="164" t="s">
        <v>2897</v>
      </c>
      <c r="O246" s="48" t="s">
        <v>2898</v>
      </c>
      <c r="P246" s="183" t="s">
        <v>1531</v>
      </c>
      <c r="Q246" s="288" t="s">
        <v>2899</v>
      </c>
      <c r="R246" s="349" t="s">
        <v>2900</v>
      </c>
      <c r="S246" s="52"/>
      <c r="T246" s="75"/>
      <c r="U246" s="52"/>
      <c r="W246" s="52"/>
      <c r="X246" s="350" t="s">
        <v>1484</v>
      </c>
      <c r="Y246" s="350"/>
      <c r="Z246" s="34"/>
      <c r="AA246" s="50"/>
      <c r="AB246" s="347"/>
      <c r="AC246" s="91"/>
      <c r="AD246" s="49"/>
      <c r="AE246" s="49">
        <v>150000000</v>
      </c>
      <c r="AF246" s="49">
        <v>1782000000</v>
      </c>
      <c r="AG246" s="49">
        <v>1039500000</v>
      </c>
      <c r="AH246" s="49">
        <f>AE246+AF246+AG246</f>
        <v>2971500000</v>
      </c>
      <c r="AI246" s="157"/>
      <c r="AJ246" s="157" t="s">
        <v>67</v>
      </c>
      <c r="AK246" s="157" t="s">
        <v>67</v>
      </c>
      <c r="AL246" s="157"/>
      <c r="AM246" s="346"/>
      <c r="AN246" s="346"/>
      <c r="AO246" s="346"/>
      <c r="AP246" s="346"/>
      <c r="AQ246" s="29">
        <f t="shared" si="221"/>
        <v>0</v>
      </c>
      <c r="AR246" s="29"/>
      <c r="AS246" s="350"/>
      <c r="AT246" s="290"/>
      <c r="AU246" s="57"/>
      <c r="AV246" s="57"/>
      <c r="AW246" s="58"/>
      <c r="AX246" s="69"/>
      <c r="AY246" s="57"/>
      <c r="AZ246" s="58"/>
      <c r="BA246" s="59"/>
      <c r="BB246" s="60"/>
      <c r="BC246" s="61"/>
      <c r="BD246" s="61"/>
      <c r="BE246" s="62"/>
      <c r="BF246" s="61"/>
      <c r="BG246" s="63"/>
      <c r="BH246" s="63"/>
      <c r="BI246" s="64"/>
      <c r="BJ246" s="65"/>
      <c r="BK246" s="66"/>
      <c r="BL246" s="65"/>
      <c r="BM246" s="203">
        <f t="shared" ref="BM246" si="223">+AF246</f>
        <v>1782000000</v>
      </c>
      <c r="BN246" s="204">
        <f t="shared" ref="BN246" si="224">+AW246+BC246+BI246+BM246</f>
        <v>1782000000</v>
      </c>
      <c r="BO246" s="49"/>
      <c r="BP246" s="91"/>
      <c r="BQ246" s="91"/>
      <c r="BR246" s="50"/>
      <c r="BS246" s="91"/>
      <c r="BT246" s="49"/>
      <c r="BU246" s="91"/>
      <c r="BV246" s="91"/>
      <c r="BW246" s="50"/>
      <c r="BX246" s="91"/>
      <c r="BY246" s="49"/>
      <c r="BZ246" s="91"/>
      <c r="CA246" s="91"/>
      <c r="CB246" s="50"/>
      <c r="CC246" s="91"/>
      <c r="CD246" s="49"/>
      <c r="CE246" s="92"/>
      <c r="CF246" s="52"/>
      <c r="CG246" s="75"/>
      <c r="CH246" s="49"/>
      <c r="CI246" s="92"/>
      <c r="CJ246" s="93"/>
      <c r="CK246" s="94"/>
      <c r="CL246" s="94"/>
      <c r="CM246" s="94"/>
      <c r="CN246" s="218"/>
      <c r="CO246" s="218"/>
      <c r="CP246" s="218"/>
      <c r="CQ246" s="218"/>
      <c r="CR246" s="218"/>
      <c r="CS246" s="49"/>
      <c r="CT246" s="219"/>
      <c r="CU246" s="218"/>
      <c r="CV246" s="49"/>
      <c r="CW246" s="218"/>
      <c r="DV246" s="221"/>
    </row>
    <row r="247" spans="1:126" x14ac:dyDescent="0.25">
      <c r="K247" s="244"/>
      <c r="AD247" s="358"/>
      <c r="AH247" s="358"/>
    </row>
    <row r="248" spans="1:126" ht="12.75" customHeight="1" x14ac:dyDescent="0.25">
      <c r="J248" s="931" t="s">
        <v>2922</v>
      </c>
      <c r="K248" s="932"/>
      <c r="L248" s="932"/>
      <c r="M248" s="932"/>
      <c r="N248" s="932"/>
      <c r="O248" s="932"/>
      <c r="P248" s="932"/>
      <c r="Q248" s="932"/>
      <c r="R248" s="932"/>
      <c r="S248" s="932"/>
      <c r="T248" s="932"/>
      <c r="U248" s="932"/>
      <c r="V248" s="932"/>
      <c r="W248" s="932"/>
      <c r="X248" s="932"/>
      <c r="Y248" s="931"/>
      <c r="AD248" s="933">
        <f>SUM(AD157+AD187+AD220+AD230)</f>
        <v>25050000</v>
      </c>
      <c r="AH248" s="933">
        <f>SUM(AH157+AH187+AH220+AH230)</f>
        <v>79600000</v>
      </c>
    </row>
    <row r="249" spans="1:126" ht="12.75" customHeight="1" x14ac:dyDescent="0.25">
      <c r="J249" s="931"/>
      <c r="K249" s="932"/>
      <c r="L249" s="932"/>
      <c r="M249" s="932"/>
      <c r="N249" s="932"/>
      <c r="O249" s="932"/>
      <c r="P249" s="932"/>
      <c r="Q249" s="932"/>
      <c r="R249" s="932"/>
      <c r="S249" s="932"/>
      <c r="T249" s="932"/>
      <c r="U249" s="932"/>
      <c r="V249" s="932"/>
      <c r="W249" s="932"/>
      <c r="X249" s="932"/>
      <c r="Y249" s="931"/>
      <c r="AD249" s="933"/>
      <c r="AH249" s="933"/>
    </row>
    <row r="250" spans="1:126" x14ac:dyDescent="0.25">
      <c r="K250" s="244"/>
    </row>
    <row r="251" spans="1:126" x14ac:dyDescent="0.25">
      <c r="K251" s="244"/>
    </row>
    <row r="252" spans="1:126" x14ac:dyDescent="0.25">
      <c r="K252" s="244"/>
    </row>
    <row r="253" spans="1:126" x14ac:dyDescent="0.25">
      <c r="K253" s="244"/>
    </row>
    <row r="254" spans="1:126" x14ac:dyDescent="0.25">
      <c r="K254" s="244"/>
    </row>
    <row r="255" spans="1:126" x14ac:dyDescent="0.25">
      <c r="K255" s="244"/>
    </row>
    <row r="256" spans="1:126" x14ac:dyDescent="0.25">
      <c r="K256" s="244"/>
    </row>
    <row r="257" spans="11:11" x14ac:dyDescent="0.25">
      <c r="K257" s="244"/>
    </row>
    <row r="258" spans="11:11" x14ac:dyDescent="0.25">
      <c r="K258" s="244"/>
    </row>
    <row r="259" spans="11:11" x14ac:dyDescent="0.25">
      <c r="K259" s="244"/>
    </row>
    <row r="260" spans="11:11" x14ac:dyDescent="0.25">
      <c r="K260" s="244"/>
    </row>
    <row r="261" spans="11:11" x14ac:dyDescent="0.25">
      <c r="K261" s="244"/>
    </row>
    <row r="262" spans="11:11" x14ac:dyDescent="0.25">
      <c r="K262" s="244"/>
    </row>
    <row r="263" spans="11:11" x14ac:dyDescent="0.25">
      <c r="K263" s="244"/>
    </row>
    <row r="264" spans="11:11" x14ac:dyDescent="0.25">
      <c r="K264" s="244"/>
    </row>
    <row r="265" spans="11:11" x14ac:dyDescent="0.25">
      <c r="K265" s="244"/>
    </row>
    <row r="266" spans="11:11" x14ac:dyDescent="0.25">
      <c r="K266" s="244"/>
    </row>
    <row r="267" spans="11:11" x14ac:dyDescent="0.25">
      <c r="K267" s="244"/>
    </row>
    <row r="268" spans="11:11" x14ac:dyDescent="0.25">
      <c r="K268" s="244"/>
    </row>
    <row r="269" spans="11:11" x14ac:dyDescent="0.25">
      <c r="K269" s="244"/>
    </row>
    <row r="270" spans="11:11" x14ac:dyDescent="0.25">
      <c r="K270" s="244"/>
    </row>
    <row r="271" spans="11:11" x14ac:dyDescent="0.25">
      <c r="K271" s="244"/>
    </row>
    <row r="272" spans="11:11" x14ac:dyDescent="0.25">
      <c r="K272" s="244"/>
    </row>
    <row r="273" spans="11:11" x14ac:dyDescent="0.25">
      <c r="K273" s="244"/>
    </row>
    <row r="274" spans="11:11" x14ac:dyDescent="0.25">
      <c r="K274" s="244"/>
    </row>
    <row r="275" spans="11:11" x14ac:dyDescent="0.25">
      <c r="K275" s="244"/>
    </row>
    <row r="276" spans="11:11" x14ac:dyDescent="0.25">
      <c r="K276" s="244"/>
    </row>
    <row r="277" spans="11:11" x14ac:dyDescent="0.25">
      <c r="K277" s="244"/>
    </row>
    <row r="278" spans="11:11" x14ac:dyDescent="0.25">
      <c r="K278" s="244"/>
    </row>
    <row r="279" spans="11:11" x14ac:dyDescent="0.25">
      <c r="K279" s="244"/>
    </row>
    <row r="280" spans="11:11" x14ac:dyDescent="0.25">
      <c r="K280" s="244"/>
    </row>
    <row r="281" spans="11:11" x14ac:dyDescent="0.25">
      <c r="K281" s="244"/>
    </row>
    <row r="282" spans="11:11" x14ac:dyDescent="0.25">
      <c r="K282" s="244"/>
    </row>
    <row r="283" spans="11:11" x14ac:dyDescent="0.25">
      <c r="K283" s="244"/>
    </row>
    <row r="284" spans="11:11" x14ac:dyDescent="0.25">
      <c r="K284" s="244"/>
    </row>
    <row r="285" spans="11:11" x14ac:dyDescent="0.25">
      <c r="K285" s="244"/>
    </row>
    <row r="286" spans="11:11" x14ac:dyDescent="0.25">
      <c r="K286" s="244"/>
    </row>
    <row r="287" spans="11:11" x14ac:dyDescent="0.25">
      <c r="K287" s="244"/>
    </row>
    <row r="288" spans="11:11" x14ac:dyDescent="0.25">
      <c r="K288" s="244"/>
    </row>
    <row r="289" spans="11:11" x14ac:dyDescent="0.25">
      <c r="K289" s="244"/>
    </row>
    <row r="290" spans="11:11" x14ac:dyDescent="0.25">
      <c r="K290" s="244"/>
    </row>
    <row r="291" spans="11:11" x14ac:dyDescent="0.25">
      <c r="K291" s="244"/>
    </row>
    <row r="292" spans="11:11" x14ac:dyDescent="0.25">
      <c r="K292" s="244"/>
    </row>
    <row r="293" spans="11:11" x14ac:dyDescent="0.25">
      <c r="K293" s="244"/>
    </row>
    <row r="294" spans="11:11" x14ac:dyDescent="0.25">
      <c r="K294" s="244"/>
    </row>
    <row r="295" spans="11:11" x14ac:dyDescent="0.25">
      <c r="K295" s="244"/>
    </row>
    <row r="296" spans="11:11" x14ac:dyDescent="0.25">
      <c r="K296" s="244"/>
    </row>
    <row r="297" spans="11:11" x14ac:dyDescent="0.25">
      <c r="K297" s="244"/>
    </row>
    <row r="298" spans="11:11" x14ac:dyDescent="0.25">
      <c r="K298" s="244"/>
    </row>
    <row r="299" spans="11:11" x14ac:dyDescent="0.25">
      <c r="K299" s="244"/>
    </row>
    <row r="300" spans="11:11" x14ac:dyDescent="0.25">
      <c r="K300" s="244"/>
    </row>
    <row r="301" spans="11:11" x14ac:dyDescent="0.25">
      <c r="K301" s="244"/>
    </row>
    <row r="302" spans="11:11" x14ac:dyDescent="0.25">
      <c r="K302" s="244"/>
    </row>
    <row r="303" spans="11:11" x14ac:dyDescent="0.25">
      <c r="K303" s="244"/>
    </row>
    <row r="304" spans="11:11" x14ac:dyDescent="0.25">
      <c r="K304" s="244"/>
    </row>
    <row r="305" spans="11:11" x14ac:dyDescent="0.25">
      <c r="K305" s="244"/>
    </row>
    <row r="306" spans="11:11" x14ac:dyDescent="0.25">
      <c r="K306" s="244"/>
    </row>
    <row r="307" spans="11:11" x14ac:dyDescent="0.25">
      <c r="K307" s="244"/>
    </row>
    <row r="308" spans="11:11" x14ac:dyDescent="0.25">
      <c r="K308" s="244"/>
    </row>
    <row r="309" spans="11:11" x14ac:dyDescent="0.25">
      <c r="K309" s="244"/>
    </row>
    <row r="310" spans="11:11" x14ac:dyDescent="0.25">
      <c r="K310" s="244"/>
    </row>
    <row r="311" spans="11:11" x14ac:dyDescent="0.25">
      <c r="K311" s="244"/>
    </row>
    <row r="312" spans="11:11" x14ac:dyDescent="0.25">
      <c r="K312" s="244"/>
    </row>
    <row r="313" spans="11:11" x14ac:dyDescent="0.25">
      <c r="K313" s="244"/>
    </row>
    <row r="314" spans="11:11" x14ac:dyDescent="0.25">
      <c r="K314" s="244"/>
    </row>
    <row r="315" spans="11:11" x14ac:dyDescent="0.25">
      <c r="K315" s="244"/>
    </row>
    <row r="316" spans="11:11" x14ac:dyDescent="0.25">
      <c r="K316" s="244"/>
    </row>
    <row r="317" spans="11:11" x14ac:dyDescent="0.25">
      <c r="K317" s="244"/>
    </row>
    <row r="318" spans="11:11" x14ac:dyDescent="0.25">
      <c r="K318" s="244"/>
    </row>
    <row r="319" spans="11:11" x14ac:dyDescent="0.25">
      <c r="K319" s="244"/>
    </row>
    <row r="320" spans="11:11" x14ac:dyDescent="0.25">
      <c r="K320" s="244"/>
    </row>
    <row r="321" spans="11:11" x14ac:dyDescent="0.25">
      <c r="K321" s="244"/>
    </row>
    <row r="322" spans="11:11" x14ac:dyDescent="0.25">
      <c r="K322" s="244"/>
    </row>
    <row r="323" spans="11:11" x14ac:dyDescent="0.25">
      <c r="K323" s="244"/>
    </row>
    <row r="324" spans="11:11" x14ac:dyDescent="0.25">
      <c r="K324" s="244"/>
    </row>
    <row r="325" spans="11:11" x14ac:dyDescent="0.25">
      <c r="K325" s="244"/>
    </row>
    <row r="326" spans="11:11" x14ac:dyDescent="0.25">
      <c r="K326" s="244"/>
    </row>
    <row r="327" spans="11:11" x14ac:dyDescent="0.25">
      <c r="K327" s="244"/>
    </row>
    <row r="328" spans="11:11" x14ac:dyDescent="0.25">
      <c r="K328" s="244"/>
    </row>
    <row r="329" spans="11:11" x14ac:dyDescent="0.25">
      <c r="K329" s="244"/>
    </row>
    <row r="330" spans="11:11" x14ac:dyDescent="0.25">
      <c r="K330" s="244"/>
    </row>
    <row r="331" spans="11:11" x14ac:dyDescent="0.25">
      <c r="K331" s="244"/>
    </row>
    <row r="332" spans="11:11" x14ac:dyDescent="0.25">
      <c r="K332" s="244"/>
    </row>
    <row r="333" spans="11:11" x14ac:dyDescent="0.25">
      <c r="K333" s="244"/>
    </row>
    <row r="334" spans="11:11" x14ac:dyDescent="0.25">
      <c r="K334" s="244"/>
    </row>
    <row r="335" spans="11:11" x14ac:dyDescent="0.25">
      <c r="K335" s="244"/>
    </row>
    <row r="336" spans="11:11" x14ac:dyDescent="0.25">
      <c r="K336" s="244"/>
    </row>
  </sheetData>
  <autoFilter ref="A2:DV246">
    <filterColumn colId="5">
      <filters>
        <filter val="DIRECTA"/>
      </filters>
    </filterColumn>
    <filterColumn colId="6">
      <filters>
        <filter val="PRESTACIÓN SERVICIOS PROFESIONALES"/>
      </filters>
    </filterColumn>
    <filterColumn colId="87" showButton="0"/>
  </autoFilter>
  <dataConsolidate/>
  <mergeCells count="29">
    <mergeCell ref="CU15:CU17"/>
    <mergeCell ref="CJ2:CK2"/>
    <mergeCell ref="CU3:CU5"/>
    <mergeCell ref="CU6:CU8"/>
    <mergeCell ref="CU9:CU11"/>
    <mergeCell ref="CU12:CU14"/>
    <mergeCell ref="CU40:CU92"/>
    <mergeCell ref="B75:B76"/>
    <mergeCell ref="E75:E76"/>
    <mergeCell ref="I75:I76"/>
    <mergeCell ref="J75:J76"/>
    <mergeCell ref="K75:K76"/>
    <mergeCell ref="L75:L76"/>
    <mergeCell ref="I1:DV1"/>
    <mergeCell ref="CU100:CU101"/>
    <mergeCell ref="CU102:CU103"/>
    <mergeCell ref="CU105:CU107"/>
    <mergeCell ref="J248:Y249"/>
    <mergeCell ref="AD248:AD249"/>
    <mergeCell ref="AH248:AH249"/>
    <mergeCell ref="M75:M76"/>
    <mergeCell ref="N75:N76"/>
    <mergeCell ref="O75:O76"/>
    <mergeCell ref="P75:P76"/>
    <mergeCell ref="AB75:AB76"/>
    <mergeCell ref="CU96:CU97"/>
    <mergeCell ref="CU18:CU33"/>
    <mergeCell ref="CU34:CU36"/>
    <mergeCell ref="CU37:CU39"/>
  </mergeCells>
  <conditionalFormatting sqref="Q3 Q100 Q58:Q59">
    <cfRule type="containsText" dxfId="433" priority="434" operator="containsText" text="TERMINADO">
      <formula>NOT(ISERROR(SEARCH("TERMINADO",Q3)))</formula>
    </cfRule>
  </conditionalFormatting>
  <conditionalFormatting sqref="Q3 Q100 Q58:Q59">
    <cfRule type="cellIs" dxfId="432" priority="433" operator="equal">
      <formula>"DESIERTA"</formula>
    </cfRule>
  </conditionalFormatting>
  <conditionalFormatting sqref="R3 X6:AG6">
    <cfRule type="containsText" dxfId="431" priority="432" operator="containsText" text="LIQUIDADO">
      <formula>NOT(ISERROR(SEARCH("LIQUIDADO",R3)))</formula>
    </cfRule>
  </conditionalFormatting>
  <conditionalFormatting sqref="AJ94:AK94">
    <cfRule type="containsText" dxfId="430" priority="428" operator="containsText" text="NA">
      <formula>NOT(ISERROR(SEARCH("NA",AJ94)))</formula>
    </cfRule>
    <cfRule type="containsText" dxfId="429" priority="429" operator="containsText" text="N.A">
      <formula>NOT(ISERROR(SEARCH("N.A",AJ94)))</formula>
    </cfRule>
  </conditionalFormatting>
  <conditionalFormatting sqref="AJ24:AL24">
    <cfRule type="containsText" dxfId="428" priority="426" operator="containsText" text="NA">
      <formula>NOT(ISERROR(SEARCH("NA",AJ24)))</formula>
    </cfRule>
    <cfRule type="containsText" dxfId="427" priority="427" operator="containsText" text="N.A">
      <formula>NOT(ISERROR(SEARCH("N.A",AJ24)))</formula>
    </cfRule>
  </conditionalFormatting>
  <conditionalFormatting sqref="Q7 Q14:Q16 Q18 Q11 Q33:Q35 Q40">
    <cfRule type="containsText" dxfId="426" priority="431" operator="containsText" text="TERMINADO">
      <formula>NOT(ISERROR(SEARCH("TERMINADO",Q7)))</formula>
    </cfRule>
  </conditionalFormatting>
  <conditionalFormatting sqref="Q7 Q14:Q16 Q18 Q11 Q33:Q35 Q40">
    <cfRule type="cellIs" dxfId="425" priority="430" operator="equal">
      <formula>"DESIERTA"</formula>
    </cfRule>
  </conditionalFormatting>
  <conditionalFormatting sqref="Q12">
    <cfRule type="containsText" dxfId="424" priority="425" operator="containsText" text="TERMINADO">
      <formula>NOT(ISERROR(SEARCH("TERMINADO",Q12)))</formula>
    </cfRule>
  </conditionalFormatting>
  <conditionalFormatting sqref="Q12">
    <cfRule type="cellIs" dxfId="423" priority="424" operator="equal">
      <formula>"DESIERTA"</formula>
    </cfRule>
  </conditionalFormatting>
  <conditionalFormatting sqref="Q17">
    <cfRule type="containsText" dxfId="422" priority="423" operator="containsText" text="TERMINADO">
      <formula>NOT(ISERROR(SEARCH("TERMINADO",Q17)))</formula>
    </cfRule>
  </conditionalFormatting>
  <conditionalFormatting sqref="Q17">
    <cfRule type="cellIs" dxfId="421" priority="422" operator="equal">
      <formula>"DESIERTA"</formula>
    </cfRule>
  </conditionalFormatting>
  <conditionalFormatting sqref="Q5">
    <cfRule type="containsText" dxfId="420" priority="421" operator="containsText" text="TERMINADO">
      <formula>NOT(ISERROR(SEARCH("TERMINADO",Q5)))</formula>
    </cfRule>
  </conditionalFormatting>
  <conditionalFormatting sqref="Q5">
    <cfRule type="cellIs" dxfId="419" priority="420" operator="equal">
      <formula>"DESIERTA"</formula>
    </cfRule>
  </conditionalFormatting>
  <conditionalFormatting sqref="Q9">
    <cfRule type="containsText" dxfId="418" priority="419" operator="containsText" text="TERMINADO">
      <formula>NOT(ISERROR(SEARCH("TERMINADO",Q9)))</formula>
    </cfRule>
  </conditionalFormatting>
  <conditionalFormatting sqref="Q9">
    <cfRule type="cellIs" dxfId="417" priority="418" operator="equal">
      <formula>"DESIERTA"</formula>
    </cfRule>
  </conditionalFormatting>
  <conditionalFormatting sqref="Q19:Q21 Q24 Q27:Q30">
    <cfRule type="containsText" dxfId="416" priority="417" operator="containsText" text="TERMINADO">
      <formula>NOT(ISERROR(SEARCH("TERMINADO",Q19)))</formula>
    </cfRule>
  </conditionalFormatting>
  <conditionalFormatting sqref="Q19:Q21 Q24 Q27:Q30">
    <cfRule type="cellIs" dxfId="415" priority="416" operator="equal">
      <formula>"DESIERTA"</formula>
    </cfRule>
  </conditionalFormatting>
  <conditionalFormatting sqref="Q4">
    <cfRule type="containsText" dxfId="414" priority="415" operator="containsText" text="TERMINADO">
      <formula>NOT(ISERROR(SEARCH("TERMINADO",Q4)))</formula>
    </cfRule>
  </conditionalFormatting>
  <conditionalFormatting sqref="Q4">
    <cfRule type="cellIs" dxfId="413" priority="414" operator="equal">
      <formula>"DESIERTA"</formula>
    </cfRule>
  </conditionalFormatting>
  <conditionalFormatting sqref="Q23">
    <cfRule type="containsText" dxfId="412" priority="413" operator="containsText" text="TERMINADO">
      <formula>NOT(ISERROR(SEARCH("TERMINADO",Q23)))</formula>
    </cfRule>
  </conditionalFormatting>
  <conditionalFormatting sqref="Q23">
    <cfRule type="cellIs" dxfId="411" priority="412" operator="equal">
      <formula>"DESIERTA"</formula>
    </cfRule>
  </conditionalFormatting>
  <conditionalFormatting sqref="Q26">
    <cfRule type="containsText" dxfId="410" priority="411" operator="containsText" text="TERMINADO">
      <formula>NOT(ISERROR(SEARCH("TERMINADO",Q26)))</formula>
    </cfRule>
  </conditionalFormatting>
  <conditionalFormatting sqref="Q26">
    <cfRule type="cellIs" dxfId="409" priority="410" operator="equal">
      <formula>"DESIERTA"</formula>
    </cfRule>
  </conditionalFormatting>
  <conditionalFormatting sqref="Q39">
    <cfRule type="containsText" dxfId="408" priority="409" operator="containsText" text="TERMINADO">
      <formula>NOT(ISERROR(SEARCH("TERMINADO",Q39)))</formula>
    </cfRule>
  </conditionalFormatting>
  <conditionalFormatting sqref="Q39">
    <cfRule type="cellIs" dxfId="407" priority="408" operator="equal">
      <formula>"DESIERTA"</formula>
    </cfRule>
  </conditionalFormatting>
  <conditionalFormatting sqref="Q94">
    <cfRule type="containsText" dxfId="406" priority="407" operator="containsText" text="TERMINADO">
      <formula>NOT(ISERROR(SEARCH("TERMINADO",Q94)))</formula>
    </cfRule>
  </conditionalFormatting>
  <conditionalFormatting sqref="Q94">
    <cfRule type="cellIs" dxfId="405" priority="406" operator="equal">
      <formula>"DESIERTA"</formula>
    </cfRule>
  </conditionalFormatting>
  <conditionalFormatting sqref="Q83">
    <cfRule type="containsText" dxfId="404" priority="405" operator="containsText" text="TERMINADO">
      <formula>NOT(ISERROR(SEARCH("TERMINADO",Q83)))</formula>
    </cfRule>
  </conditionalFormatting>
  <conditionalFormatting sqref="Q83">
    <cfRule type="cellIs" dxfId="403" priority="404" operator="equal">
      <formula>"DESIERTA"</formula>
    </cfRule>
  </conditionalFormatting>
  <conditionalFormatting sqref="AJ79:AL79">
    <cfRule type="containsText" dxfId="402" priority="402" operator="containsText" text="NA">
      <formula>NOT(ISERROR(SEARCH("NA",AJ79)))</formula>
    </cfRule>
    <cfRule type="containsText" dxfId="401" priority="403" operator="containsText" text="N.A">
      <formula>NOT(ISERROR(SEARCH("N.A",AJ79)))</formula>
    </cfRule>
  </conditionalFormatting>
  <conditionalFormatting sqref="Q8">
    <cfRule type="containsText" dxfId="400" priority="401" operator="containsText" text="TERMINADO">
      <formula>NOT(ISERROR(SEARCH("TERMINADO",Q8)))</formula>
    </cfRule>
  </conditionalFormatting>
  <conditionalFormatting sqref="Q8">
    <cfRule type="cellIs" dxfId="399" priority="400" operator="equal">
      <formula>"DESIERTA"</formula>
    </cfRule>
  </conditionalFormatting>
  <conditionalFormatting sqref="Q13">
    <cfRule type="containsText" dxfId="398" priority="399" operator="containsText" text="TERMINADO">
      <formula>NOT(ISERROR(SEARCH("TERMINADO",Q13)))</formula>
    </cfRule>
  </conditionalFormatting>
  <conditionalFormatting sqref="Q13">
    <cfRule type="cellIs" dxfId="397" priority="398" operator="equal">
      <formula>"DESIERTA"</formula>
    </cfRule>
  </conditionalFormatting>
  <conditionalFormatting sqref="Q25">
    <cfRule type="containsText" dxfId="396" priority="397" operator="containsText" text="TERMINADO">
      <formula>NOT(ISERROR(SEARCH("TERMINADO",Q25)))</formula>
    </cfRule>
  </conditionalFormatting>
  <conditionalFormatting sqref="Q25">
    <cfRule type="cellIs" dxfId="395" priority="396" operator="equal">
      <formula>"DESIERTA"</formula>
    </cfRule>
  </conditionalFormatting>
  <conditionalFormatting sqref="Q31">
    <cfRule type="containsText" dxfId="394" priority="395" operator="containsText" text="TERMINADO">
      <formula>NOT(ISERROR(SEARCH("TERMINADO",Q31)))</formula>
    </cfRule>
  </conditionalFormatting>
  <conditionalFormatting sqref="Q31">
    <cfRule type="cellIs" dxfId="393" priority="394" operator="equal">
      <formula>"DESIERTA"</formula>
    </cfRule>
  </conditionalFormatting>
  <conditionalFormatting sqref="Q32">
    <cfRule type="containsText" dxfId="392" priority="393" operator="containsText" text="TERMINADO">
      <formula>NOT(ISERROR(SEARCH("TERMINADO",Q32)))</formula>
    </cfRule>
  </conditionalFormatting>
  <conditionalFormatting sqref="Q32">
    <cfRule type="cellIs" dxfId="391" priority="392" operator="equal">
      <formula>"DESIERTA"</formula>
    </cfRule>
  </conditionalFormatting>
  <conditionalFormatting sqref="Q36:Q38">
    <cfRule type="containsText" dxfId="390" priority="391" operator="containsText" text="TERMINADO">
      <formula>NOT(ISERROR(SEARCH("TERMINADO",Q36)))</formula>
    </cfRule>
  </conditionalFormatting>
  <conditionalFormatting sqref="Q36:Q38">
    <cfRule type="cellIs" dxfId="389" priority="390" operator="equal">
      <formula>"DESIERTA"</formula>
    </cfRule>
  </conditionalFormatting>
  <conditionalFormatting sqref="Q10">
    <cfRule type="containsText" dxfId="388" priority="389" operator="containsText" text="TERMINADO">
      <formula>NOT(ISERROR(SEARCH("TERMINADO",Q10)))</formula>
    </cfRule>
  </conditionalFormatting>
  <conditionalFormatting sqref="Q10">
    <cfRule type="cellIs" dxfId="387" priority="388" operator="equal">
      <formula>"DESIERTA"</formula>
    </cfRule>
  </conditionalFormatting>
  <conditionalFormatting sqref="Q22">
    <cfRule type="containsText" dxfId="386" priority="387" operator="containsText" text="TERMINADO">
      <formula>NOT(ISERROR(SEARCH("TERMINADO",Q22)))</formula>
    </cfRule>
  </conditionalFormatting>
  <conditionalFormatting sqref="Q22">
    <cfRule type="cellIs" dxfId="385" priority="386" operator="equal">
      <formula>"DESIERTA"</formula>
    </cfRule>
  </conditionalFormatting>
  <conditionalFormatting sqref="Q80">
    <cfRule type="containsText" dxfId="384" priority="385" operator="containsText" text="TERMINADO">
      <formula>NOT(ISERROR(SEARCH("TERMINADO",Q80)))</formula>
    </cfRule>
  </conditionalFormatting>
  <conditionalFormatting sqref="Q80">
    <cfRule type="cellIs" dxfId="383" priority="384" operator="equal">
      <formula>"DESIERTA"</formula>
    </cfRule>
  </conditionalFormatting>
  <conditionalFormatting sqref="Q41">
    <cfRule type="containsText" dxfId="382" priority="383" operator="containsText" text="TERMINADO">
      <formula>NOT(ISERROR(SEARCH("TERMINADO",Q41)))</formula>
    </cfRule>
  </conditionalFormatting>
  <conditionalFormatting sqref="Q41">
    <cfRule type="cellIs" dxfId="381" priority="382" operator="equal">
      <formula>"DESIERTA"</formula>
    </cfRule>
  </conditionalFormatting>
  <conditionalFormatting sqref="Q78">
    <cfRule type="containsText" dxfId="380" priority="381" operator="containsText" text="TERMINADO">
      <formula>NOT(ISERROR(SEARCH("TERMINADO",Q78)))</formula>
    </cfRule>
  </conditionalFormatting>
  <conditionalFormatting sqref="Q78">
    <cfRule type="cellIs" dxfId="379" priority="380" operator="equal">
      <formula>"DESIERTA"</formula>
    </cfRule>
  </conditionalFormatting>
  <conditionalFormatting sqref="Q79">
    <cfRule type="containsText" dxfId="378" priority="379" operator="containsText" text="TERMINADO">
      <formula>NOT(ISERROR(SEARCH("TERMINADO",Q79)))</formula>
    </cfRule>
  </conditionalFormatting>
  <conditionalFormatting sqref="Q79">
    <cfRule type="cellIs" dxfId="377" priority="378" operator="equal">
      <formula>"DESIERTA"</formula>
    </cfRule>
  </conditionalFormatting>
  <conditionalFormatting sqref="Q53">
    <cfRule type="containsText" dxfId="376" priority="377" operator="containsText" text="TERMINADO">
      <formula>NOT(ISERROR(SEARCH("TERMINADO",Q53)))</formula>
    </cfRule>
  </conditionalFormatting>
  <conditionalFormatting sqref="Q53">
    <cfRule type="cellIs" dxfId="375" priority="376" operator="equal">
      <formula>"DESIERTA"</formula>
    </cfRule>
  </conditionalFormatting>
  <conditionalFormatting sqref="Q42">
    <cfRule type="containsText" dxfId="374" priority="375" operator="containsText" text="TERMINADO">
      <formula>NOT(ISERROR(SEARCH("TERMINADO",Q42)))</formula>
    </cfRule>
  </conditionalFormatting>
  <conditionalFormatting sqref="Q42">
    <cfRule type="cellIs" dxfId="373" priority="374" operator="equal">
      <formula>"DESIERTA"</formula>
    </cfRule>
  </conditionalFormatting>
  <conditionalFormatting sqref="Q43 Q46">
    <cfRule type="containsText" dxfId="372" priority="373" operator="containsText" text="TERMINADO">
      <formula>NOT(ISERROR(SEARCH("TERMINADO",Q43)))</formula>
    </cfRule>
  </conditionalFormatting>
  <conditionalFormatting sqref="Q43 Q46">
    <cfRule type="cellIs" dxfId="371" priority="372" operator="equal">
      <formula>"DESIERTA"</formula>
    </cfRule>
  </conditionalFormatting>
  <conditionalFormatting sqref="Q48">
    <cfRule type="containsText" dxfId="370" priority="371" operator="containsText" text="TERMINADO">
      <formula>NOT(ISERROR(SEARCH("TERMINADO",Q48)))</formula>
    </cfRule>
  </conditionalFormatting>
  <conditionalFormatting sqref="Q48">
    <cfRule type="cellIs" dxfId="369" priority="370" operator="equal">
      <formula>"DESIERTA"</formula>
    </cfRule>
  </conditionalFormatting>
  <conditionalFormatting sqref="Q49">
    <cfRule type="containsText" dxfId="368" priority="369" operator="containsText" text="TERMINADO">
      <formula>NOT(ISERROR(SEARCH("TERMINADO",Q49)))</formula>
    </cfRule>
  </conditionalFormatting>
  <conditionalFormatting sqref="Q49">
    <cfRule type="cellIs" dxfId="367" priority="368" operator="equal">
      <formula>"DESIERTA"</formula>
    </cfRule>
  </conditionalFormatting>
  <conditionalFormatting sqref="Q82">
    <cfRule type="containsText" dxfId="366" priority="367" operator="containsText" text="TERMINADO">
      <formula>NOT(ISERROR(SEARCH("TERMINADO",Q82)))</formula>
    </cfRule>
  </conditionalFormatting>
  <conditionalFormatting sqref="Q82">
    <cfRule type="cellIs" dxfId="365" priority="366" operator="equal">
      <formula>"DESIERTA"</formula>
    </cfRule>
  </conditionalFormatting>
  <conditionalFormatting sqref="AJ99:AL99">
    <cfRule type="containsText" dxfId="364" priority="364" operator="containsText" text="NA">
      <formula>NOT(ISERROR(SEARCH("NA",AJ99)))</formula>
    </cfRule>
    <cfRule type="containsText" dxfId="363" priority="365" operator="containsText" text="N.A">
      <formula>NOT(ISERROR(SEARCH("N.A",AJ99)))</formula>
    </cfRule>
  </conditionalFormatting>
  <conditionalFormatting sqref="Q99">
    <cfRule type="containsText" dxfId="362" priority="363" operator="containsText" text="TERMINADO">
      <formula>NOT(ISERROR(SEARCH("TERMINADO",Q99)))</formula>
    </cfRule>
  </conditionalFormatting>
  <conditionalFormatting sqref="Q99">
    <cfRule type="cellIs" dxfId="361" priority="362" operator="equal">
      <formula>"DESIERTA"</formula>
    </cfRule>
  </conditionalFormatting>
  <conditionalFormatting sqref="Q102">
    <cfRule type="containsText" dxfId="360" priority="359" operator="containsText" text="TERMINADO">
      <formula>NOT(ISERROR(SEARCH("TERMINADO",Q102)))</formula>
    </cfRule>
  </conditionalFormatting>
  <conditionalFormatting sqref="Q102">
    <cfRule type="cellIs" dxfId="359" priority="358" operator="equal">
      <formula>"DESIERTA"</formula>
    </cfRule>
  </conditionalFormatting>
  <conditionalFormatting sqref="Q101">
    <cfRule type="containsText" dxfId="358" priority="361" operator="containsText" text="TERMINADO">
      <formula>NOT(ISERROR(SEARCH("TERMINADO",Q101)))</formula>
    </cfRule>
  </conditionalFormatting>
  <conditionalFormatting sqref="Q101">
    <cfRule type="cellIs" dxfId="357" priority="360" operator="equal">
      <formula>"DESIERTA"</formula>
    </cfRule>
  </conditionalFormatting>
  <conditionalFormatting sqref="Q107">
    <cfRule type="containsText" dxfId="356" priority="357" operator="containsText" text="TERMINADO">
      <formula>NOT(ISERROR(SEARCH("TERMINADO",Q107)))</formula>
    </cfRule>
  </conditionalFormatting>
  <conditionalFormatting sqref="Q107">
    <cfRule type="cellIs" dxfId="355" priority="356" operator="equal">
      <formula>"DESIERTA"</formula>
    </cfRule>
  </conditionalFormatting>
  <conditionalFormatting sqref="Q54">
    <cfRule type="containsText" dxfId="354" priority="355" operator="containsText" text="TERMINADO">
      <formula>NOT(ISERROR(SEARCH("TERMINADO",Q54)))</formula>
    </cfRule>
  </conditionalFormatting>
  <conditionalFormatting sqref="Q54">
    <cfRule type="cellIs" dxfId="353" priority="354" operator="equal">
      <formula>"DESIERTA"</formula>
    </cfRule>
  </conditionalFormatting>
  <conditionalFormatting sqref="V6">
    <cfRule type="containsText" dxfId="352" priority="353" operator="containsText" text="LIQUIDADO">
      <formula>NOT(ISERROR(SEARCH("LIQUIDADO",V6)))</formula>
    </cfRule>
  </conditionalFormatting>
  <conditionalFormatting sqref="Q98">
    <cfRule type="containsText" dxfId="351" priority="352" operator="containsText" text="TERMINADO">
      <formula>NOT(ISERROR(SEARCH("TERMINADO",Q98)))</formula>
    </cfRule>
  </conditionalFormatting>
  <conditionalFormatting sqref="Q98">
    <cfRule type="cellIs" dxfId="350" priority="351" operator="equal">
      <formula>"DESIERTA"</formula>
    </cfRule>
  </conditionalFormatting>
  <conditionalFormatting sqref="Q44">
    <cfRule type="containsText" dxfId="349" priority="350" operator="containsText" text="TERMINADO">
      <formula>NOT(ISERROR(SEARCH("TERMINADO",Q44)))</formula>
    </cfRule>
  </conditionalFormatting>
  <conditionalFormatting sqref="Q44">
    <cfRule type="cellIs" dxfId="348" priority="349" operator="equal">
      <formula>"DESIERTA"</formula>
    </cfRule>
  </conditionalFormatting>
  <conditionalFormatting sqref="AJ44">
    <cfRule type="containsText" dxfId="347" priority="347" operator="containsText" text="NA">
      <formula>NOT(ISERROR(SEARCH("NA",AJ44)))</formula>
    </cfRule>
    <cfRule type="containsText" dxfId="346" priority="348" operator="containsText" text="N.A">
      <formula>NOT(ISERROR(SEARCH("N.A",AJ44)))</formula>
    </cfRule>
  </conditionalFormatting>
  <conditionalFormatting sqref="AK44">
    <cfRule type="containsText" dxfId="345" priority="345" operator="containsText" text="NA">
      <formula>NOT(ISERROR(SEARCH("NA",AK44)))</formula>
    </cfRule>
    <cfRule type="containsText" dxfId="344" priority="346" operator="containsText" text="N.A">
      <formula>NOT(ISERROR(SEARCH("N.A",AK44)))</formula>
    </cfRule>
  </conditionalFormatting>
  <conditionalFormatting sqref="AL44">
    <cfRule type="containsText" dxfId="343" priority="343" operator="containsText" text="NA">
      <formula>NOT(ISERROR(SEARCH("NA",AL44)))</formula>
    </cfRule>
    <cfRule type="containsText" dxfId="342" priority="344" operator="containsText" text="N.A">
      <formula>NOT(ISERROR(SEARCH("N.A",AL44)))</formula>
    </cfRule>
  </conditionalFormatting>
  <conditionalFormatting sqref="Q45">
    <cfRule type="containsText" dxfId="341" priority="342" operator="containsText" text="TERMINADO">
      <formula>NOT(ISERROR(SEARCH("TERMINADO",Q45)))</formula>
    </cfRule>
  </conditionalFormatting>
  <conditionalFormatting sqref="Q45">
    <cfRule type="cellIs" dxfId="340" priority="341" operator="equal">
      <formula>"DESIERTA"</formula>
    </cfRule>
  </conditionalFormatting>
  <conditionalFormatting sqref="AJ45">
    <cfRule type="containsText" dxfId="339" priority="339" operator="containsText" text="NA">
      <formula>NOT(ISERROR(SEARCH("NA",AJ45)))</formula>
    </cfRule>
    <cfRule type="containsText" dxfId="338" priority="340" operator="containsText" text="N.A">
      <formula>NOT(ISERROR(SEARCH("N.A",AJ45)))</formula>
    </cfRule>
  </conditionalFormatting>
  <conditionalFormatting sqref="AK45">
    <cfRule type="containsText" dxfId="337" priority="337" operator="containsText" text="NA">
      <formula>NOT(ISERROR(SEARCH("NA",AK45)))</formula>
    </cfRule>
    <cfRule type="containsText" dxfId="336" priority="338" operator="containsText" text="N.A">
      <formula>NOT(ISERROR(SEARCH("N.A",AK45)))</formula>
    </cfRule>
  </conditionalFormatting>
  <conditionalFormatting sqref="AL45">
    <cfRule type="containsText" dxfId="335" priority="335" operator="containsText" text="NA">
      <formula>NOT(ISERROR(SEARCH("NA",AL45)))</formula>
    </cfRule>
    <cfRule type="containsText" dxfId="334" priority="336" operator="containsText" text="N.A">
      <formula>NOT(ISERROR(SEARCH("N.A",AL45)))</formula>
    </cfRule>
  </conditionalFormatting>
  <conditionalFormatting sqref="Q51">
    <cfRule type="containsText" dxfId="333" priority="334" operator="containsText" text="TERMINADO">
      <formula>NOT(ISERROR(SEARCH("TERMINADO",Q51)))</formula>
    </cfRule>
  </conditionalFormatting>
  <conditionalFormatting sqref="Q51">
    <cfRule type="cellIs" dxfId="332" priority="333" operator="equal">
      <formula>"DESIERTA"</formula>
    </cfRule>
  </conditionalFormatting>
  <conditionalFormatting sqref="AJ51">
    <cfRule type="containsText" dxfId="331" priority="331" operator="containsText" text="NA">
      <formula>NOT(ISERROR(SEARCH("NA",AJ51)))</formula>
    </cfRule>
    <cfRule type="containsText" dxfId="330" priority="332" operator="containsText" text="N.A">
      <formula>NOT(ISERROR(SEARCH("N.A",AJ51)))</formula>
    </cfRule>
  </conditionalFormatting>
  <conditionalFormatting sqref="AK51">
    <cfRule type="containsText" dxfId="329" priority="329" operator="containsText" text="NA">
      <formula>NOT(ISERROR(SEARCH("NA",AK51)))</formula>
    </cfRule>
    <cfRule type="containsText" dxfId="328" priority="330" operator="containsText" text="N.A">
      <formula>NOT(ISERROR(SEARCH("N.A",AK51)))</formula>
    </cfRule>
  </conditionalFormatting>
  <conditionalFormatting sqref="AL51">
    <cfRule type="containsText" dxfId="327" priority="327" operator="containsText" text="NA">
      <formula>NOT(ISERROR(SEARCH("NA",AL51)))</formula>
    </cfRule>
    <cfRule type="containsText" dxfId="326" priority="328" operator="containsText" text="N.A">
      <formula>NOT(ISERROR(SEARCH("N.A",AL51)))</formula>
    </cfRule>
  </conditionalFormatting>
  <conditionalFormatting sqref="Q52">
    <cfRule type="containsText" dxfId="325" priority="326" operator="containsText" text="TERMINADO">
      <formula>NOT(ISERROR(SEARCH("TERMINADO",Q52)))</formula>
    </cfRule>
  </conditionalFormatting>
  <conditionalFormatting sqref="Q52">
    <cfRule type="cellIs" dxfId="324" priority="325" operator="equal">
      <formula>"DESIERTA"</formula>
    </cfRule>
  </conditionalFormatting>
  <conditionalFormatting sqref="Q56">
    <cfRule type="containsText" dxfId="323" priority="324" operator="containsText" text="TERMINADO">
      <formula>NOT(ISERROR(SEARCH("TERMINADO",Q56)))</formula>
    </cfRule>
  </conditionalFormatting>
  <conditionalFormatting sqref="Q56">
    <cfRule type="cellIs" dxfId="322" priority="323" operator="equal">
      <formula>"DESIERTA"</formula>
    </cfRule>
  </conditionalFormatting>
  <conditionalFormatting sqref="Q57">
    <cfRule type="containsText" dxfId="321" priority="322" operator="containsText" text="TERMINADO">
      <formula>NOT(ISERROR(SEARCH("TERMINADO",Q57)))</formula>
    </cfRule>
  </conditionalFormatting>
  <conditionalFormatting sqref="Q57">
    <cfRule type="cellIs" dxfId="320" priority="321" operator="equal">
      <formula>"DESIERTA"</formula>
    </cfRule>
  </conditionalFormatting>
  <conditionalFormatting sqref="AJ91:AL91">
    <cfRule type="containsText" dxfId="319" priority="319" operator="containsText" text="NA">
      <formula>NOT(ISERROR(SEARCH("NA",AJ91)))</formula>
    </cfRule>
    <cfRule type="containsText" dxfId="318" priority="320" operator="containsText" text="N.A">
      <formula>NOT(ISERROR(SEARCH("N.A",AJ91)))</formula>
    </cfRule>
  </conditionalFormatting>
  <conditionalFormatting sqref="AJ110">
    <cfRule type="containsText" dxfId="317" priority="317" operator="containsText" text="NA">
      <formula>NOT(ISERROR(SEARCH("NA",AJ110)))</formula>
    </cfRule>
    <cfRule type="containsText" dxfId="316" priority="318" operator="containsText" text="N.A">
      <formula>NOT(ISERROR(SEARCH("N.A",AJ110)))</formula>
    </cfRule>
  </conditionalFormatting>
  <conditionalFormatting sqref="Q95">
    <cfRule type="containsText" dxfId="315" priority="316" operator="containsText" text="TERMINADO">
      <formula>NOT(ISERROR(SEARCH("TERMINADO",Q95)))</formula>
    </cfRule>
  </conditionalFormatting>
  <conditionalFormatting sqref="Q95">
    <cfRule type="cellIs" dxfId="314" priority="315" operator="equal">
      <formula>"DESIERTA"</formula>
    </cfRule>
  </conditionalFormatting>
  <conditionalFormatting sqref="Q97">
    <cfRule type="containsText" dxfId="313" priority="314" operator="containsText" text="TERMINADO">
      <formula>NOT(ISERROR(SEARCH("TERMINADO",Q97)))</formula>
    </cfRule>
  </conditionalFormatting>
  <conditionalFormatting sqref="Q97">
    <cfRule type="cellIs" dxfId="312" priority="313" operator="equal">
      <formula>"DESIERTA"</formula>
    </cfRule>
  </conditionalFormatting>
  <conditionalFormatting sqref="Q64:Q66">
    <cfRule type="cellIs" dxfId="311" priority="307" operator="equal">
      <formula>"DESIERTA"</formula>
    </cfRule>
  </conditionalFormatting>
  <conditionalFormatting sqref="Q70">
    <cfRule type="containsText" dxfId="310" priority="312" operator="containsText" text="TERMINADO">
      <formula>NOT(ISERROR(SEARCH("TERMINADO",Q70)))</formula>
    </cfRule>
  </conditionalFormatting>
  <conditionalFormatting sqref="Q70">
    <cfRule type="cellIs" dxfId="309" priority="311" operator="equal">
      <formula>"DESIERTA"</formula>
    </cfRule>
  </conditionalFormatting>
  <conditionalFormatting sqref="AJ64:AL64">
    <cfRule type="containsText" dxfId="308" priority="309" operator="containsText" text="NA">
      <formula>NOT(ISERROR(SEARCH("NA",AJ64)))</formula>
    </cfRule>
    <cfRule type="containsText" dxfId="307" priority="310" operator="containsText" text="N.A">
      <formula>NOT(ISERROR(SEARCH("N.A",AJ64)))</formula>
    </cfRule>
  </conditionalFormatting>
  <conditionalFormatting sqref="Q64:Q66">
    <cfRule type="containsText" dxfId="306" priority="308" operator="containsText" text="TERMINADO">
      <formula>NOT(ISERROR(SEARCH("TERMINADO",Q64)))</formula>
    </cfRule>
  </conditionalFormatting>
  <conditionalFormatting sqref="Q88">
    <cfRule type="containsText" dxfId="305" priority="306" operator="containsText" text="TERMINADO">
      <formula>NOT(ISERROR(SEARCH("TERMINADO",Q88)))</formula>
    </cfRule>
  </conditionalFormatting>
  <conditionalFormatting sqref="Q88">
    <cfRule type="cellIs" dxfId="304" priority="305" operator="equal">
      <formula>"DESIERTA"</formula>
    </cfRule>
  </conditionalFormatting>
  <conditionalFormatting sqref="Q89">
    <cfRule type="containsText" dxfId="303" priority="304" operator="containsText" text="TERMINADO">
      <formula>NOT(ISERROR(SEARCH("TERMINADO",Q89)))</formula>
    </cfRule>
  </conditionalFormatting>
  <conditionalFormatting sqref="Q89">
    <cfRule type="cellIs" dxfId="302" priority="303" operator="equal">
      <formula>"DESIERTA"</formula>
    </cfRule>
  </conditionalFormatting>
  <conditionalFormatting sqref="Q71">
    <cfRule type="containsText" dxfId="301" priority="302" operator="containsText" text="TERMINADO">
      <formula>NOT(ISERROR(SEARCH("TERMINADO",Q71)))</formula>
    </cfRule>
  </conditionalFormatting>
  <conditionalFormatting sqref="Q71">
    <cfRule type="cellIs" dxfId="300" priority="301" operator="equal">
      <formula>"DESIERTA"</formula>
    </cfRule>
  </conditionalFormatting>
  <conditionalFormatting sqref="Q112">
    <cfRule type="containsText" dxfId="299" priority="300" operator="containsText" text="TERMINADO">
      <formula>NOT(ISERROR(SEARCH("TERMINADO",Q112)))</formula>
    </cfRule>
  </conditionalFormatting>
  <conditionalFormatting sqref="Q112">
    <cfRule type="cellIs" dxfId="298" priority="299" operator="equal">
      <formula>"DESIERTA"</formula>
    </cfRule>
  </conditionalFormatting>
  <conditionalFormatting sqref="Q113">
    <cfRule type="containsText" dxfId="297" priority="298" operator="containsText" text="TERMINADO">
      <formula>NOT(ISERROR(SEARCH("TERMINADO",Q113)))</formula>
    </cfRule>
  </conditionalFormatting>
  <conditionalFormatting sqref="Q113">
    <cfRule type="cellIs" dxfId="296" priority="297" operator="equal">
      <formula>"DESIERTA"</formula>
    </cfRule>
  </conditionalFormatting>
  <conditionalFormatting sqref="Q114">
    <cfRule type="containsText" dxfId="295" priority="296" operator="containsText" text="TERMINADO">
      <formula>NOT(ISERROR(SEARCH("TERMINADO",Q114)))</formula>
    </cfRule>
  </conditionalFormatting>
  <conditionalFormatting sqref="Q114">
    <cfRule type="cellIs" dxfId="294" priority="295" operator="equal">
      <formula>"DESIERTA"</formula>
    </cfRule>
  </conditionalFormatting>
  <conditionalFormatting sqref="Q115">
    <cfRule type="containsText" dxfId="293" priority="294" operator="containsText" text="TERMINADO">
      <formula>NOT(ISERROR(SEARCH("TERMINADO",Q115)))</formula>
    </cfRule>
  </conditionalFormatting>
  <conditionalFormatting sqref="Q115">
    <cfRule type="cellIs" dxfId="292" priority="293" operator="equal">
      <formula>"DESIERTA"</formula>
    </cfRule>
  </conditionalFormatting>
  <conditionalFormatting sqref="Q116">
    <cfRule type="containsText" dxfId="291" priority="292" operator="containsText" text="TERMINADO">
      <formula>NOT(ISERROR(SEARCH("TERMINADO",Q116)))</formula>
    </cfRule>
  </conditionalFormatting>
  <conditionalFormatting sqref="Q116">
    <cfRule type="cellIs" dxfId="290" priority="291" operator="equal">
      <formula>"DESIERTA"</formula>
    </cfRule>
  </conditionalFormatting>
  <conditionalFormatting sqref="Q117">
    <cfRule type="containsText" dxfId="289" priority="290" operator="containsText" text="TERMINADO">
      <formula>NOT(ISERROR(SEARCH("TERMINADO",Q117)))</formula>
    </cfRule>
  </conditionalFormatting>
  <conditionalFormatting sqref="Q117">
    <cfRule type="cellIs" dxfId="288" priority="289" operator="equal">
      <formula>"DESIERTA"</formula>
    </cfRule>
  </conditionalFormatting>
  <conditionalFormatting sqref="Q118">
    <cfRule type="containsText" dxfId="287" priority="288" operator="containsText" text="TERMINADO">
      <formula>NOT(ISERROR(SEARCH("TERMINADO",Q118)))</formula>
    </cfRule>
  </conditionalFormatting>
  <conditionalFormatting sqref="Q118">
    <cfRule type="cellIs" dxfId="286" priority="287" operator="equal">
      <formula>"DESIERTA"</formula>
    </cfRule>
  </conditionalFormatting>
  <conditionalFormatting sqref="Q93">
    <cfRule type="containsText" dxfId="285" priority="286" operator="containsText" text="TERMINADO">
      <formula>NOT(ISERROR(SEARCH("TERMINADO",Q93)))</formula>
    </cfRule>
  </conditionalFormatting>
  <conditionalFormatting sqref="Q93">
    <cfRule type="cellIs" dxfId="284" priority="285" operator="equal">
      <formula>"DESIERTA"</formula>
    </cfRule>
  </conditionalFormatting>
  <conditionalFormatting sqref="Q50">
    <cfRule type="containsText" dxfId="283" priority="284" operator="containsText" text="TERMINADO">
      <formula>NOT(ISERROR(SEARCH("TERMINADO",Q50)))</formula>
    </cfRule>
  </conditionalFormatting>
  <conditionalFormatting sqref="Q50">
    <cfRule type="cellIs" dxfId="282" priority="283" operator="equal">
      <formula>"DESIERTA"</formula>
    </cfRule>
  </conditionalFormatting>
  <conditionalFormatting sqref="Q120">
    <cfRule type="containsText" dxfId="281" priority="280" operator="containsText" text="TERMINADO">
      <formula>NOT(ISERROR(SEARCH("TERMINADO",Q120)))</formula>
    </cfRule>
  </conditionalFormatting>
  <conditionalFormatting sqref="Q120">
    <cfRule type="cellIs" dxfId="280" priority="279" operator="equal">
      <formula>"DESIERTA"</formula>
    </cfRule>
  </conditionalFormatting>
  <conditionalFormatting sqref="Q119">
    <cfRule type="containsText" dxfId="279" priority="282" operator="containsText" text="TERMINADO">
      <formula>NOT(ISERROR(SEARCH("TERMINADO",Q119)))</formula>
    </cfRule>
  </conditionalFormatting>
  <conditionalFormatting sqref="Q119">
    <cfRule type="cellIs" dxfId="278" priority="281" operator="equal">
      <formula>"DESIERTA"</formula>
    </cfRule>
  </conditionalFormatting>
  <conditionalFormatting sqref="Q96">
    <cfRule type="containsText" dxfId="277" priority="278" operator="containsText" text="TERMINADO">
      <formula>NOT(ISERROR(SEARCH("TERMINADO",Q96)))</formula>
    </cfRule>
  </conditionalFormatting>
  <conditionalFormatting sqref="Q96">
    <cfRule type="cellIs" dxfId="276" priority="277" operator="equal">
      <formula>"DESIERTA"</formula>
    </cfRule>
  </conditionalFormatting>
  <conditionalFormatting sqref="Q105">
    <cfRule type="containsText" dxfId="275" priority="276" operator="containsText" text="TERMINADO">
      <formula>NOT(ISERROR(SEARCH("TERMINADO",Q105)))</formula>
    </cfRule>
  </conditionalFormatting>
  <conditionalFormatting sqref="Q105">
    <cfRule type="cellIs" dxfId="274" priority="275" operator="equal">
      <formula>"DESIERTA"</formula>
    </cfRule>
  </conditionalFormatting>
  <conditionalFormatting sqref="AJ62">
    <cfRule type="containsText" dxfId="273" priority="273" operator="containsText" text="NA">
      <formula>NOT(ISERROR(SEARCH("NA",AJ62)))</formula>
    </cfRule>
    <cfRule type="containsText" dxfId="272" priority="274" operator="containsText" text="N.A">
      <formula>NOT(ISERROR(SEARCH("N.A",AJ62)))</formula>
    </cfRule>
  </conditionalFormatting>
  <conditionalFormatting sqref="Q87">
    <cfRule type="containsText" dxfId="271" priority="272" operator="containsText" text="TERMINADO">
      <formula>NOT(ISERROR(SEARCH("TERMINADO",Q87)))</formula>
    </cfRule>
  </conditionalFormatting>
  <conditionalFormatting sqref="Q87">
    <cfRule type="cellIs" dxfId="270" priority="271" operator="equal">
      <formula>"DESIERTA"</formula>
    </cfRule>
  </conditionalFormatting>
  <conditionalFormatting sqref="Q79:Q81">
    <cfRule type="containsText" dxfId="269" priority="270" operator="containsText" text="TERMINADO">
      <formula>NOT(ISERROR(SEARCH("TERMINADO",Q79)))</formula>
    </cfRule>
  </conditionalFormatting>
  <conditionalFormatting sqref="Q79:Q81">
    <cfRule type="cellIs" dxfId="268" priority="269" operator="equal">
      <formula>"DESIERTA"</formula>
    </cfRule>
  </conditionalFormatting>
  <conditionalFormatting sqref="Q77">
    <cfRule type="containsText" dxfId="267" priority="268" operator="containsText" text="TERMINADO">
      <formula>NOT(ISERROR(SEARCH("TERMINADO",Q77)))</formula>
    </cfRule>
  </conditionalFormatting>
  <conditionalFormatting sqref="Q77">
    <cfRule type="cellIs" dxfId="266" priority="267" operator="equal">
      <formula>"DESIERTA"</formula>
    </cfRule>
  </conditionalFormatting>
  <conditionalFormatting sqref="Q131">
    <cfRule type="containsText" dxfId="265" priority="266" operator="containsText" text="TERMINADO">
      <formula>NOT(ISERROR(SEARCH("TERMINADO",Q131)))</formula>
    </cfRule>
  </conditionalFormatting>
  <conditionalFormatting sqref="Q131">
    <cfRule type="cellIs" dxfId="264" priority="265" operator="equal">
      <formula>"DESIERTA"</formula>
    </cfRule>
  </conditionalFormatting>
  <conditionalFormatting sqref="Q132">
    <cfRule type="containsText" dxfId="263" priority="264" operator="containsText" text="TERMINADO">
      <formula>NOT(ISERROR(SEARCH("TERMINADO",Q132)))</formula>
    </cfRule>
  </conditionalFormatting>
  <conditionalFormatting sqref="Q132">
    <cfRule type="cellIs" dxfId="262" priority="263" operator="equal">
      <formula>"DESIERTA"</formula>
    </cfRule>
  </conditionalFormatting>
  <conditionalFormatting sqref="Q133">
    <cfRule type="containsText" dxfId="261" priority="262" operator="containsText" text="TERMINADO">
      <formula>NOT(ISERROR(SEARCH("TERMINADO",Q133)))</formula>
    </cfRule>
  </conditionalFormatting>
  <conditionalFormatting sqref="Q133">
    <cfRule type="cellIs" dxfId="260" priority="261" operator="equal">
      <formula>"DESIERTA"</formula>
    </cfRule>
  </conditionalFormatting>
  <conditionalFormatting sqref="R89">
    <cfRule type="containsText" dxfId="259" priority="260" operator="containsText" text="TERMINADO">
      <formula>NOT(ISERROR(SEARCH("TERMINADO",R89)))</formula>
    </cfRule>
  </conditionalFormatting>
  <conditionalFormatting sqref="R89">
    <cfRule type="cellIs" dxfId="258" priority="259" operator="equal">
      <formula>"DESIERTA"</formula>
    </cfRule>
  </conditionalFormatting>
  <conditionalFormatting sqref="Q90">
    <cfRule type="containsText" dxfId="257" priority="258" operator="containsText" text="TERMINADO">
      <formula>NOT(ISERROR(SEARCH("TERMINADO",Q90)))</formula>
    </cfRule>
  </conditionalFormatting>
  <conditionalFormatting sqref="Q90">
    <cfRule type="cellIs" dxfId="256" priority="257" operator="equal">
      <formula>"DESIERTA"</formula>
    </cfRule>
  </conditionalFormatting>
  <conditionalFormatting sqref="Q134">
    <cfRule type="containsText" dxfId="255" priority="256" operator="containsText" text="TERMINADO">
      <formula>NOT(ISERROR(SEARCH("TERMINADO",Q134)))</formula>
    </cfRule>
  </conditionalFormatting>
  <conditionalFormatting sqref="Q134">
    <cfRule type="cellIs" dxfId="254" priority="255" operator="equal">
      <formula>"DESIERTA"</formula>
    </cfRule>
  </conditionalFormatting>
  <conditionalFormatting sqref="Q138">
    <cfRule type="containsText" dxfId="253" priority="254" operator="containsText" text="TERMINADO">
      <formula>NOT(ISERROR(SEARCH("TERMINADO",Q138)))</formula>
    </cfRule>
  </conditionalFormatting>
  <conditionalFormatting sqref="Q138">
    <cfRule type="cellIs" dxfId="252" priority="253" operator="equal">
      <formula>"DESIERTA"</formula>
    </cfRule>
  </conditionalFormatting>
  <conditionalFormatting sqref="AJ142">
    <cfRule type="containsText" dxfId="251" priority="251" operator="containsText" text="NA">
      <formula>NOT(ISERROR(SEARCH("NA",AJ142)))</formula>
    </cfRule>
    <cfRule type="containsText" dxfId="250" priority="252" operator="containsText" text="N.A">
      <formula>NOT(ISERROR(SEARCH("N.A",AJ142)))</formula>
    </cfRule>
  </conditionalFormatting>
  <conditionalFormatting sqref="AJ143">
    <cfRule type="containsText" dxfId="249" priority="249" operator="containsText" text="NA">
      <formula>NOT(ISERROR(SEARCH("NA",AJ143)))</formula>
    </cfRule>
    <cfRule type="containsText" dxfId="248" priority="250" operator="containsText" text="N.A">
      <formula>NOT(ISERROR(SEARCH("N.A",AJ143)))</formula>
    </cfRule>
  </conditionalFormatting>
  <conditionalFormatting sqref="AJ144">
    <cfRule type="containsText" dxfId="247" priority="247" operator="containsText" text="NA">
      <formula>NOT(ISERROR(SEARCH("NA",AJ144)))</formula>
    </cfRule>
    <cfRule type="containsText" dxfId="246" priority="248" operator="containsText" text="N.A">
      <formula>NOT(ISERROR(SEARCH("N.A",AJ144)))</formula>
    </cfRule>
  </conditionalFormatting>
  <conditionalFormatting sqref="Q145">
    <cfRule type="containsText" dxfId="245" priority="246" operator="containsText" text="TERMINADO">
      <formula>NOT(ISERROR(SEARCH("TERMINADO",Q145)))</formula>
    </cfRule>
  </conditionalFormatting>
  <conditionalFormatting sqref="Q145">
    <cfRule type="cellIs" dxfId="244" priority="245" operator="equal">
      <formula>"DESIERTA"</formula>
    </cfRule>
  </conditionalFormatting>
  <conditionalFormatting sqref="Q146">
    <cfRule type="containsText" dxfId="243" priority="244" operator="containsText" text="TERMINADO">
      <formula>NOT(ISERROR(SEARCH("TERMINADO",Q146)))</formula>
    </cfRule>
  </conditionalFormatting>
  <conditionalFormatting sqref="Q146">
    <cfRule type="cellIs" dxfId="242" priority="243" operator="equal">
      <formula>"DESIERTA"</formula>
    </cfRule>
  </conditionalFormatting>
  <conditionalFormatting sqref="Q135">
    <cfRule type="containsText" dxfId="241" priority="242" operator="containsText" text="TERMINADO">
      <formula>NOT(ISERROR(SEARCH("TERMINADO",Q135)))</formula>
    </cfRule>
  </conditionalFormatting>
  <conditionalFormatting sqref="Q135">
    <cfRule type="cellIs" dxfId="240" priority="241" operator="equal">
      <formula>"DESIERTA"</formula>
    </cfRule>
  </conditionalFormatting>
  <conditionalFormatting sqref="Q6:U6">
    <cfRule type="containsText" dxfId="239" priority="240" operator="containsText" text="LIQUIDADO">
      <formula>NOT(ISERROR(SEARCH("LIQUIDADO",Q6)))</formula>
    </cfRule>
  </conditionalFormatting>
  <conditionalFormatting sqref="Q108">
    <cfRule type="containsText" dxfId="238" priority="239" operator="containsText" text="TERMINADO">
      <formula>NOT(ISERROR(SEARCH("TERMINADO",Q108)))</formula>
    </cfRule>
  </conditionalFormatting>
  <conditionalFormatting sqref="Q108">
    <cfRule type="cellIs" dxfId="237" priority="238" operator="equal">
      <formula>"DESIERTA"</formula>
    </cfRule>
  </conditionalFormatting>
  <conditionalFormatting sqref="Q110">
    <cfRule type="containsText" dxfId="236" priority="237" operator="containsText" text="TERMINADO">
      <formula>NOT(ISERROR(SEARCH("TERMINADO",Q110)))</formula>
    </cfRule>
  </conditionalFormatting>
  <conditionalFormatting sqref="Q110">
    <cfRule type="cellIs" dxfId="235" priority="236" operator="equal">
      <formula>"DESIERTA"</formula>
    </cfRule>
  </conditionalFormatting>
  <conditionalFormatting sqref="Q111">
    <cfRule type="containsText" dxfId="234" priority="235" operator="containsText" text="TERMINADO">
      <formula>NOT(ISERROR(SEARCH("TERMINADO",Q111)))</formula>
    </cfRule>
  </conditionalFormatting>
  <conditionalFormatting sqref="Q111">
    <cfRule type="cellIs" dxfId="233" priority="234" operator="equal">
      <formula>"DESIERTA"</formula>
    </cfRule>
  </conditionalFormatting>
  <conditionalFormatting sqref="Q124">
    <cfRule type="containsText" dxfId="232" priority="233" operator="containsText" text="TERMINADO">
      <formula>NOT(ISERROR(SEARCH("TERMINADO",Q124)))</formula>
    </cfRule>
  </conditionalFormatting>
  <conditionalFormatting sqref="Q124">
    <cfRule type="cellIs" dxfId="231" priority="232" operator="equal">
      <formula>"DESIERTA"</formula>
    </cfRule>
  </conditionalFormatting>
  <conditionalFormatting sqref="Q125">
    <cfRule type="containsText" dxfId="230" priority="231" operator="containsText" text="TERMINADO">
      <formula>NOT(ISERROR(SEARCH("TERMINADO",Q125)))</formula>
    </cfRule>
  </conditionalFormatting>
  <conditionalFormatting sqref="Q125">
    <cfRule type="cellIs" dxfId="229" priority="230" operator="equal">
      <formula>"DESIERTA"</formula>
    </cfRule>
  </conditionalFormatting>
  <conditionalFormatting sqref="Q126">
    <cfRule type="containsText" dxfId="228" priority="229" operator="containsText" text="TERMINADO">
      <formula>NOT(ISERROR(SEARCH("TERMINADO",Q126)))</formula>
    </cfRule>
  </conditionalFormatting>
  <conditionalFormatting sqref="Q126">
    <cfRule type="cellIs" dxfId="227" priority="228" operator="equal">
      <formula>"DESIERTA"</formula>
    </cfRule>
  </conditionalFormatting>
  <conditionalFormatting sqref="Q127">
    <cfRule type="containsText" dxfId="226" priority="227" operator="containsText" text="TERMINADO">
      <formula>NOT(ISERROR(SEARCH("TERMINADO",Q127)))</formula>
    </cfRule>
  </conditionalFormatting>
  <conditionalFormatting sqref="Q127">
    <cfRule type="cellIs" dxfId="225" priority="226" operator="equal">
      <formula>"DESIERTA"</formula>
    </cfRule>
  </conditionalFormatting>
  <conditionalFormatting sqref="Q136">
    <cfRule type="containsText" dxfId="224" priority="225" operator="containsText" text="TERMINADO">
      <formula>NOT(ISERROR(SEARCH("TERMINADO",Q136)))</formula>
    </cfRule>
  </conditionalFormatting>
  <conditionalFormatting sqref="Q136">
    <cfRule type="cellIs" dxfId="223" priority="224" operator="equal">
      <formula>"DESIERTA"</formula>
    </cfRule>
  </conditionalFormatting>
  <conditionalFormatting sqref="Q137">
    <cfRule type="containsText" dxfId="222" priority="223" operator="containsText" text="TERMINADO">
      <formula>NOT(ISERROR(SEARCH("TERMINADO",Q137)))</formula>
    </cfRule>
  </conditionalFormatting>
  <conditionalFormatting sqref="Q137">
    <cfRule type="cellIs" dxfId="221" priority="222" operator="equal">
      <formula>"DESIERTA"</formula>
    </cfRule>
  </conditionalFormatting>
  <conditionalFormatting sqref="Q139">
    <cfRule type="containsText" dxfId="220" priority="221" operator="containsText" text="TERMINADO">
      <formula>NOT(ISERROR(SEARCH("TERMINADO",Q139)))</formula>
    </cfRule>
  </conditionalFormatting>
  <conditionalFormatting sqref="Q139">
    <cfRule type="cellIs" dxfId="219" priority="220" operator="equal">
      <formula>"DESIERTA"</formula>
    </cfRule>
  </conditionalFormatting>
  <conditionalFormatting sqref="Q141">
    <cfRule type="containsText" dxfId="218" priority="219" operator="containsText" text="TERMINADO">
      <formula>NOT(ISERROR(SEARCH("TERMINADO",Q141)))</formula>
    </cfRule>
  </conditionalFormatting>
  <conditionalFormatting sqref="Q141">
    <cfRule type="cellIs" dxfId="217" priority="218" operator="equal">
      <formula>"DESIERTA"</formula>
    </cfRule>
  </conditionalFormatting>
  <conditionalFormatting sqref="Q140">
    <cfRule type="containsText" dxfId="216" priority="217" operator="containsText" text="TERMINADO">
      <formula>NOT(ISERROR(SEARCH("TERMINADO",Q140)))</formula>
    </cfRule>
  </conditionalFormatting>
  <conditionalFormatting sqref="Q140">
    <cfRule type="cellIs" dxfId="215" priority="216" operator="equal">
      <formula>"DESIERTA"</formula>
    </cfRule>
  </conditionalFormatting>
  <conditionalFormatting sqref="Q142">
    <cfRule type="containsText" dxfId="214" priority="215" operator="containsText" text="TERMINADO">
      <formula>NOT(ISERROR(SEARCH("TERMINADO",Q142)))</formula>
    </cfRule>
  </conditionalFormatting>
  <conditionalFormatting sqref="Q142">
    <cfRule type="cellIs" dxfId="213" priority="214" operator="equal">
      <formula>"DESIERTA"</formula>
    </cfRule>
  </conditionalFormatting>
  <conditionalFormatting sqref="AJ173">
    <cfRule type="containsText" dxfId="212" priority="212" operator="containsText" text="NA">
      <formula>NOT(ISERROR(SEARCH("NA",AJ173)))</formula>
    </cfRule>
    <cfRule type="containsText" dxfId="211" priority="213" operator="containsText" text="N.A">
      <formula>NOT(ISERROR(SEARCH("N.A",AJ173)))</formula>
    </cfRule>
  </conditionalFormatting>
  <conditionalFormatting sqref="AJ178">
    <cfRule type="containsText" dxfId="210" priority="210" operator="containsText" text="NA">
      <formula>NOT(ISERROR(SEARCH("NA",AJ178)))</formula>
    </cfRule>
    <cfRule type="containsText" dxfId="209" priority="211" operator="containsText" text="N.A">
      <formula>NOT(ISERROR(SEARCH("N.A",AJ178)))</formula>
    </cfRule>
  </conditionalFormatting>
  <conditionalFormatting sqref="R180">
    <cfRule type="containsText" dxfId="208" priority="209" operator="containsText" text="LIQUIDADO">
      <formula>NOT(ISERROR(SEARCH("LIQUIDADO",R180)))</formula>
    </cfRule>
  </conditionalFormatting>
  <conditionalFormatting sqref="AJ33:AL33">
    <cfRule type="containsText" dxfId="207" priority="207" operator="containsText" text="NA">
      <formula>NOT(ISERROR(SEARCH("NA",AJ33)))</formula>
    </cfRule>
    <cfRule type="containsText" dxfId="206" priority="208" operator="containsText" text="N.A">
      <formula>NOT(ISERROR(SEARCH("N.A",AJ33)))</formula>
    </cfRule>
  </conditionalFormatting>
  <conditionalFormatting sqref="Q47">
    <cfRule type="containsText" dxfId="205" priority="206" operator="containsText" text="TERMINADO">
      <formula>NOT(ISERROR(SEARCH("TERMINADO",Q47)))</formula>
    </cfRule>
  </conditionalFormatting>
  <conditionalFormatting sqref="Q47">
    <cfRule type="cellIs" dxfId="204" priority="205" operator="equal">
      <formula>"DESIERTA"</formula>
    </cfRule>
  </conditionalFormatting>
  <conditionalFormatting sqref="Q103">
    <cfRule type="containsText" dxfId="203" priority="204" operator="containsText" text="TERMINADO">
      <formula>NOT(ISERROR(SEARCH("TERMINADO",Q103)))</formula>
    </cfRule>
  </conditionalFormatting>
  <conditionalFormatting sqref="Q103">
    <cfRule type="cellIs" dxfId="202" priority="203" operator="equal">
      <formula>"DESIERTA"</formula>
    </cfRule>
  </conditionalFormatting>
  <conditionalFormatting sqref="Q104">
    <cfRule type="containsText" dxfId="201" priority="202" operator="containsText" text="TERMINADO">
      <formula>NOT(ISERROR(SEARCH("TERMINADO",Q104)))</formula>
    </cfRule>
  </conditionalFormatting>
  <conditionalFormatting sqref="Q104">
    <cfRule type="cellIs" dxfId="200" priority="201" operator="equal">
      <formula>"DESIERTA"</formula>
    </cfRule>
  </conditionalFormatting>
  <conditionalFormatting sqref="Q128">
    <cfRule type="containsText" dxfId="199" priority="200" operator="containsText" text="TERMINADO">
      <formula>NOT(ISERROR(SEARCH("TERMINADO",Q128)))</formula>
    </cfRule>
  </conditionalFormatting>
  <conditionalFormatting sqref="Q128">
    <cfRule type="cellIs" dxfId="198" priority="199" operator="equal">
      <formula>"DESIERTA"</formula>
    </cfRule>
  </conditionalFormatting>
  <conditionalFormatting sqref="Q55">
    <cfRule type="containsText" dxfId="197" priority="198" operator="containsText" text="TERMINADO">
      <formula>NOT(ISERROR(SEARCH("TERMINADO",Q55)))</formula>
    </cfRule>
  </conditionalFormatting>
  <conditionalFormatting sqref="Q55">
    <cfRule type="cellIs" dxfId="196" priority="197" operator="equal">
      <formula>"DESIERTA"</formula>
    </cfRule>
  </conditionalFormatting>
  <conditionalFormatting sqref="R66">
    <cfRule type="cellIs" dxfId="195" priority="195" operator="equal">
      <formula>"DESIERTA"</formula>
    </cfRule>
  </conditionalFormatting>
  <conditionalFormatting sqref="R66">
    <cfRule type="containsText" dxfId="194" priority="196" operator="containsText" text="TERMINADO">
      <formula>NOT(ISERROR(SEARCH("TERMINADO",R66)))</formula>
    </cfRule>
  </conditionalFormatting>
  <conditionalFormatting sqref="Q72:Q74">
    <cfRule type="containsText" dxfId="193" priority="194" operator="containsText" text="TERMINADO">
      <formula>NOT(ISERROR(SEARCH("TERMINADO",Q72)))</formula>
    </cfRule>
  </conditionalFormatting>
  <conditionalFormatting sqref="Q72:Q74">
    <cfRule type="cellIs" dxfId="192" priority="193" operator="equal">
      <formula>"DESIERTA"</formula>
    </cfRule>
  </conditionalFormatting>
  <conditionalFormatting sqref="Q92">
    <cfRule type="containsText" dxfId="191" priority="192" operator="containsText" text="TERMINADO">
      <formula>NOT(ISERROR(SEARCH("TERMINADO",Q92)))</formula>
    </cfRule>
  </conditionalFormatting>
  <conditionalFormatting sqref="Q92">
    <cfRule type="cellIs" dxfId="190" priority="191" operator="equal">
      <formula>"DESIERTA"</formula>
    </cfRule>
  </conditionalFormatting>
  <conditionalFormatting sqref="Q162">
    <cfRule type="containsText" dxfId="189" priority="190" operator="containsText" text="TERMINADO">
      <formula>NOT(ISERROR(SEARCH("TERMINADO",Q162)))</formula>
    </cfRule>
  </conditionalFormatting>
  <conditionalFormatting sqref="Q162">
    <cfRule type="cellIs" dxfId="188" priority="189" operator="equal">
      <formula>"DESIERTA"</formula>
    </cfRule>
  </conditionalFormatting>
  <conditionalFormatting sqref="Q121:Q123">
    <cfRule type="cellIs" dxfId="187" priority="187" operator="equal">
      <formula>"DESIERTA"</formula>
    </cfRule>
  </conditionalFormatting>
  <conditionalFormatting sqref="Q121:Q123">
    <cfRule type="containsText" dxfId="186" priority="188" operator="containsText" text="TERMINADO">
      <formula>NOT(ISERROR(SEARCH("TERMINADO",Q121)))</formula>
    </cfRule>
  </conditionalFormatting>
  <conditionalFormatting sqref="Q75">
    <cfRule type="containsText" dxfId="185" priority="186" operator="containsText" text="TERMINADO">
      <formula>NOT(ISERROR(SEARCH("TERMINADO",Q75)))</formula>
    </cfRule>
  </conditionalFormatting>
  <conditionalFormatting sqref="Q75">
    <cfRule type="cellIs" dxfId="184" priority="185" operator="equal">
      <formula>"DESIERTA"</formula>
    </cfRule>
  </conditionalFormatting>
  <conditionalFormatting sqref="Q76">
    <cfRule type="containsText" dxfId="183" priority="184" operator="containsText" text="TERMINADO">
      <formula>NOT(ISERROR(SEARCH("TERMINADO",Q76)))</formula>
    </cfRule>
  </conditionalFormatting>
  <conditionalFormatting sqref="Q76">
    <cfRule type="cellIs" dxfId="182" priority="183" operator="equal">
      <formula>"DESIERTA"</formula>
    </cfRule>
  </conditionalFormatting>
  <conditionalFormatting sqref="Q168">
    <cfRule type="containsText" dxfId="181" priority="182" operator="containsText" text="TERMINADO">
      <formula>NOT(ISERROR(SEARCH("TERMINADO",Q168)))</formula>
    </cfRule>
  </conditionalFormatting>
  <conditionalFormatting sqref="Q168">
    <cfRule type="cellIs" dxfId="180" priority="181" operator="equal">
      <formula>"DESIERTA"</formula>
    </cfRule>
  </conditionalFormatting>
  <conditionalFormatting sqref="Q163">
    <cfRule type="containsText" dxfId="179" priority="180" operator="containsText" text="TERMINADO">
      <formula>NOT(ISERROR(SEARCH("TERMINADO",Q163)))</formula>
    </cfRule>
  </conditionalFormatting>
  <conditionalFormatting sqref="Q163">
    <cfRule type="cellIs" dxfId="178" priority="179" operator="equal">
      <formula>"DESIERTA"</formula>
    </cfRule>
  </conditionalFormatting>
  <conditionalFormatting sqref="Q164">
    <cfRule type="containsText" dxfId="177" priority="178" operator="containsText" text="TERMINADO">
      <formula>NOT(ISERROR(SEARCH("TERMINADO",Q164)))</formula>
    </cfRule>
  </conditionalFormatting>
  <conditionalFormatting sqref="Q164">
    <cfRule type="cellIs" dxfId="176" priority="177" operator="equal">
      <formula>"DESIERTA"</formula>
    </cfRule>
  </conditionalFormatting>
  <conditionalFormatting sqref="Q167">
    <cfRule type="containsText" dxfId="175" priority="176" operator="containsText" text="TERMINADO">
      <formula>NOT(ISERROR(SEARCH("TERMINADO",Q167)))</formula>
    </cfRule>
  </conditionalFormatting>
  <conditionalFormatting sqref="Q167">
    <cfRule type="cellIs" dxfId="174" priority="175" operator="equal">
      <formula>"DESIERTA"</formula>
    </cfRule>
  </conditionalFormatting>
  <conditionalFormatting sqref="Q169">
    <cfRule type="containsText" dxfId="173" priority="174" operator="containsText" text="TERMINADO">
      <formula>NOT(ISERROR(SEARCH("TERMINADO",Q169)))</formula>
    </cfRule>
  </conditionalFormatting>
  <conditionalFormatting sqref="Q169">
    <cfRule type="cellIs" dxfId="172" priority="173" operator="equal">
      <formula>"DESIERTA"</formula>
    </cfRule>
  </conditionalFormatting>
  <conditionalFormatting sqref="Q170">
    <cfRule type="containsText" dxfId="171" priority="172" operator="containsText" text="TERMINADO">
      <formula>NOT(ISERROR(SEARCH("TERMINADO",Q170)))</formula>
    </cfRule>
  </conditionalFormatting>
  <conditionalFormatting sqref="Q170">
    <cfRule type="cellIs" dxfId="170" priority="171" operator="equal">
      <formula>"DESIERTA"</formula>
    </cfRule>
  </conditionalFormatting>
  <conditionalFormatting sqref="Q172">
    <cfRule type="containsText" dxfId="169" priority="170" operator="containsText" text="TERMINADO">
      <formula>NOT(ISERROR(SEARCH("TERMINADO",Q172)))</formula>
    </cfRule>
  </conditionalFormatting>
  <conditionalFormatting sqref="Q172">
    <cfRule type="cellIs" dxfId="168" priority="169" operator="equal">
      <formula>"DESIERTA"</formula>
    </cfRule>
  </conditionalFormatting>
  <conditionalFormatting sqref="Q176">
    <cfRule type="containsText" dxfId="167" priority="168" operator="containsText" text="TERMINADO">
      <formula>NOT(ISERROR(SEARCH("TERMINADO",Q176)))</formula>
    </cfRule>
  </conditionalFormatting>
  <conditionalFormatting sqref="Q176">
    <cfRule type="cellIs" dxfId="166" priority="167" operator="equal">
      <formula>"DESIERTA"</formula>
    </cfRule>
  </conditionalFormatting>
  <conditionalFormatting sqref="Q143">
    <cfRule type="containsText" dxfId="165" priority="166" operator="containsText" text="TERMINADO">
      <formula>NOT(ISERROR(SEARCH("TERMINADO",Q143)))</formula>
    </cfRule>
  </conditionalFormatting>
  <conditionalFormatting sqref="Q143">
    <cfRule type="cellIs" dxfId="164" priority="165" operator="equal">
      <formula>"DESIERTA"</formula>
    </cfRule>
  </conditionalFormatting>
  <conditionalFormatting sqref="Q147">
    <cfRule type="containsText" dxfId="163" priority="164" operator="containsText" text="TERMINADO">
      <formula>NOT(ISERROR(SEARCH("TERMINADO",Q147)))</formula>
    </cfRule>
  </conditionalFormatting>
  <conditionalFormatting sqref="Q147">
    <cfRule type="cellIs" dxfId="162" priority="163" operator="equal">
      <formula>"DESIERTA"</formula>
    </cfRule>
  </conditionalFormatting>
  <conditionalFormatting sqref="Q149">
    <cfRule type="containsText" dxfId="161" priority="162" operator="containsText" text="TERMINADO">
      <formula>NOT(ISERROR(SEARCH("TERMINADO",Q149)))</formula>
    </cfRule>
  </conditionalFormatting>
  <conditionalFormatting sqref="Q149">
    <cfRule type="cellIs" dxfId="160" priority="161" operator="equal">
      <formula>"DESIERTA"</formula>
    </cfRule>
  </conditionalFormatting>
  <conditionalFormatting sqref="Q150">
    <cfRule type="containsText" dxfId="159" priority="160" operator="containsText" text="TERMINADO">
      <formula>NOT(ISERROR(SEARCH("TERMINADO",Q150)))</formula>
    </cfRule>
  </conditionalFormatting>
  <conditionalFormatting sqref="Q150">
    <cfRule type="cellIs" dxfId="158" priority="159" operator="equal">
      <formula>"DESIERTA"</formula>
    </cfRule>
  </conditionalFormatting>
  <conditionalFormatting sqref="Q189">
    <cfRule type="containsText" dxfId="157" priority="156" operator="containsText" text="TERMINADO">
      <formula>NOT(ISERROR(SEARCH("TERMINADO",Q189)))</formula>
    </cfRule>
  </conditionalFormatting>
  <conditionalFormatting sqref="Q189">
    <cfRule type="cellIs" dxfId="156" priority="155" operator="equal">
      <formula>"DESIERTA"</formula>
    </cfRule>
  </conditionalFormatting>
  <conditionalFormatting sqref="Q184">
    <cfRule type="containsText" dxfId="155" priority="158" operator="containsText" text="TERMINADO">
      <formula>NOT(ISERROR(SEARCH("TERMINADO",Q184)))</formula>
    </cfRule>
  </conditionalFormatting>
  <conditionalFormatting sqref="Q184">
    <cfRule type="cellIs" dxfId="154" priority="157" operator="equal">
      <formula>"DESIERTA"</formula>
    </cfRule>
  </conditionalFormatting>
  <conditionalFormatting sqref="Q129">
    <cfRule type="containsText" dxfId="153" priority="154" operator="containsText" text="TERMINADO">
      <formula>NOT(ISERROR(SEARCH("TERMINADO",Q129)))</formula>
    </cfRule>
  </conditionalFormatting>
  <conditionalFormatting sqref="Q129">
    <cfRule type="cellIs" dxfId="152" priority="153" operator="equal">
      <formula>"DESIERTA"</formula>
    </cfRule>
  </conditionalFormatting>
  <conditionalFormatting sqref="Q165">
    <cfRule type="containsText" dxfId="151" priority="152" operator="containsText" text="TERMINADO">
      <formula>NOT(ISERROR(SEARCH("TERMINADO",Q165)))</formula>
    </cfRule>
  </conditionalFormatting>
  <conditionalFormatting sqref="Q165">
    <cfRule type="cellIs" dxfId="150" priority="151" operator="equal">
      <formula>"DESIERTA"</formula>
    </cfRule>
  </conditionalFormatting>
  <conditionalFormatting sqref="Q177">
    <cfRule type="containsText" dxfId="149" priority="150" operator="containsText" text="TERMINADO">
      <formula>NOT(ISERROR(SEARCH("TERMINADO",Q177)))</formula>
    </cfRule>
  </conditionalFormatting>
  <conditionalFormatting sqref="Q177">
    <cfRule type="cellIs" dxfId="148" priority="149" operator="equal">
      <formula>"DESIERTA"</formula>
    </cfRule>
  </conditionalFormatting>
  <conditionalFormatting sqref="Q91">
    <cfRule type="containsText" dxfId="147" priority="148" operator="containsText" text="TERMINADO">
      <formula>NOT(ISERROR(SEARCH("TERMINADO",Q91)))</formula>
    </cfRule>
  </conditionalFormatting>
  <conditionalFormatting sqref="Q91">
    <cfRule type="cellIs" dxfId="146" priority="147" operator="equal">
      <formula>"DESIERTA"</formula>
    </cfRule>
  </conditionalFormatting>
  <conditionalFormatting sqref="Q148">
    <cfRule type="containsText" dxfId="145" priority="146" operator="containsText" text="TERMINADO">
      <formula>NOT(ISERROR(SEARCH("TERMINADO",Q148)))</formula>
    </cfRule>
  </conditionalFormatting>
  <conditionalFormatting sqref="Q148">
    <cfRule type="cellIs" dxfId="144" priority="145" operator="equal">
      <formula>"DESIERTA"</formula>
    </cfRule>
  </conditionalFormatting>
  <conditionalFormatting sqref="Q195">
    <cfRule type="containsText" dxfId="143" priority="144" operator="containsText" text="TERMINADO">
      <formula>NOT(ISERROR(SEARCH("TERMINADO",Q195)))</formula>
    </cfRule>
  </conditionalFormatting>
  <conditionalFormatting sqref="Q195">
    <cfRule type="cellIs" dxfId="142" priority="143" operator="equal">
      <formula>"DESIERTA"</formula>
    </cfRule>
  </conditionalFormatting>
  <conditionalFormatting sqref="R53">
    <cfRule type="containsText" dxfId="141" priority="142" operator="containsText" text="LIQUIDADO">
      <formula>NOT(ISERROR(SEARCH("LIQUIDADO",R53)))</formula>
    </cfRule>
  </conditionalFormatting>
  <conditionalFormatting sqref="R63">
    <cfRule type="containsText" dxfId="140" priority="141" operator="containsText" text="LIQUIDADO">
      <formula>NOT(ISERROR(SEARCH("LIQUIDADO",R63)))</formula>
    </cfRule>
  </conditionalFormatting>
  <conditionalFormatting sqref="Q192 Q186 Q180">
    <cfRule type="containsText" dxfId="139" priority="140" operator="containsText" text="TERMINADO">
      <formula>NOT(ISERROR(SEARCH("TERMINADO",Q180)))</formula>
    </cfRule>
  </conditionalFormatting>
  <conditionalFormatting sqref="Q192 Q186 Q180">
    <cfRule type="cellIs" dxfId="138" priority="139" operator="equal">
      <formula>"DESIERTA"</formula>
    </cfRule>
  </conditionalFormatting>
  <conditionalFormatting sqref="R192">
    <cfRule type="containsText" dxfId="137" priority="138" operator="containsText" text="TERMINADO">
      <formula>NOT(ISERROR(SEARCH("TERMINADO",R192)))</formula>
    </cfRule>
  </conditionalFormatting>
  <conditionalFormatting sqref="R192">
    <cfRule type="cellIs" dxfId="136" priority="137" operator="equal">
      <formula>"DESIERTA"</formula>
    </cfRule>
  </conditionalFormatting>
  <conditionalFormatting sqref="Q193">
    <cfRule type="containsText" dxfId="135" priority="136" operator="containsText" text="TERMINADO">
      <formula>NOT(ISERROR(SEARCH("TERMINADO",Q193)))</formula>
    </cfRule>
  </conditionalFormatting>
  <conditionalFormatting sqref="Q193">
    <cfRule type="cellIs" dxfId="134" priority="135" operator="equal">
      <formula>"DESIERTA"</formula>
    </cfRule>
  </conditionalFormatting>
  <conditionalFormatting sqref="R70">
    <cfRule type="containsText" dxfId="133" priority="134" operator="containsText" text="TERMINADO">
      <formula>NOT(ISERROR(SEARCH("TERMINADO",R70)))</formula>
    </cfRule>
  </conditionalFormatting>
  <conditionalFormatting sqref="R70">
    <cfRule type="cellIs" dxfId="132" priority="133" operator="equal">
      <formula>"DESIERTA"</formula>
    </cfRule>
  </conditionalFormatting>
  <conditionalFormatting sqref="Q187">
    <cfRule type="containsText" dxfId="131" priority="132" operator="containsText" text="TERMINADO">
      <formula>NOT(ISERROR(SEARCH("TERMINADO",Q187)))</formula>
    </cfRule>
  </conditionalFormatting>
  <conditionalFormatting sqref="Q187">
    <cfRule type="cellIs" dxfId="130" priority="131" operator="equal">
      <formula>"DESIERTA"</formula>
    </cfRule>
  </conditionalFormatting>
  <conditionalFormatting sqref="AJ196">
    <cfRule type="containsText" dxfId="129" priority="129" operator="containsText" text="NA">
      <formula>NOT(ISERROR(SEARCH("NA",AJ196)))</formula>
    </cfRule>
    <cfRule type="containsText" dxfId="128" priority="130" operator="containsText" text="N.A">
      <formula>NOT(ISERROR(SEARCH("N.A",AJ196)))</formula>
    </cfRule>
  </conditionalFormatting>
  <conditionalFormatting sqref="Q203">
    <cfRule type="containsText" dxfId="127" priority="128" operator="containsText" text="TERMINADO">
      <formula>NOT(ISERROR(SEARCH("TERMINADO",Q203)))</formula>
    </cfRule>
  </conditionalFormatting>
  <conditionalFormatting sqref="Q203">
    <cfRule type="cellIs" dxfId="126" priority="127" operator="equal">
      <formula>"DESIERTA"</formula>
    </cfRule>
  </conditionalFormatting>
  <conditionalFormatting sqref="R204">
    <cfRule type="containsText" dxfId="125" priority="126" operator="containsText" text="TERMINADO">
      <formula>NOT(ISERROR(SEARCH("TERMINADO",R204)))</formula>
    </cfRule>
  </conditionalFormatting>
  <conditionalFormatting sqref="R204">
    <cfRule type="cellIs" dxfId="124" priority="125" operator="equal">
      <formula>"DESIERTA"</formula>
    </cfRule>
  </conditionalFormatting>
  <conditionalFormatting sqref="Q204">
    <cfRule type="containsText" dxfId="123" priority="124" operator="containsText" text="TERMINADO">
      <formula>NOT(ISERROR(SEARCH("TERMINADO",Q204)))</formula>
    </cfRule>
  </conditionalFormatting>
  <conditionalFormatting sqref="Q204">
    <cfRule type="cellIs" dxfId="122" priority="123" operator="equal">
      <formula>"DESIERTA"</formula>
    </cfRule>
  </conditionalFormatting>
  <conditionalFormatting sqref="AJ209">
    <cfRule type="containsText" dxfId="121" priority="121" operator="containsText" text="NA">
      <formula>NOT(ISERROR(SEARCH("NA",AJ209)))</formula>
    </cfRule>
    <cfRule type="containsText" dxfId="120" priority="122" operator="containsText" text="N.A">
      <formula>NOT(ISERROR(SEARCH("N.A",AJ209)))</formula>
    </cfRule>
  </conditionalFormatting>
  <conditionalFormatting sqref="Q144">
    <cfRule type="containsText" dxfId="119" priority="120" operator="containsText" text="TERMINADO">
      <formula>NOT(ISERROR(SEARCH("TERMINADO",Q144)))</formula>
    </cfRule>
  </conditionalFormatting>
  <conditionalFormatting sqref="Q144">
    <cfRule type="cellIs" dxfId="118" priority="119" operator="equal">
      <formula>"DESIERTA"</formula>
    </cfRule>
  </conditionalFormatting>
  <conditionalFormatting sqref="Q173">
    <cfRule type="containsText" dxfId="117" priority="118" operator="containsText" text="TERMINADO">
      <formula>NOT(ISERROR(SEARCH("TERMINADO",Q173)))</formula>
    </cfRule>
  </conditionalFormatting>
  <conditionalFormatting sqref="Q173">
    <cfRule type="cellIs" dxfId="116" priority="117" operator="equal">
      <formula>"DESIERTA"</formula>
    </cfRule>
  </conditionalFormatting>
  <conditionalFormatting sqref="R195 R189:R191 R181:R187 R179 R172:R177 R167:R170 R159:R165 R157 R155 R110:R153 R90:R108 R87:R88 R71:R83 R67:R69 R64:R65 R54:R62 R35:R52 R7:R33 R4:R5">
    <cfRule type="containsText" dxfId="115" priority="116" operator="containsText" text="LIQUIDADO">
      <formula>NOT(ISERROR(SEARCH("LIQUIDADO",R4)))</formula>
    </cfRule>
  </conditionalFormatting>
  <conditionalFormatting sqref="Q178">
    <cfRule type="containsText" dxfId="114" priority="115" operator="containsText" text="TERMINADO">
      <formula>NOT(ISERROR(SEARCH("TERMINADO",Q178)))</formula>
    </cfRule>
  </conditionalFormatting>
  <conditionalFormatting sqref="Q178">
    <cfRule type="cellIs" dxfId="113" priority="114" operator="equal">
      <formula>"DESIERTA"</formula>
    </cfRule>
  </conditionalFormatting>
  <conditionalFormatting sqref="R178">
    <cfRule type="containsText" dxfId="112" priority="113" operator="containsText" text="LIQUIDADO">
      <formula>NOT(ISERROR(SEARCH("LIQUIDADO",R178)))</formula>
    </cfRule>
  </conditionalFormatting>
  <conditionalFormatting sqref="Q154">
    <cfRule type="containsText" dxfId="111" priority="112" operator="containsText" text="TERMINADO">
      <formula>NOT(ISERROR(SEARCH("TERMINADO",Q154)))</formula>
    </cfRule>
  </conditionalFormatting>
  <conditionalFormatting sqref="Q154">
    <cfRule type="cellIs" dxfId="110" priority="111" operator="equal">
      <formula>"DESIERTA"</formula>
    </cfRule>
  </conditionalFormatting>
  <conditionalFormatting sqref="R154">
    <cfRule type="containsText" dxfId="109" priority="110" operator="containsText" text="LIQUIDADO">
      <formula>NOT(ISERROR(SEARCH("LIQUIDADO",R154)))</formula>
    </cfRule>
  </conditionalFormatting>
  <conditionalFormatting sqref="R193">
    <cfRule type="containsText" dxfId="108" priority="109" operator="containsText" text="TERMINADO">
      <formula>NOT(ISERROR(SEARCH("TERMINADO",R193)))</formula>
    </cfRule>
  </conditionalFormatting>
  <conditionalFormatting sqref="R193">
    <cfRule type="cellIs" dxfId="107" priority="108" operator="equal">
      <formula>"DESIERTA"</formula>
    </cfRule>
  </conditionalFormatting>
  <conditionalFormatting sqref="AJ223">
    <cfRule type="containsText" dxfId="106" priority="106" operator="containsText" text="NA">
      <formula>NOT(ISERROR(SEARCH("NA",AJ223)))</formula>
    </cfRule>
    <cfRule type="containsText" dxfId="105" priority="107" operator="containsText" text="N.A">
      <formula>NOT(ISERROR(SEARCH("N.A",AJ223)))</formula>
    </cfRule>
  </conditionalFormatting>
  <conditionalFormatting sqref="AJ225">
    <cfRule type="containsText" dxfId="104" priority="104" operator="containsText" text="NA">
      <formula>NOT(ISERROR(SEARCH("NA",AJ225)))</formula>
    </cfRule>
    <cfRule type="containsText" dxfId="103" priority="105" operator="containsText" text="N.A">
      <formula>NOT(ISERROR(SEARCH("N.A",AJ225)))</formula>
    </cfRule>
  </conditionalFormatting>
  <conditionalFormatting sqref="AJ226">
    <cfRule type="containsText" dxfId="102" priority="102" operator="containsText" text="NA">
      <formula>NOT(ISERROR(SEARCH("NA",AJ226)))</formula>
    </cfRule>
    <cfRule type="containsText" dxfId="101" priority="103" operator="containsText" text="N.A">
      <formula>NOT(ISERROR(SEARCH("N.A",AJ226)))</formula>
    </cfRule>
  </conditionalFormatting>
  <conditionalFormatting sqref="Q205">
    <cfRule type="containsText" dxfId="100" priority="101" operator="containsText" text="TERMINADO">
      <formula>NOT(ISERROR(SEARCH("TERMINADO",Q205)))</formula>
    </cfRule>
  </conditionalFormatting>
  <conditionalFormatting sqref="Q205">
    <cfRule type="cellIs" dxfId="99" priority="100" operator="equal">
      <formula>"DESIERTA"</formula>
    </cfRule>
  </conditionalFormatting>
  <conditionalFormatting sqref="R205">
    <cfRule type="containsText" dxfId="98" priority="99" operator="containsText" text="TERMINADO">
      <formula>NOT(ISERROR(SEARCH("TERMINADO",R205)))</formula>
    </cfRule>
  </conditionalFormatting>
  <conditionalFormatting sqref="R205">
    <cfRule type="cellIs" dxfId="97" priority="98" operator="equal">
      <formula>"DESIERTA"</formula>
    </cfRule>
  </conditionalFormatting>
  <conditionalFormatting sqref="R203">
    <cfRule type="containsText" dxfId="96" priority="97" operator="containsText" text="TERMINADO">
      <formula>NOT(ISERROR(SEARCH("TERMINADO",R203)))</formula>
    </cfRule>
  </conditionalFormatting>
  <conditionalFormatting sqref="R203">
    <cfRule type="cellIs" dxfId="95" priority="96" operator="equal">
      <formula>"DESIERTA"</formula>
    </cfRule>
  </conditionalFormatting>
  <conditionalFormatting sqref="R206:R207 R201:R202 R196:R199 R194">
    <cfRule type="containsText" dxfId="94" priority="95" operator="containsText" text="LIQUIDADO">
      <formula>NOT(ISERROR(SEARCH("LIQUIDADO",R194)))</formula>
    </cfRule>
  </conditionalFormatting>
  <conditionalFormatting sqref="Q206:Q207 Q201:Q202 Q196:Q199 Q194">
    <cfRule type="containsText" dxfId="93" priority="94" operator="containsText" text="TERMINADO">
      <formula>NOT(ISERROR(SEARCH("TERMINADO",Q194)))</formula>
    </cfRule>
  </conditionalFormatting>
  <conditionalFormatting sqref="Q206:Q207 Q201:Q202 Q196:Q199 Q194">
    <cfRule type="cellIs" dxfId="92" priority="93" operator="equal">
      <formula>"DESIERTA"</formula>
    </cfRule>
  </conditionalFormatting>
  <conditionalFormatting sqref="R208">
    <cfRule type="containsText" dxfId="91" priority="92" operator="containsText" text="LIQUIDADO">
      <formula>NOT(ISERROR(SEARCH("LIQUIDADO",R208)))</formula>
    </cfRule>
  </conditionalFormatting>
  <conditionalFormatting sqref="Q208">
    <cfRule type="containsText" dxfId="90" priority="91" operator="containsText" text="TERMINADO">
      <formula>NOT(ISERROR(SEARCH("TERMINADO",Q208)))</formula>
    </cfRule>
  </conditionalFormatting>
  <conditionalFormatting sqref="Q208">
    <cfRule type="cellIs" dxfId="89" priority="90" operator="equal">
      <formula>"DESIERTA"</formula>
    </cfRule>
  </conditionalFormatting>
  <conditionalFormatting sqref="R209">
    <cfRule type="containsText" dxfId="88" priority="89" operator="containsText" text="LIQUIDADO">
      <formula>NOT(ISERROR(SEARCH("LIQUIDADO",R209)))</formula>
    </cfRule>
  </conditionalFormatting>
  <conditionalFormatting sqref="Q209">
    <cfRule type="containsText" dxfId="87" priority="88" operator="containsText" text="TERMINADO">
      <formula>NOT(ISERROR(SEARCH("TERMINADO",Q209)))</formula>
    </cfRule>
  </conditionalFormatting>
  <conditionalFormatting sqref="Q209">
    <cfRule type="cellIs" dxfId="86" priority="87" operator="equal">
      <formula>"DESIERTA"</formula>
    </cfRule>
  </conditionalFormatting>
  <conditionalFormatting sqref="R227">
    <cfRule type="containsText" dxfId="85" priority="86" operator="containsText" text="LIQUIDADO">
      <formula>NOT(ISERROR(SEARCH("LIQUIDADO",R227)))</formula>
    </cfRule>
  </conditionalFormatting>
  <conditionalFormatting sqref="AJ227">
    <cfRule type="containsText" dxfId="84" priority="84" operator="containsText" text="NA">
      <formula>NOT(ISERROR(SEARCH("NA",AJ227)))</formula>
    </cfRule>
    <cfRule type="containsText" dxfId="83" priority="85" operator="containsText" text="N.A">
      <formula>NOT(ISERROR(SEARCH("N.A",AJ227)))</formula>
    </cfRule>
  </conditionalFormatting>
  <conditionalFormatting sqref="Q227">
    <cfRule type="containsText" dxfId="82" priority="83" operator="containsText" text="TERMINADO">
      <formula>NOT(ISERROR(SEARCH("TERMINADO",Q227)))</formula>
    </cfRule>
  </conditionalFormatting>
  <conditionalFormatting sqref="Q227">
    <cfRule type="cellIs" dxfId="81" priority="82" operator="equal">
      <formula>"DESIERTA"</formula>
    </cfRule>
  </conditionalFormatting>
  <conditionalFormatting sqref="Q222">
    <cfRule type="containsText" dxfId="80" priority="81" operator="containsText" text="TERMINADO">
      <formula>NOT(ISERROR(SEARCH("TERMINADO",Q222)))</formula>
    </cfRule>
  </conditionalFormatting>
  <conditionalFormatting sqref="Q222">
    <cfRule type="cellIs" dxfId="79" priority="80" operator="equal">
      <formula>"DESIERTA"</formula>
    </cfRule>
  </conditionalFormatting>
  <conditionalFormatting sqref="R222">
    <cfRule type="containsText" dxfId="78" priority="79" operator="containsText" text="TERMINADO">
      <formula>NOT(ISERROR(SEARCH("TERMINADO",R222)))</formula>
    </cfRule>
  </conditionalFormatting>
  <conditionalFormatting sqref="R222">
    <cfRule type="cellIs" dxfId="77" priority="78" operator="equal">
      <formula>"DESIERTA"</formula>
    </cfRule>
  </conditionalFormatting>
  <conditionalFormatting sqref="R200">
    <cfRule type="containsText" dxfId="76" priority="77" operator="containsText" text="LIQUIDADO">
      <formula>NOT(ISERROR(SEARCH("LIQUIDADO",R200)))</formula>
    </cfRule>
  </conditionalFormatting>
  <conditionalFormatting sqref="Q200">
    <cfRule type="containsText" dxfId="75" priority="76" operator="containsText" text="TERMINADO">
      <formula>NOT(ISERROR(SEARCH("TERMINADO",Q200)))</formula>
    </cfRule>
  </conditionalFormatting>
  <conditionalFormatting sqref="Q200">
    <cfRule type="cellIs" dxfId="74" priority="75" operator="equal">
      <formula>"DESIERTA"</formula>
    </cfRule>
  </conditionalFormatting>
  <conditionalFormatting sqref="Q229">
    <cfRule type="containsText" dxfId="73" priority="74" operator="containsText" text="TERMINADO">
      <formula>NOT(ISERROR(SEARCH("TERMINADO",Q229)))</formula>
    </cfRule>
  </conditionalFormatting>
  <conditionalFormatting sqref="Q229">
    <cfRule type="cellIs" dxfId="72" priority="73" operator="equal">
      <formula>"DESIERTA"</formula>
    </cfRule>
  </conditionalFormatting>
  <conditionalFormatting sqref="R229">
    <cfRule type="containsText" dxfId="71" priority="72" operator="containsText" text="TERMINADO">
      <formula>NOT(ISERROR(SEARCH("TERMINADO",R229)))</formula>
    </cfRule>
  </conditionalFormatting>
  <conditionalFormatting sqref="R229">
    <cfRule type="cellIs" dxfId="70" priority="71" operator="equal">
      <formula>"DESIERTA"</formula>
    </cfRule>
  </conditionalFormatting>
  <conditionalFormatting sqref="Q230">
    <cfRule type="containsText" dxfId="69" priority="70" operator="containsText" text="TERMINADO">
      <formula>NOT(ISERROR(SEARCH("TERMINADO",Q230)))</formula>
    </cfRule>
  </conditionalFormatting>
  <conditionalFormatting sqref="Q230">
    <cfRule type="cellIs" dxfId="68" priority="69" operator="equal">
      <formula>"DESIERTA"</formula>
    </cfRule>
  </conditionalFormatting>
  <conditionalFormatting sqref="R230">
    <cfRule type="containsText" dxfId="67" priority="68" operator="containsText" text="TERMINADO">
      <formula>NOT(ISERROR(SEARCH("TERMINADO",R230)))</formula>
    </cfRule>
  </conditionalFormatting>
  <conditionalFormatting sqref="R230">
    <cfRule type="cellIs" dxfId="66" priority="67" operator="equal">
      <formula>"DESIERTA"</formula>
    </cfRule>
  </conditionalFormatting>
  <conditionalFormatting sqref="Q226">
    <cfRule type="containsText" dxfId="65" priority="66" operator="containsText" text="TERMINADO">
      <formula>NOT(ISERROR(SEARCH("TERMINADO",Q226)))</formula>
    </cfRule>
  </conditionalFormatting>
  <conditionalFormatting sqref="Q226">
    <cfRule type="cellIs" dxfId="64" priority="65" operator="equal">
      <formula>"DESIERTA"</formula>
    </cfRule>
  </conditionalFormatting>
  <conditionalFormatting sqref="R226">
    <cfRule type="containsText" dxfId="63" priority="64" operator="containsText" text="TERMINADO">
      <formula>NOT(ISERROR(SEARCH("TERMINADO",R226)))</formula>
    </cfRule>
  </conditionalFormatting>
  <conditionalFormatting sqref="R226">
    <cfRule type="cellIs" dxfId="62" priority="63" operator="equal">
      <formula>"DESIERTA"</formula>
    </cfRule>
  </conditionalFormatting>
  <conditionalFormatting sqref="AJ224">
    <cfRule type="containsText" dxfId="61" priority="61" operator="containsText" text="NA">
      <formula>NOT(ISERROR(SEARCH("NA",AJ224)))</formula>
    </cfRule>
    <cfRule type="containsText" dxfId="60" priority="62" operator="containsText" text="N.A">
      <formula>NOT(ISERROR(SEARCH("N.A",AJ224)))</formula>
    </cfRule>
  </conditionalFormatting>
  <conditionalFormatting sqref="Q223:Q224">
    <cfRule type="containsText" dxfId="59" priority="60" operator="containsText" text="TERMINADO">
      <formula>NOT(ISERROR(SEARCH("TERMINADO",Q223)))</formula>
    </cfRule>
  </conditionalFormatting>
  <conditionalFormatting sqref="Q223:Q224">
    <cfRule type="cellIs" dxfId="58" priority="59" operator="equal">
      <formula>"DESIERTA"</formula>
    </cfRule>
  </conditionalFormatting>
  <conditionalFormatting sqref="R223:R224">
    <cfRule type="containsText" dxfId="57" priority="58" operator="containsText" text="TERMINADO">
      <formula>NOT(ISERROR(SEARCH("TERMINADO",R223)))</formula>
    </cfRule>
  </conditionalFormatting>
  <conditionalFormatting sqref="R223:R224">
    <cfRule type="cellIs" dxfId="56" priority="57" operator="equal">
      <formula>"DESIERTA"</formula>
    </cfRule>
  </conditionalFormatting>
  <conditionalFormatting sqref="Q232">
    <cfRule type="containsText" dxfId="55" priority="56" operator="containsText" text="TERMINADO">
      <formula>NOT(ISERROR(SEARCH("TERMINADO",Q232)))</formula>
    </cfRule>
  </conditionalFormatting>
  <conditionalFormatting sqref="Q232">
    <cfRule type="cellIs" dxfId="54" priority="55" operator="equal">
      <formula>"DESIERTA"</formula>
    </cfRule>
  </conditionalFormatting>
  <conditionalFormatting sqref="R232">
    <cfRule type="containsText" dxfId="53" priority="54" operator="containsText" text="TERMINADO">
      <formula>NOT(ISERROR(SEARCH("TERMINADO",R232)))</formula>
    </cfRule>
  </conditionalFormatting>
  <conditionalFormatting sqref="R232">
    <cfRule type="cellIs" dxfId="52" priority="53" operator="equal">
      <formula>"DESIERTA"</formula>
    </cfRule>
  </conditionalFormatting>
  <conditionalFormatting sqref="Q225">
    <cfRule type="containsText" dxfId="51" priority="52" operator="containsText" text="TERMINADO">
      <formula>NOT(ISERROR(SEARCH("TERMINADO",Q225)))</formula>
    </cfRule>
  </conditionalFormatting>
  <conditionalFormatting sqref="Q225">
    <cfRule type="cellIs" dxfId="50" priority="51" operator="equal">
      <formula>"DESIERTA"</formula>
    </cfRule>
  </conditionalFormatting>
  <conditionalFormatting sqref="R225">
    <cfRule type="containsText" dxfId="49" priority="50" operator="containsText" text="TERMINADO">
      <formula>NOT(ISERROR(SEARCH("TERMINADO",R225)))</formula>
    </cfRule>
  </conditionalFormatting>
  <conditionalFormatting sqref="R225">
    <cfRule type="cellIs" dxfId="48" priority="49" operator="equal">
      <formula>"DESIERTA"</formula>
    </cfRule>
  </conditionalFormatting>
  <conditionalFormatting sqref="Q228">
    <cfRule type="containsText" dxfId="47" priority="48" operator="containsText" text="TERMINADO">
      <formula>NOT(ISERROR(SEARCH("TERMINADO",Q228)))</formula>
    </cfRule>
  </conditionalFormatting>
  <conditionalFormatting sqref="Q228">
    <cfRule type="cellIs" dxfId="46" priority="47" operator="equal">
      <formula>"DESIERTA"</formula>
    </cfRule>
  </conditionalFormatting>
  <conditionalFormatting sqref="R228">
    <cfRule type="containsText" dxfId="45" priority="46" operator="containsText" text="TERMINADO">
      <formula>NOT(ISERROR(SEARCH("TERMINADO",R228)))</formula>
    </cfRule>
  </conditionalFormatting>
  <conditionalFormatting sqref="R228">
    <cfRule type="cellIs" dxfId="44" priority="45" operator="equal">
      <formula>"DESIERTA"</formula>
    </cfRule>
  </conditionalFormatting>
  <conditionalFormatting sqref="Q233">
    <cfRule type="containsText" dxfId="43" priority="44" operator="containsText" text="TERMINADO">
      <formula>NOT(ISERROR(SEARCH("TERMINADO",Q233)))</formula>
    </cfRule>
  </conditionalFormatting>
  <conditionalFormatting sqref="Q233">
    <cfRule type="cellIs" dxfId="42" priority="43" operator="equal">
      <formula>"DESIERTA"</formula>
    </cfRule>
  </conditionalFormatting>
  <conditionalFormatting sqref="R233">
    <cfRule type="containsText" dxfId="41" priority="42" operator="containsText" text="TERMINADO">
      <formula>NOT(ISERROR(SEARCH("TERMINADO",R233)))</formula>
    </cfRule>
  </conditionalFormatting>
  <conditionalFormatting sqref="R233">
    <cfRule type="cellIs" dxfId="40" priority="41" operator="equal">
      <formula>"DESIERTA"</formula>
    </cfRule>
  </conditionalFormatting>
  <conditionalFormatting sqref="Q234">
    <cfRule type="containsText" dxfId="39" priority="40" operator="containsText" text="TERMINADO">
      <formula>NOT(ISERROR(SEARCH("TERMINADO",Q234)))</formula>
    </cfRule>
  </conditionalFormatting>
  <conditionalFormatting sqref="Q234">
    <cfRule type="cellIs" dxfId="38" priority="39" operator="equal">
      <formula>"DESIERTA"</formula>
    </cfRule>
  </conditionalFormatting>
  <conditionalFormatting sqref="R234">
    <cfRule type="containsText" dxfId="37" priority="38" operator="containsText" text="TERMINADO">
      <formula>NOT(ISERROR(SEARCH("TERMINADO",R234)))</formula>
    </cfRule>
  </conditionalFormatting>
  <conditionalFormatting sqref="R234">
    <cfRule type="cellIs" dxfId="36" priority="37" operator="equal">
      <formula>"DESIERTA"</formula>
    </cfRule>
  </conditionalFormatting>
  <conditionalFormatting sqref="Q235">
    <cfRule type="containsText" dxfId="35" priority="36" operator="containsText" text="TERMINADO">
      <formula>NOT(ISERROR(SEARCH("TERMINADO",Q235)))</formula>
    </cfRule>
  </conditionalFormatting>
  <conditionalFormatting sqref="Q235">
    <cfRule type="cellIs" dxfId="34" priority="35" operator="equal">
      <formula>"DESIERTA"</formula>
    </cfRule>
  </conditionalFormatting>
  <conditionalFormatting sqref="R235">
    <cfRule type="containsText" dxfId="33" priority="34" operator="containsText" text="TERMINADO">
      <formula>NOT(ISERROR(SEARCH("TERMINADO",R235)))</formula>
    </cfRule>
  </conditionalFormatting>
  <conditionalFormatting sqref="R235">
    <cfRule type="cellIs" dxfId="32" priority="33" operator="equal">
      <formula>"DESIERTA"</formula>
    </cfRule>
  </conditionalFormatting>
  <conditionalFormatting sqref="AJ236">
    <cfRule type="containsText" dxfId="31" priority="31" operator="containsText" text="NA">
      <formula>NOT(ISERROR(SEARCH("NA",AJ236)))</formula>
    </cfRule>
    <cfRule type="containsText" dxfId="30" priority="32" operator="containsText" text="N.A">
      <formula>NOT(ISERROR(SEARCH("N.A",AJ236)))</formula>
    </cfRule>
  </conditionalFormatting>
  <conditionalFormatting sqref="Q236">
    <cfRule type="containsText" dxfId="29" priority="30" operator="containsText" text="TERMINADO">
      <formula>NOT(ISERROR(SEARCH("TERMINADO",Q236)))</formula>
    </cfRule>
  </conditionalFormatting>
  <conditionalFormatting sqref="Q236">
    <cfRule type="cellIs" dxfId="28" priority="29" operator="equal">
      <formula>"DESIERTA"</formula>
    </cfRule>
  </conditionalFormatting>
  <conditionalFormatting sqref="R236">
    <cfRule type="containsText" dxfId="27" priority="28" operator="containsText" text="TERMINADO">
      <formula>NOT(ISERROR(SEARCH("TERMINADO",R236)))</formula>
    </cfRule>
  </conditionalFormatting>
  <conditionalFormatting sqref="R236">
    <cfRule type="cellIs" dxfId="26" priority="27" operator="equal">
      <formula>"DESIERTA"</formula>
    </cfRule>
  </conditionalFormatting>
  <conditionalFormatting sqref="R237">
    <cfRule type="containsText" dxfId="25" priority="26" operator="containsText" text="LIQUIDADO">
      <formula>NOT(ISERROR(SEARCH("LIQUIDADO",R237)))</formula>
    </cfRule>
  </conditionalFormatting>
  <conditionalFormatting sqref="AJ237">
    <cfRule type="containsText" dxfId="24" priority="24" operator="containsText" text="NA">
      <formula>NOT(ISERROR(SEARCH("NA",AJ237)))</formula>
    </cfRule>
    <cfRule type="containsText" dxfId="23" priority="25" operator="containsText" text="N.A">
      <formula>NOT(ISERROR(SEARCH("N.A",AJ237)))</formula>
    </cfRule>
  </conditionalFormatting>
  <conditionalFormatting sqref="Q237">
    <cfRule type="containsText" dxfId="22" priority="23" operator="containsText" text="TERMINADO">
      <formula>NOT(ISERROR(SEARCH("TERMINADO",Q237)))</formula>
    </cfRule>
  </conditionalFormatting>
  <conditionalFormatting sqref="Q237">
    <cfRule type="cellIs" dxfId="21" priority="22" operator="equal">
      <formula>"DESIERTA"</formula>
    </cfRule>
  </conditionalFormatting>
  <conditionalFormatting sqref="R238">
    <cfRule type="containsText" dxfId="20" priority="21" operator="containsText" text="LIQUIDADO">
      <formula>NOT(ISERROR(SEARCH("LIQUIDADO",R238)))</formula>
    </cfRule>
  </conditionalFormatting>
  <conditionalFormatting sqref="AJ238">
    <cfRule type="containsText" dxfId="19" priority="19" operator="containsText" text="NA">
      <formula>NOT(ISERROR(SEARCH("NA",AJ238)))</formula>
    </cfRule>
    <cfRule type="containsText" dxfId="18" priority="20" operator="containsText" text="N.A">
      <formula>NOT(ISERROR(SEARCH("N.A",AJ238)))</formula>
    </cfRule>
  </conditionalFormatting>
  <conditionalFormatting sqref="Q238">
    <cfRule type="containsText" dxfId="17" priority="18" operator="containsText" text="TERMINADO">
      <formula>NOT(ISERROR(SEARCH("TERMINADO",Q238)))</formula>
    </cfRule>
  </conditionalFormatting>
  <conditionalFormatting sqref="Q238">
    <cfRule type="cellIs" dxfId="16" priority="17" operator="equal">
      <formula>"DESIERTA"</formula>
    </cfRule>
  </conditionalFormatting>
  <conditionalFormatting sqref="R239">
    <cfRule type="containsText" dxfId="15" priority="16" operator="containsText" text="LIQUIDADO">
      <formula>NOT(ISERROR(SEARCH("LIQUIDADO",R239)))</formula>
    </cfRule>
  </conditionalFormatting>
  <conditionalFormatting sqref="AJ239">
    <cfRule type="containsText" dxfId="14" priority="14" operator="containsText" text="NA">
      <formula>NOT(ISERROR(SEARCH("NA",AJ239)))</formula>
    </cfRule>
    <cfRule type="containsText" dxfId="13" priority="15" operator="containsText" text="N.A">
      <formula>NOT(ISERROR(SEARCH("N.A",AJ239)))</formula>
    </cfRule>
  </conditionalFormatting>
  <conditionalFormatting sqref="Q239">
    <cfRule type="containsText" dxfId="12" priority="13" operator="containsText" text="TERMINADO">
      <formula>NOT(ISERROR(SEARCH("TERMINADO",Q239)))</formula>
    </cfRule>
  </conditionalFormatting>
  <conditionalFormatting sqref="Q239">
    <cfRule type="cellIs" dxfId="11" priority="12" operator="equal">
      <formula>"DESIERTA"</formula>
    </cfRule>
  </conditionalFormatting>
  <conditionalFormatting sqref="Q246">
    <cfRule type="cellIs" dxfId="10" priority="9" operator="equal">
      <formula>"DESIERTA"</formula>
    </cfRule>
  </conditionalFormatting>
  <conditionalFormatting sqref="R246">
    <cfRule type="containsText" dxfId="9" priority="11" operator="containsText" text="LIQUIDADO">
      <formula>NOT(ISERROR(SEARCH("LIQUIDADO",R246)))</formula>
    </cfRule>
  </conditionalFormatting>
  <conditionalFormatting sqref="Q246">
    <cfRule type="containsText" dxfId="8" priority="10" operator="containsText" text="TERMINADO">
      <formula>NOT(ISERROR(SEARCH("TERMINADO",Q246)))</formula>
    </cfRule>
  </conditionalFormatting>
  <conditionalFormatting sqref="Q231">
    <cfRule type="containsText" dxfId="7" priority="8" operator="containsText" text="TERMINADO">
      <formula>NOT(ISERROR(SEARCH("TERMINADO",Q231)))</formula>
    </cfRule>
  </conditionalFormatting>
  <conditionalFormatting sqref="Q231">
    <cfRule type="cellIs" dxfId="6" priority="7" operator="equal">
      <formula>"DESIERTA"</formula>
    </cfRule>
  </conditionalFormatting>
  <conditionalFormatting sqref="R231">
    <cfRule type="containsText" dxfId="5" priority="6" operator="containsText" text="TERMINADO">
      <formula>NOT(ISERROR(SEARCH("TERMINADO",R231)))</formula>
    </cfRule>
  </conditionalFormatting>
  <conditionalFormatting sqref="R231">
    <cfRule type="cellIs" dxfId="4" priority="5" operator="equal">
      <formula>"DESIERTA"</formula>
    </cfRule>
  </conditionalFormatting>
  <conditionalFormatting sqref="Q188">
    <cfRule type="containsText" dxfId="3" priority="4" operator="containsText" text="TERMINADO">
      <formula>NOT(ISERROR(SEARCH("TERMINADO",Q188)))</formula>
    </cfRule>
  </conditionalFormatting>
  <conditionalFormatting sqref="Q188">
    <cfRule type="cellIs" dxfId="2" priority="3" operator="equal">
      <formula>"DESIERTA"</formula>
    </cfRule>
  </conditionalFormatting>
  <conditionalFormatting sqref="R188">
    <cfRule type="containsText" dxfId="1" priority="2" operator="containsText" text="LIQUIDADO">
      <formula>NOT(ISERROR(SEARCH("LIQUIDADO",R188)))</formula>
    </cfRule>
  </conditionalFormatting>
  <conditionalFormatting sqref="R34">
    <cfRule type="containsText" dxfId="0" priority="1" operator="containsText" text="LIQUIDADO">
      <formula>NOT(ISERROR(SEARCH("LIQUIDADO",R34)))</formula>
    </cfRule>
  </conditionalFormatting>
  <hyperlinks>
    <hyperlink ref="D3" r:id="rId1"/>
    <hyperlink ref="V3"/>
    <hyperlink ref="D12" r:id="rId2"/>
    <hyperlink ref="V12" r:id="rId3" display="C:\Users\39567488\Downloads\C_PROCESO_16-12-4575129_211001044_17998794 (1).pdf"/>
    <hyperlink ref="D17" r:id="rId4"/>
    <hyperlink ref="D5" r:id="rId5"/>
    <hyperlink ref="V5"/>
    <hyperlink ref="D9" r:id="rId6"/>
    <hyperlink ref="V19" r:id="rId7" display="C:\Users\39567488\Downloads\C_PROCESO_16-12-4578726_211001044_18025304 (1).pdf"/>
    <hyperlink ref="D33" r:id="rId8"/>
    <hyperlink ref="D4" r:id="rId9"/>
    <hyperlink ref="V4" r:id="rId10" display="C:\Users\39567488\Downloads\C_PROCESO_16-12-4561909_211001044_17994421.pdf"/>
    <hyperlink ref="V17" r:id="rId11" display="C:\Users\39567488\Downloads\C_PROCESO_16-12-4577988_211001044_18006565 (1).pdf"/>
    <hyperlink ref="V9" r:id="rId12" display="C:\Users\39567488\Downloads\C_PROCESO_16-12-4572101_211001044_18025068 (1).pdf"/>
    <hyperlink ref="D40" r:id="rId13"/>
    <hyperlink ref="V40" r:id="rId14" display="C:\Users\39567488\Downloads\C_PROCESO_16-12-4645364_211001044_18215464.pdf"/>
    <hyperlink ref="D19" r:id="rId15" display="17"/>
    <hyperlink ref="D23" r:id="rId16"/>
    <hyperlink ref="V23" r:id="rId17" display="C:\Users\39567488\Downloads\C_PROCESO_16-12-4584366_211001044_18088141 (1).pdf"/>
    <hyperlink ref="D26" r:id="rId18"/>
    <hyperlink ref="D39" r:id="rId19"/>
    <hyperlink ref="D94" r:id="rId20"/>
    <hyperlink ref="D41" r:id="rId21"/>
    <hyperlink ref="D81" r:id="rId22" display="008"/>
    <hyperlink ref="D78" r:id="rId23" display="1"/>
    <hyperlink ref="D79" r:id="rId24" display="006"/>
    <hyperlink ref="D7" r:id="rId25"/>
    <hyperlink ref="V7" r:id="rId26" display="005"/>
    <hyperlink ref="D8" r:id="rId27"/>
    <hyperlink ref="V8" r:id="rId28" display="006"/>
    <hyperlink ref="D13" r:id="rId29"/>
    <hyperlink ref="V13" r:id="rId30" display="11"/>
    <hyperlink ref="D25" r:id="rId31"/>
    <hyperlink ref="V25" r:id="rId32" display="23"/>
    <hyperlink ref="D31" r:id="rId33" display="002"/>
    <hyperlink ref="V31" r:id="rId34" display="002"/>
    <hyperlink ref="D32" r:id="rId35"/>
    <hyperlink ref="D36" r:id="rId36" display="http://www.contratos.gov.co/consultas/detalleProceso.do?numConstancia=16-12-4632614"/>
    <hyperlink ref="V36" r:id="rId37" display="http://www.contratos.gov.co/consultas/detalleProceso.do?numConstancia=16-12-4632614"/>
    <hyperlink ref="D37" r:id="rId38" display="http://www.contratos.gov.co/consultas/detalleProceso.do?numConstancia=16-12-4634114"/>
    <hyperlink ref="D38" r:id="rId39"/>
    <hyperlink ref="D96" r:id="rId40" display="http://www.contratos.gov.co/consultas/detalleProceso.do?numConstancia=16-9-412024"/>
    <hyperlink ref="D97" r:id="rId41" display="http://www.contratos.gov.co/consultas/detalleProceso.do?numConstancia=16-9-412031"/>
    <hyperlink ref="V10" r:id="rId42" display="https://www.contratos.gov.co/consultas/detalleProceso.do?numConstancia=16-12-4573954"/>
    <hyperlink ref="V14" r:id="rId43" display="https://www.contratos.gov.co/consultas/detalleProceso.do?numConstancia=16-12-4578384"/>
    <hyperlink ref="V16" r:id="rId44" display="https://www.contratos.gov.co/consultas/detalleProceso.do?numConstancia=16-12-4577877"/>
    <hyperlink ref="V18" r:id="rId45" display="https://www.contratos.gov.co/consultas/detalleProceso.do?numConstancia=16-12-4578963"/>
    <hyperlink ref="V20" r:id="rId46" display="https://www.contratos.gov.co/consultas/detalleProceso.do?numConstancia=16-12-4580401"/>
    <hyperlink ref="V21" r:id="rId47" display="https://www.contratos.gov.co/consultas/detalleProceso.do?numConstancia=16-12-4580029"/>
    <hyperlink ref="V22" r:id="rId48" display="https://www.contratos.gov.co/consultas/detalleProceso.do?numConstancia=16-12-4580184"/>
    <hyperlink ref="V24" r:id="rId49" display="https://www.contratos.gov.co/consultas/detalleProceso.do?numConstancia=16-12-4585611"/>
    <hyperlink ref="V27" r:id="rId50" display="https://www.contratos.gov.co/consultas/detalleProceso.do?numConstancia=16-12-4593279"/>
    <hyperlink ref="V28" r:id="rId51" display="https://www.contratos.gov.co/consultas/detalleProceso.do?numConstancia=16-12-4593616"/>
    <hyperlink ref="V29" r:id="rId52" display="https://www.contratos.gov.co/consultas/detalleProceso.do?numConstancia=16-12-4593894"/>
    <hyperlink ref="V30" r:id="rId53" display="https://www.contratos.gov.co/consultas/detalleProceso.do?numConstancia=16-12-4595669"/>
    <hyperlink ref="V35" r:id="rId54" display="https://www.contratos.gov.co/consultas/detalleProceso.do?numConstancia=16-12-4624432"/>
    <hyperlink ref="D80" r:id="rId55" display="007"/>
    <hyperlink ref="V41" r:id="rId56" display="39"/>
    <hyperlink ref="D53" r:id="rId57"/>
    <hyperlink ref="D83" r:id="rId58" display="008"/>
    <hyperlink ref="D42" r:id="rId59"/>
    <hyperlink ref="V42" r:id="rId60" display="C:\Users\39567488\Downloads\C_PROCESO_16-12-4645364_211001044_18215464.pdf"/>
    <hyperlink ref="D43" r:id="rId61"/>
    <hyperlink ref="V43" r:id="rId62" display="C:\Users\39567488\Downloads\C_PROCESO_16-12-4645364_211001044_18215464.pdf"/>
    <hyperlink ref="D48" r:id="rId63" display="41"/>
    <hyperlink ref="V48" r:id="rId64" display="41"/>
    <hyperlink ref="D49" r:id="rId65" display="45"/>
    <hyperlink ref="V49" r:id="rId66" display="45"/>
    <hyperlink ref="D82" r:id="rId67"/>
    <hyperlink ref="D95" r:id="rId68" display="002"/>
    <hyperlink ref="D99" r:id="rId69" display="001"/>
    <hyperlink ref="D105" r:id="rId70" display="http://www.contratos.gov.co/consultas/detalleProceso.do?numConstancia=16-9-412453"/>
    <hyperlink ref="D107" r:id="rId71" display="http://www.contratos.gov.co/consultas/detalleProceso.do?numConstancia=16-9-412763"/>
    <hyperlink ref="D54" r:id="rId72" display="51"/>
    <hyperlink ref="V54" r:id="rId73" display="51"/>
    <hyperlink ref="D93" r:id="rId74"/>
    <hyperlink ref="D108" r:id="rId75"/>
    <hyperlink ref="D58" r:id="rId76" display="55"/>
    <hyperlink ref="D87" r:id="rId77"/>
    <hyperlink ref="D92" r:id="rId78" display="002"/>
    <hyperlink ref="V83" r:id="rId79" display="45"/>
    <hyperlink ref="V78" r:id="rId80" display="05"/>
    <hyperlink ref="D46" r:id="rId81"/>
    <hyperlink ref="V46" r:id="rId82" display="https://www.contratos.gov.co/consultas/detalleProceso.do?numConstancia=16-12-4699718"/>
    <hyperlink ref="D59" r:id="rId83" display="https://www.contratos.gov.co/consultas/detalleProceso.do?numConstancia=16-12-4853347"/>
    <hyperlink ref="D110" r:id="rId84" display="https://www.contratos.gov.co/consultas/detalleProceso.do?numConstancia=16-9-413522"/>
    <hyperlink ref="D44" r:id="rId85" display="http://www.contratos.gov.co/consultas/detalleProceso.do?numConstancia=16-12-4698868"/>
    <hyperlink ref="D45" r:id="rId86" display="http://www.contratos.gov.co/consultas/detalleProceso.do?numConstancia=16-12-4699080"/>
    <hyperlink ref="D51" r:id="rId87" display="http://www.contratos.gov.co/consultas/detalleProceso.do?numConstancia=16-12-4725147"/>
    <hyperlink ref="V52"/>
    <hyperlink ref="D52" r:id="rId88" display="001"/>
    <hyperlink ref="D56" r:id="rId89"/>
    <hyperlink ref="D55" r:id="rId90" display="https://www.contratos.gov.co/consultas/detalleProceso.do?numConstancia=16-12-4771628"/>
    <hyperlink ref="D57" r:id="rId91" display="http://www.contratos.gov.co/consultas/detalleProceso.do?numConstancia=16-12-4796840"/>
    <hyperlink ref="D84" r:id="rId92" display="https://www.contratos.gov.co/consultas/detalleProceso.do?numConstancia=16-13-4726397"/>
    <hyperlink ref="D85" r:id="rId93"/>
    <hyperlink ref="D106" r:id="rId94" display="https://www.contratos.gov.co/consultas/detalleProceso.do?numConstancia=16-9-412647"/>
    <hyperlink ref="D73" r:id="rId95"/>
    <hyperlink ref="D77" r:id="rId96" display="004"/>
    <hyperlink ref="D75" r:id="rId97" display="003"/>
    <hyperlink ref="D74" r:id="rId98" display="002"/>
    <hyperlink ref="V74" r:id="rId99" display="https://www.contratos.gov.co/consultas/detalleProceso.do?numConstancia=16-13-4612333"/>
    <hyperlink ref="D72" r:id="rId100"/>
    <hyperlink ref="D70" r:id="rId101"/>
    <hyperlink ref="D69" r:id="rId102"/>
    <hyperlink ref="D68" r:id="rId103"/>
    <hyperlink ref="D60" r:id="rId104" display="https://www.contratos.gov.co/consultas/detalleProceso.do?numConstancia=16-12-4858303"/>
    <hyperlink ref="D63" r:id="rId105" display="https://www.contratos.gov.co/consultas/detalleProceso.do?numConstancia=16-12-4901314"/>
    <hyperlink ref="D67" r:id="rId106" display="https://www.contratos.gov.co/consultas/detalleProceso.do?numConstancia=16-12-4927436"/>
    <hyperlink ref="V60" r:id="rId107" display="C:\Users\52930442\Downloads\C_PROCESO_16-12-4858303_211001044_19031676.pdf"/>
    <hyperlink ref="D62" r:id="rId108" display="https://www.contratos.gov.co/consultas/detalleProceso.do?numConstancia=16-12-4894573"/>
    <hyperlink ref="D61" r:id="rId109" display="https://www.contratos.gov.co/consultas/detalleProceso.do?numConstancia=16-12-4861526"/>
    <hyperlink ref="D64" r:id="rId110"/>
    <hyperlink ref="D65" r:id="rId111"/>
    <hyperlink ref="D66" r:id="rId112"/>
    <hyperlink ref="D90" r:id="rId113" display="https://www.contratos.gov.co/consultas/detalleProceso.do?numConstancia=16-13-4946713"/>
    <hyperlink ref="D88" r:id="rId114" display="https://www.contratos.gov.co/consultas/detalleProceso.do?numConstancia=16-13-4922173"/>
    <hyperlink ref="D89" r:id="rId115" display="https://www.contratos.gov.co/consultas/detalleProceso.do?numConstancia=16-13-4922212"/>
    <hyperlink ref="D71" r:id="rId116"/>
    <hyperlink ref="D112" r:id="rId117"/>
    <hyperlink ref="D113" r:id="rId118"/>
    <hyperlink ref="D114" r:id="rId119" display="http://www.colombiacompra.gov.co/tienda-virtual-del-estado-colombiano/orden-de-compra/7265"/>
    <hyperlink ref="D115" r:id="rId120" display="http://www.colombiacompra.gov.co/tienda-virtual-del-estado-colombiano/orden-de-compra/7266"/>
    <hyperlink ref="D116" r:id="rId121" display="http://www.colombiacompra.gov.co/tienda-virtual-del-estado-colombiano/orden-de-compra/7267"/>
    <hyperlink ref="D117" r:id="rId122" display="http://www.colombiacompra.gov.co/tienda-virtual-del-estado-colombiano/orden-de-compra/7268"/>
    <hyperlink ref="D118" r:id="rId123" display="http://www.colombiacompra.gov.co/tienda-virtual-del-estado-colombiano/orden-de-compra/7278"/>
    <hyperlink ref="V79" r:id="rId124" display="006"/>
    <hyperlink ref="V33" display="31"/>
    <hyperlink ref="V93" r:id="rId125" display="https://www.contratos.gov.co/consultas/detalleProceso.do?numConstancia=16-4-4857664"/>
    <hyperlink ref="D6" r:id="rId126"/>
    <hyperlink ref="D10" r:id="rId127"/>
    <hyperlink ref="D14" r:id="rId128"/>
    <hyperlink ref="D15" r:id="rId129"/>
    <hyperlink ref="D16" r:id="rId130"/>
    <hyperlink ref="D18" r:id="rId131"/>
    <hyperlink ref="D20" r:id="rId132"/>
    <hyperlink ref="D21" r:id="rId133"/>
    <hyperlink ref="D22" r:id="rId134"/>
    <hyperlink ref="D24" r:id="rId135"/>
    <hyperlink ref="D27" r:id="rId136"/>
    <hyperlink ref="D28" r:id="rId137"/>
    <hyperlink ref="D29" r:id="rId138"/>
    <hyperlink ref="D30" r:id="rId139"/>
    <hyperlink ref="D34" r:id="rId140"/>
    <hyperlink ref="D35" r:id="rId141"/>
    <hyperlink ref="D50" r:id="rId142"/>
    <hyperlink ref="V50" r:id="rId143"/>
    <hyperlink ref="D86" r:id="rId144"/>
    <hyperlink ref="D109" r:id="rId145" display="http://www.contratos.gov.co/consultas/detalleProceso.do?numConstancia=16-9-413507"/>
    <hyperlink ref="D111" r:id="rId146" display="http://www.contratos.gov.co/consultas/detalleProceso.do?numConstancia=16-9-413519"/>
    <hyperlink ref="D119" r:id="rId147" display="http://www.contratos.gov.co/consultas/detalleProceso.do?numConstancia=16-12-4966240"/>
    <hyperlink ref="D120" r:id="rId148" display="https://www.secop.gov.co/CO1BusinessLine/Tendering/ReplyAnalysisEdit/Update?docUniqueIdentifier=CO1.RANL.15405"/>
    <hyperlink ref="D121" r:id="rId149" display="https://www.secop.gov.co/CO1BusinessLine/Tendering/BuyerWorkArea/Index?DocUniqueIdentifier=CO1.BDOS.50804"/>
    <hyperlink ref="D122" r:id="rId150" display="http://www.contratos.gov.co/consultas/detalleProceso.do?numConstancia=16-12-5023784"/>
    <hyperlink ref="D124" r:id="rId151" display="http://www.contratos.gov.co/consultas/detalleProceso.do?numConstancia=16-12-5025332"/>
    <hyperlink ref="D123" r:id="rId152" display="http://www.contratos.gov.co/consultas/detalleProceso.do?numConstancia=16-12-5023874"/>
    <hyperlink ref="D125" r:id="rId153" display="http://www.contratos.gov.co/consultas/detalleProceso.do?numConstancia=16-12-5040399"/>
    <hyperlink ref="D126" r:id="rId154" display="http://www.contratos.gov.co/consultas/detalleProceso.do?numConstancia=16-12-5056418"/>
    <hyperlink ref="D127" r:id="rId155" display="http://www.contratos.gov.co/consultas/detalleProceso.do?numConstancia=16-12-5056208"/>
    <hyperlink ref="D128" r:id="rId156" display="http://www.contratos.gov.co/consultas/detalleProceso.do?numConstancia=16-12-5056340"/>
    <hyperlink ref="D129" r:id="rId157" display="http://www.contratos.gov.co/consultas/detalleProceso.do?numConstancia=16-12-5056474"/>
    <hyperlink ref="D130" r:id="rId158" display="http://www.contratos.gov.co/consultas/detalleProceso.do?numConstancia=16-12-5059706"/>
    <hyperlink ref="V72" display="68"/>
    <hyperlink ref="D141" r:id="rId159" display="http://www.contratos.gov.co/consultas/detalleProceso.do?numConstancia=16-13-5050941"/>
    <hyperlink ref="D140" r:id="rId160" display="http://www.contratos.gov.co/consultas/detalleProceso.do?numConstancia=16-13-5028472"/>
    <hyperlink ref="D139" r:id="rId161" display="http://www.contratos.gov.co/consultas/detalleProceso.do?numConstancia=16-13-5024356"/>
    <hyperlink ref="D138" r:id="rId162" display="http://www.contratos.gov.co/consultas/detalleProceso.do?numConstancia=16-13-5023611"/>
    <hyperlink ref="D137" r:id="rId163" display="http://www.contratos.gov.co/consultas/detalleProceso.do?numConstancia=16-13-5024319"/>
    <hyperlink ref="D136" r:id="rId164" display="http://www.contratos.gov.co/consultas/detalleProceso.do?numConstancia=16-13-5014818"/>
    <hyperlink ref="D135" r:id="rId165" display="http://www.contratos.gov.co/consultas/detalleProceso.do?numConstancia=16-13-5010409"/>
    <hyperlink ref="D134" r:id="rId166" display="http://www.contratos.gov.co/consultas/detalleProceso.do?numConstancia=16-13-4990508"/>
    <hyperlink ref="D133" r:id="rId167" display="http://www.contratos.gov.co/consultas/detalleProceso.do?numConstancia=16-13-4991370"/>
    <hyperlink ref="D132" r:id="rId168" display="http://www.contratos.gov.co/consultas/detalleProceso.do?numConstancia=16-13-4982557"/>
    <hyperlink ref="D131" r:id="rId169" display="http://www.contratos.gov.co/consultas/detalleProceso.do?numConstancia=16-13-4982500"/>
    <hyperlink ref="D142" r:id="rId170" display="http://www.contratos.gov.co/consultas/detalleProceso.do?numConstancia=16-9-414421"/>
    <hyperlink ref="D143" r:id="rId171" display="http://www.contratos.gov.co/consultas/detalleProceso.do?numConstancia=16-9-414493"/>
    <hyperlink ref="D144" r:id="rId172" display="http://www.contratos.gov.co/consultas/detalleProceso.do?numConstancia=16-9-414859"/>
    <hyperlink ref="D11" r:id="rId173"/>
    <hyperlink ref="D151" r:id="rId174" display="http://www.contratos.gov.co/consultas/detalleProceso.do?numConstancia=16-12-5126879"/>
    <hyperlink ref="D152" r:id="rId175" display="http://www.contratos.gov.co/consultas/detalleProceso.do?numConstancia=16-12-5133616"/>
    <hyperlink ref="D153" r:id="rId176" display="http://www.contratos.gov.co/consultas/detalleProceso.do?numConstancia=16-12-5137604"/>
    <hyperlink ref="D155" r:id="rId177" display="http://www.contratos.gov.co/consultas/detalleProceso.do?numConstancia=16-12-5142122"/>
    <hyperlink ref="D156" r:id="rId178" display="http://www.contratos.gov.co/consultas/detalleProceso.do?numConstancia=16-12-5149383"/>
    <hyperlink ref="D157" r:id="rId179" display="http://www.contratos.gov.co/consultas/detalleProceso.do?numConstancia=16-12-5152905"/>
    <hyperlink ref="D159" r:id="rId180" display="http://www.contratos.gov.co/consultas/detalleProceso.do?numConstancia=16-12-5157511"/>
    <hyperlink ref="D160" r:id="rId181" display="http://www.contratos.gov.co/consultas/detalleProceso.do?numConstancia=16-12-5158529"/>
    <hyperlink ref="D161" r:id="rId182" display="https://www.contratos.gov.co/consultas/detalleProceso.do?numConstancia=16-12-5159753"/>
    <hyperlink ref="D162" r:id="rId183" display="https://www.contratos.gov.co/consultas/detalleProceso.do?numConstancia=16-13-5113235"/>
    <hyperlink ref="D163" r:id="rId184" display="https://www.contratos.gov.co/consultas/detalleProceso.do?numConstancia=16-13-5145205"/>
    <hyperlink ref="D164" r:id="rId185" display="https://www.contratos.gov.co/consultas/detalleProceso.do?numConstancia=16-13-5145379"/>
    <hyperlink ref="D165" r:id="rId186" display="https://www.contratos.gov.co/consultas/detalleProceso.do?numConstancia=16-13-5153721"/>
    <hyperlink ref="D166" r:id="rId187" display="https://www.contratos.gov.co/consultas/detalleProceso.do?numConstancia=16-13-5153777"/>
    <hyperlink ref="D167" r:id="rId188" display="https://www.contratos.gov.co/consultas/detalleProceso.do?numConstancia=16-13-5158413"/>
    <hyperlink ref="D168" r:id="rId189" display="https://www.contratos.gov.co/consultas/detalleProceso.do?numConstancia=16-13-5156560"/>
    <hyperlink ref="D169" r:id="rId190" display="https://www.contratos.gov.co/consultas/detalleProceso.do?numConstancia=16-13-5161693"/>
    <hyperlink ref="D170" r:id="rId191" display="https://www.contratos.gov.co/consultas/detalleProceso.do?numConstancia=16-13-5162326"/>
    <hyperlink ref="D171" r:id="rId192" display="https://www.contratos.gov.co/consultas/detalleProceso.do?numConstancia=16-13-5161612"/>
    <hyperlink ref="D172" r:id="rId193" display="https://www.contratos.gov.co/consultas/detalleProceso.do?numConstancia=16-13-5164122"/>
    <hyperlink ref="D173" r:id="rId194" display="https://www.contratos.gov.co/consultas/detalleProceso.do?numConstancia=16-9-415623"/>
    <hyperlink ref="D174" r:id="rId195" display="https://www.contratos.gov.co/consultas/detalleProceso.do?numConstancia=16-12-5171551"/>
    <hyperlink ref="D175" r:id="rId196" display="https://www.contratos.gov.co/consultas/detalleProceso.do?numConstancia=16-12-5170485"/>
    <hyperlink ref="D176" r:id="rId197" display="https://www.contratos.gov.co/consultas/detalleProceso.do?numConstancia=16-13-5171314"/>
    <hyperlink ref="D177" r:id="rId198" display="https://www.contratos.gov.co/consultas/detalleProceso.do?numConstancia=16-13-5171478"/>
    <hyperlink ref="D178" r:id="rId199" display="https://www.contratos.gov.co/consultas/detalleProceso.do?numConstancia=16-9-416023"/>
    <hyperlink ref="D47" r:id="rId200"/>
    <hyperlink ref="D103" r:id="rId201" display="14142"/>
    <hyperlink ref="D104" r:id="rId202"/>
    <hyperlink ref="D181" r:id="rId203" display="https://www.contratos.gov.co/consultas/detalleProceso.do?numConstancia=16-12-5177541"/>
    <hyperlink ref="D182" r:id="rId204" display="https://www.contratos.gov.co/consultas/detalleProceso.do?numConstancia=16-12-5186972"/>
    <hyperlink ref="D183" r:id="rId205" display="https://www.contratos.gov.co/consultas/detalleProceso.do?numConstancia=16-12-5203746"/>
    <hyperlink ref="D185" r:id="rId206" display="http://www.contratos.gov.co/consultas/detalleProceso.do?numConstancia=16-12-5207432"/>
    <hyperlink ref="D186" r:id="rId207" display="https://www.contratos.gov.co/consultas/detalleProceso.do?numConstancia=16-12-5235276"/>
    <hyperlink ref="D187" r:id="rId208" display="https://www.contratos.gov.co/consultas/detalleProceso.do?numConstancia=16-12-5235996"/>
    <hyperlink ref="D188" r:id="rId209" display="https://www.contratos.gov.co/consultas/detalleProceso.do?numConstancia=16-12-5236722"/>
    <hyperlink ref="D184" r:id="rId210" display="http://www.colombiacompra.gov.co/tienda-virtual-del-estado-colombiano/orden-de-compra/8852"/>
    <hyperlink ref="D189" r:id="rId211" display="http://www.colombiacompra.gov.co/tienda-virtual-del-estado-colombiano/orden-de-compra/9111"/>
    <hyperlink ref="D76" r:id="rId212" display="003"/>
    <hyperlink ref="D190" r:id="rId213" display="https://www.contratos.gov.co/consultas/detalleProceso.do?numConstancia=16-12-5274607"/>
    <hyperlink ref="D191" r:id="rId214" display="https://www.contratos.gov.co/consultas/detalleProceso.do?numConstancia=16-12-5277856"/>
    <hyperlink ref="D193" r:id="rId215" display="https://www.contratos.gov.co/consultas/detalleProceso.do?numConstancia=16-13-5283502"/>
    <hyperlink ref="D194" r:id="rId216" display="https://www.contratos.gov.co/consultas/detalleProceso.do?numConstancia=16-12-5283408"/>
    <hyperlink ref="D195" r:id="rId217" display="http://www.colombiacompra.gov.co/tienda-virtual-del-estado-colombiano/orden-de-compra/9382"/>
    <hyperlink ref="D192" r:id="rId218" display="https://www.contratos.gov.co/consultas/detalleProceso.do?numConstancia=16-13-5265673"/>
    <hyperlink ref="D196" r:id="rId219" display="https://www.contratos.gov.co/consultas/detalleProceso.do?numConstancia=16-9-417424"/>
    <hyperlink ref="D197" r:id="rId220" display="https://www.contratos.gov.co/consultas/detalleProceso.do?numConstancia=16-13-5342394"/>
    <hyperlink ref="D198" r:id="rId221" display="https://www.contratos.gov.co/consultas/detalleProceso.do?numConstancia=16-12-5342389"/>
    <hyperlink ref="D199" r:id="rId222" display="https://www.contratos.gov.co/consultas/detalleProceso.do?numConstancia=16-12-5362970"/>
    <hyperlink ref="D200" r:id="rId223" display="https://www.contratos.gov.co/consultas/detalleProceso.do?numConstancia=16-12-5366157"/>
    <hyperlink ref="D202" r:id="rId224" display="https://www.contratos.gov.co/consultas/detalleProceso.do?numConstancia=16-13-5343655"/>
    <hyperlink ref="D203" r:id="rId225" display="https://www.contratos.gov.co/consultas/detalleProceso.do?numConstancia=16-13-5343487"/>
    <hyperlink ref="D204" r:id="rId226" display="https://www.secop.gov.co/CO1BusinessLine/Tendering/BuyerWorkArea/Index?DocUniqueIdentifier=CO1.BDOS.73604"/>
    <hyperlink ref="D206" r:id="rId227" display="https://www.contratos.gov.co/consultas/detalleProceso.do?numConstancia=16-13-5375335"/>
    <hyperlink ref="D208" r:id="rId228" display="https://www.contratos.gov.co/consultas/detalleProceso.do?numConstancia=16-11-5380125"/>
    <hyperlink ref="D209" r:id="rId229" display="https://www.contratos.gov.co/consultas/detalleProceso.do?numConstancia=16-9-418342"/>
    <hyperlink ref="D205" r:id="rId230" display="https://www.contratos.gov.co/consultas/detalleProceso.do?numConstancia=16-13-5375459"/>
    <hyperlink ref="D210" r:id="rId231" display="http://www.colombiacompra.gov.co/tienda-virtual-del-estado-colombiano/orden-de-compra/9382"/>
    <hyperlink ref="D211" r:id="rId232" display="http://www.colombiacompra.gov.co/tienda-virtual-del-estado-colombiano/orden-de-compra/9445"/>
    <hyperlink ref="D212" r:id="rId233" display="http://www.colombiacompra.gov.co/tienda-virtual-del-estado-colombiano/orden-de-compra/9446"/>
    <hyperlink ref="D213" r:id="rId234" display="http://www.colombiacompra.gov.co/tienda-virtual-del-estado-colombiano/orden-de-compra/9447"/>
    <hyperlink ref="D214" r:id="rId235" display="http://www.colombiacompra.gov.co/tienda-virtual-del-estado-colombiano/orden-de-compra/9448"/>
    <hyperlink ref="D215" r:id="rId236" display="http://www.colombiacompra.gov.co/tienda-virtual-del-estado-colombiano/orden-de-compra/9449"/>
    <hyperlink ref="D216" r:id="rId237" display="http://www.colombiacompra.gov.co/tienda-virtual-del-estado-colombiano/orden-de-compra/9450"/>
    <hyperlink ref="D217" r:id="rId238" display="http://www.colombiacompra.gov.co/tienda-virtual-del-estado-colombiano/orden-de-compra/9451"/>
    <hyperlink ref="D218" r:id="rId239" display="http://www.colombiacompra.gov.co/tienda-virtual-del-estado-colombiano/orden-de-compra/9624"/>
    <hyperlink ref="D154" r:id="rId240" display="http://www.contratos.gov.co/consultas/detalleProceso.do?numConstancia=16-12-5149682"/>
    <hyperlink ref="D201" r:id="rId241" display="https://www.contratos.gov.co/consultas/detalleProceso.do?numConstancia=16-12-5378953"/>
    <hyperlink ref="D207" r:id="rId242" display="https://www.contratos.gov.co/consultas/detalleProceso.do?numConstancia=16-13-5383242"/>
    <hyperlink ref="D220" r:id="rId243" display="https://www.contratos.gov.co/consultas/detalleProceso.do?numConstancia=16-12-5503502"/>
    <hyperlink ref="D221" r:id="rId244" display="https://www.contratos.gov.co/consultas/detalleProceso.do?numConstancia=16-12-5511362"/>
    <hyperlink ref="D219" r:id="rId245" display="https://www.contratos.gov.co/consultas/detalleProceso.do?numConstancia=16-12-5492191"/>
    <hyperlink ref="D223" r:id="rId246" display="https://www.contratos.gov.co/consultas/detalleProceso.do?numConstancia=16-9-419507"/>
    <hyperlink ref="D225" r:id="rId247" display="https://www.contratos.gov.co/consultas/detalleProceso.do?numConstancia=16-9-419561"/>
    <hyperlink ref="D226" r:id="rId248" display="https://www.contratos.gov.co/consultas/detalleProceso.do?numConstancia=16-11-5503478"/>
    <hyperlink ref="D227" r:id="rId249" display="https://www.contratos.gov.co/consultas/detalleProceso.do?numConstancia=16-11-5631693"/>
    <hyperlink ref="D228" r:id="rId250" display="https://www.contratos.gov.co/consultas/detalleProceso.do?numConstancia=16-13-5619886"/>
    <hyperlink ref="D222" r:id="rId251" display="https://www.contratos.gov.co/consultas/detalleProceso.do?numConstancia=16-12-5564588"/>
    <hyperlink ref="D229" r:id="rId252" display="https://www.contratos.gov.co/consultas/detalleProceso.do?numConstancia=16-12-5570309"/>
    <hyperlink ref="D230" r:id="rId253" display="https://www.contratos.gov.co/consultas/detalleProceso.do?numConstancia=16-12-5574158"/>
    <hyperlink ref="D231" r:id="rId254" display="https://www.contratos.gov.co/consultas/detalleProceso.do?numConstancia=16-12-5611865"/>
    <hyperlink ref="D224" r:id="rId255" display="https://www.contratos.gov.co/consultas/detalleProceso.do?numConstancia=16-9-419507"/>
    <hyperlink ref="D232" r:id="rId256" display="http://www.contratos.gov.co/consultas/detalleProceso.do?numConstancia=16-12-5696107"/>
    <hyperlink ref="D234" r:id="rId257" display="https://www.contratos.gov.co/consultas/detalleProceso.do?numConstancia=16-13-5690658"/>
    <hyperlink ref="D235" r:id="rId258" display="https://www.contratos.gov.co/consultas/detalleProceso.do?numConstancia=16-13-5735112"/>
    <hyperlink ref="D236" r:id="rId259" display="https://www.contratos.gov.co/consultas/detalleProceso.do?numConstancia=16-9-422161"/>
    <hyperlink ref="D237" r:id="rId260" display="http://www.contratos.gov.co/consultas/detalleProceso.do?numConstancia=16-11-5647673"/>
    <hyperlink ref="D238" r:id="rId261" display="http://www.contratos.gov.co/consultas/detalleProceso.do?numConstancia=16-11-5659916"/>
    <hyperlink ref="D239" r:id="rId262" display="http://www.contratos.gov.co/consultas/detalleProceso.do?numConstancia=16-11-5665135"/>
  </hyperlinks>
  <pageMargins left="0" right="0" top="0.74803149606299213" bottom="0.78740157480314965" header="0.31496062992125984" footer="0.31496062992125984"/>
  <pageSetup paperSize="14" scale="90" fitToWidth="5" fitToHeight="20" orientation="portrait" r:id="rId263"/>
  <drawing r:id="rId264"/>
  <legacyDrawing r:id="rId2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52"/>
  <sheetViews>
    <sheetView topLeftCell="A7" workbookViewId="0">
      <selection activeCell="A23" sqref="A23"/>
    </sheetView>
  </sheetViews>
  <sheetFormatPr baseColWidth="10" defaultRowHeight="16.5" x14ac:dyDescent="0.3"/>
  <cols>
    <col min="1" max="1" width="2" style="166" customWidth="1"/>
    <col min="2" max="2" width="11.42578125" style="166"/>
    <col min="3" max="3" width="10.42578125" style="166" customWidth="1"/>
    <col min="4" max="4" width="9.5703125" style="166" customWidth="1"/>
    <col min="5" max="5" width="6.85546875" style="166" customWidth="1"/>
    <col min="6" max="6" width="6.28515625" style="166" customWidth="1"/>
    <col min="7" max="7" width="4.85546875" style="166" hidden="1" customWidth="1"/>
    <col min="8" max="8" width="7.7109375" style="166" customWidth="1"/>
    <col min="9" max="9" width="16.5703125" style="166" customWidth="1"/>
    <col min="10" max="10" width="7.42578125" style="166" customWidth="1"/>
    <col min="11" max="11" width="7.85546875" style="166" customWidth="1"/>
    <col min="12" max="12" width="18.140625" style="195" customWidth="1"/>
    <col min="13" max="13" width="22.140625" style="166" customWidth="1"/>
    <col min="14" max="14" width="5.28515625" style="166" customWidth="1"/>
    <col min="15" max="16" width="15.140625" style="166" customWidth="1"/>
    <col min="17" max="17" width="15.85546875" style="166" customWidth="1"/>
    <col min="18" max="18" width="20.140625" style="166" customWidth="1"/>
    <col min="19" max="16384" width="11.42578125" style="166"/>
  </cols>
  <sheetData>
    <row r="3" spans="2:17" x14ac:dyDescent="0.3">
      <c r="M3" s="195"/>
    </row>
    <row r="5" spans="2:17" x14ac:dyDescent="0.3">
      <c r="B5" s="166" t="s">
        <v>2507</v>
      </c>
      <c r="H5" s="166">
        <v>251</v>
      </c>
      <c r="I5" s="166" t="s">
        <v>2935</v>
      </c>
      <c r="M5" s="169"/>
    </row>
    <row r="7" spans="2:17" x14ac:dyDescent="0.3">
      <c r="B7" s="166" t="s">
        <v>2519</v>
      </c>
      <c r="K7" s="168">
        <v>45</v>
      </c>
      <c r="L7" s="324">
        <v>6051294182.5299997</v>
      </c>
      <c r="M7" s="168"/>
      <c r="N7" s="168">
        <v>100</v>
      </c>
      <c r="O7" s="168"/>
      <c r="P7" s="168">
        <f t="shared" ref="P7:P12" si="0">L17/L7</f>
        <v>0.76055735288608795</v>
      </c>
      <c r="Q7" s="168"/>
    </row>
    <row r="8" spans="2:17" x14ac:dyDescent="0.3">
      <c r="B8" s="166" t="s">
        <v>2520</v>
      </c>
      <c r="K8" s="168">
        <v>30</v>
      </c>
      <c r="L8" s="324">
        <v>6099265038</v>
      </c>
      <c r="M8" s="168"/>
      <c r="N8" s="168">
        <v>100</v>
      </c>
      <c r="O8" s="168"/>
      <c r="P8" s="168">
        <f t="shared" si="0"/>
        <v>0.81204656389945851</v>
      </c>
      <c r="Q8" s="168"/>
    </row>
    <row r="9" spans="2:17" x14ac:dyDescent="0.3">
      <c r="B9" s="166" t="s">
        <v>2521</v>
      </c>
      <c r="K9" s="168">
        <v>0</v>
      </c>
      <c r="L9" s="324">
        <v>0</v>
      </c>
      <c r="M9" s="168"/>
      <c r="N9" s="168">
        <v>100</v>
      </c>
      <c r="O9" s="168"/>
      <c r="P9" s="168">
        <v>0</v>
      </c>
      <c r="Q9" s="168"/>
    </row>
    <row r="10" spans="2:17" x14ac:dyDescent="0.3">
      <c r="B10" s="166" t="s">
        <v>2509</v>
      </c>
      <c r="K10" s="168">
        <v>126</v>
      </c>
      <c r="L10" s="324">
        <v>8167464780.4700003</v>
      </c>
      <c r="M10" s="168"/>
      <c r="N10" s="168">
        <v>100</v>
      </c>
      <c r="O10" s="168"/>
      <c r="P10" s="168">
        <f t="shared" si="0"/>
        <v>0.86875888806608148</v>
      </c>
      <c r="Q10" s="168"/>
    </row>
    <row r="11" spans="2:17" x14ac:dyDescent="0.3">
      <c r="B11" s="166" t="s">
        <v>1584</v>
      </c>
      <c r="K11" s="168">
        <v>5</v>
      </c>
      <c r="L11" s="324">
        <v>16758403424</v>
      </c>
      <c r="M11" s="168"/>
      <c r="N11" s="168">
        <v>100</v>
      </c>
      <c r="O11" s="168"/>
      <c r="P11" s="168">
        <f t="shared" si="0"/>
        <v>0.78630307975094604</v>
      </c>
      <c r="Q11" s="168"/>
    </row>
    <row r="12" spans="2:17" x14ac:dyDescent="0.3">
      <c r="B12" s="166" t="s">
        <v>2248</v>
      </c>
      <c r="K12" s="168">
        <v>56</v>
      </c>
      <c r="L12" s="324">
        <v>758329645.01999998</v>
      </c>
      <c r="M12" s="168"/>
      <c r="N12" s="168">
        <v>100</v>
      </c>
      <c r="O12" s="168"/>
      <c r="P12" s="168">
        <f t="shared" si="0"/>
        <v>0.76342792699965123</v>
      </c>
      <c r="Q12" s="168"/>
    </row>
    <row r="13" spans="2:17" x14ac:dyDescent="0.3">
      <c r="B13" s="166" t="s">
        <v>2522</v>
      </c>
      <c r="K13" s="168">
        <v>42</v>
      </c>
      <c r="L13" s="324">
        <v>0</v>
      </c>
      <c r="M13" s="325">
        <f>SUM(L7:L13)</f>
        <v>37834757070.019997</v>
      </c>
      <c r="N13" s="168">
        <v>100</v>
      </c>
      <c r="O13" s="168"/>
      <c r="P13" s="168"/>
      <c r="Q13" s="168"/>
    </row>
    <row r="14" spans="2:17" x14ac:dyDescent="0.3">
      <c r="B14" s="166" t="s">
        <v>2620</v>
      </c>
      <c r="K14" s="168">
        <v>2</v>
      </c>
      <c r="L14" s="324">
        <v>0</v>
      </c>
      <c r="M14" s="325"/>
      <c r="N14" s="168"/>
      <c r="O14" s="168"/>
      <c r="P14" s="168"/>
      <c r="Q14" s="168"/>
    </row>
    <row r="15" spans="2:17" x14ac:dyDescent="0.3">
      <c r="J15" s="166">
        <f>SUM(K7:K12)</f>
        <v>262</v>
      </c>
      <c r="K15" s="168">
        <f>SUM(K7:K14)</f>
        <v>306</v>
      </c>
      <c r="L15" s="324">
        <f>SUM(L7:L14)</f>
        <v>37834757070.019997</v>
      </c>
      <c r="M15" s="168">
        <f>M13*50%</f>
        <v>18917378535.009998</v>
      </c>
      <c r="N15" s="168"/>
      <c r="O15" s="168"/>
      <c r="P15" s="168">
        <f>M37/L15</f>
        <v>0.80367677051623598</v>
      </c>
      <c r="Q15" s="168"/>
    </row>
    <row r="16" spans="2:17" x14ac:dyDescent="0.3">
      <c r="B16" s="384"/>
      <c r="C16" s="384"/>
      <c r="D16" s="384"/>
      <c r="E16" s="384"/>
      <c r="F16" s="384"/>
      <c r="G16" s="384"/>
      <c r="H16" s="384"/>
      <c r="I16" s="384"/>
      <c r="J16" s="384"/>
      <c r="K16" s="326"/>
      <c r="L16" s="327"/>
      <c r="M16" s="326"/>
      <c r="N16" s="168"/>
      <c r="O16" s="168"/>
      <c r="P16" s="168"/>
      <c r="Q16" s="168"/>
    </row>
    <row r="17" spans="2:17" x14ac:dyDescent="0.3">
      <c r="B17" s="384" t="s">
        <v>2519</v>
      </c>
      <c r="C17" s="384"/>
      <c r="D17" s="384"/>
      <c r="E17" s="384"/>
      <c r="F17" s="384"/>
      <c r="G17" s="384"/>
      <c r="H17" s="384"/>
      <c r="I17" s="384"/>
      <c r="J17" s="384"/>
      <c r="K17" s="326">
        <f>47+8</f>
        <v>55</v>
      </c>
      <c r="L17" s="327">
        <f>4584741077+SUM(1354880+4274474+3317600+2947644+1150720+1884490+649600+2035800)</f>
        <v>4602356285</v>
      </c>
      <c r="M17" s="326">
        <f t="shared" ref="M17:M22" si="1">((L17*N7)/L7)</f>
        <v>76.055735288608787</v>
      </c>
      <c r="N17" s="325">
        <f t="shared" ref="N17:O22" si="2">K7-K17</f>
        <v>-10</v>
      </c>
      <c r="O17" s="325">
        <f t="shared" si="2"/>
        <v>1448937897.5299997</v>
      </c>
      <c r="P17" s="168">
        <f t="shared" ref="P17:P22" si="3">((O17*N7)/L7)</f>
        <v>23.944264711391206</v>
      </c>
      <c r="Q17" s="168"/>
    </row>
    <row r="18" spans="2:17" x14ac:dyDescent="0.3">
      <c r="B18" s="384" t="s">
        <v>2520</v>
      </c>
      <c r="C18" s="384"/>
      <c r="D18" s="384"/>
      <c r="E18" s="384"/>
      <c r="F18" s="384"/>
      <c r="G18" s="384"/>
      <c r="H18" s="384"/>
      <c r="I18" s="384"/>
      <c r="J18" s="384"/>
      <c r="K18" s="326">
        <v>30</v>
      </c>
      <c r="L18" s="327">
        <f>4322161969.42+207318931+305669104+49071650+68665562</f>
        <v>4952887216.4200001</v>
      </c>
      <c r="M18" s="326">
        <f t="shared" si="1"/>
        <v>81.204656389945853</v>
      </c>
      <c r="N18" s="325">
        <f>K8-K18</f>
        <v>0</v>
      </c>
      <c r="O18" s="325">
        <f t="shared" si="2"/>
        <v>1146377821.5799999</v>
      </c>
      <c r="P18" s="168">
        <f t="shared" si="3"/>
        <v>18.795343610054154</v>
      </c>
      <c r="Q18" s="168"/>
    </row>
    <row r="19" spans="2:17" x14ac:dyDescent="0.3">
      <c r="B19" s="384" t="s">
        <v>2521</v>
      </c>
      <c r="C19" s="384"/>
      <c r="D19" s="384"/>
      <c r="E19" s="384"/>
      <c r="F19" s="384"/>
      <c r="G19" s="384"/>
      <c r="H19" s="384"/>
      <c r="I19" s="384"/>
      <c r="J19" s="384"/>
      <c r="K19" s="326">
        <v>0</v>
      </c>
      <c r="L19" s="327">
        <v>0</v>
      </c>
      <c r="M19" s="326">
        <v>0</v>
      </c>
      <c r="N19" s="325">
        <f t="shared" si="2"/>
        <v>0</v>
      </c>
      <c r="O19" s="325">
        <f t="shared" si="2"/>
        <v>0</v>
      </c>
      <c r="P19" s="168">
        <v>0</v>
      </c>
      <c r="Q19" s="168"/>
    </row>
    <row r="20" spans="2:17" x14ac:dyDescent="0.3">
      <c r="B20" s="384" t="s">
        <v>2509</v>
      </c>
      <c r="C20" s="384"/>
      <c r="D20" s="384"/>
      <c r="E20" s="384"/>
      <c r="F20" s="384"/>
      <c r="G20" s="384"/>
      <c r="H20" s="384"/>
      <c r="I20" s="384"/>
      <c r="J20" s="384"/>
      <c r="K20" s="326">
        <f>108+1</f>
        <v>109</v>
      </c>
      <c r="L20" s="327">
        <f>7095077621+480000</f>
        <v>7095557621</v>
      </c>
      <c r="M20" s="326">
        <f t="shared" si="1"/>
        <v>86.875888806608145</v>
      </c>
      <c r="N20" s="325">
        <f t="shared" si="2"/>
        <v>17</v>
      </c>
      <c r="O20" s="325">
        <f t="shared" si="2"/>
        <v>1071907159.4700003</v>
      </c>
      <c r="P20" s="168">
        <f t="shared" si="3"/>
        <v>13.124111193391849</v>
      </c>
      <c r="Q20" s="168"/>
    </row>
    <row r="21" spans="2:17" x14ac:dyDescent="0.3">
      <c r="B21" s="384" t="s">
        <v>1584</v>
      </c>
      <c r="C21" s="384"/>
      <c r="D21" s="384"/>
      <c r="E21" s="384"/>
      <c r="F21" s="384"/>
      <c r="G21" s="384"/>
      <c r="H21" s="384"/>
      <c r="I21" s="385">
        <f>SUM(L17:L22)</f>
        <v>30406915375.299999</v>
      </c>
      <c r="J21" s="384"/>
      <c r="K21" s="326">
        <v>4</v>
      </c>
      <c r="L21" s="327">
        <v>13177184224</v>
      </c>
      <c r="M21" s="326">
        <f t="shared" si="1"/>
        <v>78.63030797509461</v>
      </c>
      <c r="N21" s="325">
        <f t="shared" si="2"/>
        <v>1</v>
      </c>
      <c r="O21" s="325">
        <f t="shared" si="2"/>
        <v>3581219200</v>
      </c>
      <c r="P21" s="168">
        <f t="shared" si="3"/>
        <v>21.36969202490539</v>
      </c>
      <c r="Q21" s="168"/>
    </row>
    <row r="22" spans="2:17" x14ac:dyDescent="0.3">
      <c r="B22" s="384" t="s">
        <v>2248</v>
      </c>
      <c r="C22" s="384"/>
      <c r="D22" s="384"/>
      <c r="E22" s="384"/>
      <c r="F22" s="384"/>
      <c r="G22" s="384"/>
      <c r="H22" s="384"/>
      <c r="I22" s="385"/>
      <c r="J22" s="384"/>
      <c r="K22" s="326">
        <f>46+5</f>
        <v>51</v>
      </c>
      <c r="L22" s="327">
        <f>506500479.88+SUM(20000000+3712000+25320000+11382000+12015549)</f>
        <v>578930028.88</v>
      </c>
      <c r="M22" s="326">
        <f t="shared" si="1"/>
        <v>76.342792699965131</v>
      </c>
      <c r="N22" s="325">
        <f t="shared" si="2"/>
        <v>5</v>
      </c>
      <c r="O22" s="325">
        <f t="shared" si="2"/>
        <v>179399616.13999999</v>
      </c>
      <c r="P22" s="168">
        <f t="shared" si="3"/>
        <v>23.657207300034877</v>
      </c>
      <c r="Q22" s="168"/>
    </row>
    <row r="23" spans="2:17" x14ac:dyDescent="0.3">
      <c r="B23" s="384" t="s">
        <v>2523</v>
      </c>
      <c r="C23" s="384"/>
      <c r="D23" s="384"/>
      <c r="E23" s="384"/>
      <c r="F23" s="384"/>
      <c r="G23" s="384"/>
      <c r="H23" s="384"/>
      <c r="I23" s="384">
        <f>SUM(K17:K22)/J25</f>
        <v>0.93609022556390975</v>
      </c>
      <c r="J23" s="384"/>
      <c r="K23" s="326">
        <f>1+7+8</f>
        <v>16</v>
      </c>
      <c r="L23" s="327">
        <v>0</v>
      </c>
      <c r="M23" s="326">
        <f>I21/L15</f>
        <v>0.80367677051623598</v>
      </c>
      <c r="N23" s="168"/>
      <c r="O23" s="168"/>
      <c r="P23" s="168"/>
      <c r="Q23" s="168"/>
    </row>
    <row r="24" spans="2:17" x14ac:dyDescent="0.3">
      <c r="B24" s="384" t="s">
        <v>2907</v>
      </c>
      <c r="C24" s="384"/>
      <c r="D24" s="384"/>
      <c r="E24" s="384"/>
      <c r="F24" s="384"/>
      <c r="G24" s="384"/>
      <c r="H24" s="384"/>
      <c r="I24" s="384"/>
      <c r="J24" s="384"/>
      <c r="K24" s="326">
        <v>1</v>
      </c>
      <c r="L24" s="327">
        <v>0</v>
      </c>
      <c r="M24" s="326"/>
      <c r="N24" s="168"/>
      <c r="O24" s="168"/>
      <c r="P24" s="168"/>
      <c r="Q24" s="168"/>
    </row>
    <row r="25" spans="2:17" x14ac:dyDescent="0.3">
      <c r="B25" s="384"/>
      <c r="C25" s="384"/>
      <c r="D25" s="384"/>
      <c r="E25" s="384"/>
      <c r="F25" s="384"/>
      <c r="G25" s="384"/>
      <c r="H25" s="384"/>
      <c r="I25" s="384"/>
      <c r="J25" s="384">
        <f>SUM(K17:K24)</f>
        <v>266</v>
      </c>
      <c r="K25" s="326">
        <f>SUM(K17:K24)</f>
        <v>266</v>
      </c>
      <c r="L25" s="327">
        <f>SUM(L17:L24)</f>
        <v>30406915375.299999</v>
      </c>
      <c r="M25" s="326">
        <f>L25/L15</f>
        <v>0.80367677051623598</v>
      </c>
      <c r="N25" s="168"/>
      <c r="O25" s="168"/>
      <c r="P25" s="168"/>
      <c r="Q25" s="168"/>
    </row>
    <row r="26" spans="2:17" x14ac:dyDescent="0.3">
      <c r="B26" s="924" t="s">
        <v>2934</v>
      </c>
      <c r="C26" s="924"/>
      <c r="D26" s="924"/>
      <c r="E26" s="924"/>
      <c r="F26" s="924"/>
      <c r="G26" s="924"/>
      <c r="H26" s="924"/>
      <c r="I26" s="924"/>
      <c r="J26" s="384"/>
      <c r="K26" s="326"/>
      <c r="L26" s="327"/>
      <c r="M26" s="326"/>
      <c r="N26" s="168"/>
      <c r="O26" s="168"/>
      <c r="P26" s="168"/>
      <c r="Q26" s="168"/>
    </row>
    <row r="27" spans="2:17" x14ac:dyDescent="0.3">
      <c r="B27" s="386" t="s">
        <v>2519</v>
      </c>
      <c r="C27" s="387"/>
      <c r="D27" s="387"/>
      <c r="E27" s="387"/>
      <c r="F27" s="387"/>
      <c r="G27" s="387"/>
      <c r="H27" s="387"/>
      <c r="I27" s="387"/>
      <c r="J27" s="384"/>
      <c r="K27" s="326">
        <f>1+2</f>
        <v>3</v>
      </c>
      <c r="L27" s="327">
        <f>20250000+10</f>
        <v>20250010</v>
      </c>
      <c r="M27" s="326"/>
      <c r="N27" s="168"/>
      <c r="O27" s="168"/>
      <c r="P27" s="168"/>
      <c r="Q27" s="168"/>
    </row>
    <row r="28" spans="2:17" x14ac:dyDescent="0.3">
      <c r="B28" s="384" t="s">
        <v>2930</v>
      </c>
      <c r="C28" s="384"/>
      <c r="D28" s="384"/>
      <c r="E28" s="384"/>
      <c r="F28" s="384"/>
      <c r="G28" s="384"/>
      <c r="H28" s="384"/>
      <c r="I28" s="384"/>
      <c r="J28" s="384"/>
      <c r="K28" s="326">
        <v>1</v>
      </c>
      <c r="L28" s="327">
        <v>107999999</v>
      </c>
      <c r="M28" s="326"/>
      <c r="N28" s="168"/>
      <c r="O28" s="168"/>
      <c r="P28" s="168"/>
      <c r="Q28" s="168"/>
    </row>
    <row r="29" spans="2:17" x14ac:dyDescent="0.3">
      <c r="B29" s="384" t="s">
        <v>2933</v>
      </c>
      <c r="C29" s="384"/>
      <c r="D29" s="384"/>
      <c r="E29" s="384"/>
      <c r="F29" s="384"/>
      <c r="G29" s="384"/>
      <c r="H29" s="384"/>
      <c r="I29" s="384"/>
      <c r="J29" s="384"/>
      <c r="K29" s="326">
        <v>1</v>
      </c>
      <c r="L29" s="327">
        <v>99992714</v>
      </c>
      <c r="M29" s="326"/>
      <c r="N29" s="168"/>
      <c r="O29" s="168"/>
      <c r="P29" s="168"/>
      <c r="Q29" s="168"/>
    </row>
    <row r="30" spans="2:17" x14ac:dyDescent="0.3">
      <c r="B30" s="384" t="s">
        <v>2906</v>
      </c>
      <c r="C30" s="384"/>
      <c r="D30" s="384"/>
      <c r="E30" s="384"/>
      <c r="F30" s="384"/>
      <c r="G30" s="384"/>
      <c r="H30" s="384"/>
      <c r="I30" s="384"/>
      <c r="J30" s="384"/>
      <c r="K30" s="326">
        <v>1</v>
      </c>
      <c r="L30" s="327">
        <v>2971500000</v>
      </c>
      <c r="M30" s="327"/>
      <c r="N30" s="168"/>
      <c r="O30" s="168">
        <f>M30/L15</f>
        <v>0</v>
      </c>
      <c r="P30" s="168"/>
      <c r="Q30" s="168"/>
    </row>
    <row r="31" spans="2:17" x14ac:dyDescent="0.3">
      <c r="B31" s="384" t="s">
        <v>2908</v>
      </c>
      <c r="C31" s="384"/>
      <c r="D31" s="384"/>
      <c r="E31" s="384"/>
      <c r="F31" s="384"/>
      <c r="G31" s="384"/>
      <c r="H31" s="384"/>
      <c r="I31" s="384"/>
      <c r="J31" s="384"/>
      <c r="K31" s="326">
        <v>2</v>
      </c>
      <c r="L31" s="326">
        <f>9000000+31000000</f>
        <v>40000000</v>
      </c>
      <c r="M31" s="327">
        <f>(L25+L32)/L15</f>
        <v>0.88930551439859462</v>
      </c>
      <c r="N31" s="168"/>
      <c r="O31" s="168"/>
      <c r="P31" s="168"/>
      <c r="Q31" s="168"/>
    </row>
    <row r="32" spans="2:17" x14ac:dyDescent="0.3">
      <c r="B32" s="384"/>
      <c r="C32" s="384"/>
      <c r="D32" s="384"/>
      <c r="E32" s="384"/>
      <c r="F32" s="384"/>
      <c r="G32" s="384"/>
      <c r="H32" s="384"/>
      <c r="I32" s="384"/>
      <c r="J32" s="384"/>
      <c r="K32" s="326"/>
      <c r="L32" s="327">
        <f>SUM(L27:L31)</f>
        <v>3239742723</v>
      </c>
      <c r="M32" s="326"/>
      <c r="N32" s="168"/>
      <c r="O32" s="168"/>
      <c r="P32" s="168"/>
      <c r="Q32" s="168"/>
    </row>
    <row r="33" spans="2:17" x14ac:dyDescent="0.3">
      <c r="B33" s="922" t="s">
        <v>2912</v>
      </c>
      <c r="C33" s="922"/>
      <c r="D33" s="922"/>
      <c r="E33" s="922"/>
      <c r="F33" s="922"/>
      <c r="G33" s="922"/>
      <c r="H33" s="922"/>
      <c r="I33" s="922"/>
      <c r="K33" s="168"/>
      <c r="L33" s="324"/>
      <c r="M33" s="168"/>
      <c r="N33" s="168"/>
      <c r="O33" s="168"/>
      <c r="P33" s="168"/>
      <c r="Q33" s="168"/>
    </row>
    <row r="34" spans="2:17" x14ac:dyDescent="0.3">
      <c r="B34" s="923" t="s">
        <v>2914</v>
      </c>
      <c r="C34" s="923"/>
      <c r="D34" s="923"/>
      <c r="K34" s="168">
        <v>2</v>
      </c>
      <c r="L34" s="324">
        <v>3</v>
      </c>
      <c r="M34" s="168"/>
      <c r="N34" s="168"/>
      <c r="O34" s="168"/>
      <c r="P34" s="168"/>
      <c r="Q34" s="168"/>
    </row>
    <row r="35" spans="2:17" x14ac:dyDescent="0.3">
      <c r="K35" s="168"/>
      <c r="L35" s="324">
        <f>SUM(L17:L34)</f>
        <v>67293316199.599998</v>
      </c>
      <c r="M35" s="168">
        <f>L35/M13</f>
        <v>1.7786110288764816</v>
      </c>
      <c r="N35" s="168"/>
      <c r="O35" s="168"/>
      <c r="P35" s="168"/>
      <c r="Q35" s="168"/>
    </row>
    <row r="36" spans="2:17" x14ac:dyDescent="0.3">
      <c r="K36" s="168"/>
      <c r="L36" s="324"/>
      <c r="M36" s="168"/>
      <c r="N36" s="168"/>
      <c r="O36" s="168"/>
      <c r="P36" s="168"/>
      <c r="Q36" s="168"/>
    </row>
    <row r="37" spans="2:17" x14ac:dyDescent="0.3">
      <c r="I37" s="195"/>
      <c r="K37" s="168">
        <f>SUM(K17:K32)</f>
        <v>540</v>
      </c>
      <c r="L37" s="324">
        <f>SUM(L17:L32)</f>
        <v>67293316196.599998</v>
      </c>
      <c r="M37" s="324">
        <f>SUM(L17:L22)</f>
        <v>30406915375.299999</v>
      </c>
      <c r="N37" s="325"/>
      <c r="O37" s="325"/>
      <c r="P37" s="168"/>
      <c r="Q37" s="168"/>
    </row>
    <row r="38" spans="2:17" x14ac:dyDescent="0.3">
      <c r="I38" s="195"/>
      <c r="K38" s="168"/>
      <c r="L38" s="324"/>
      <c r="M38" s="168"/>
      <c r="N38" s="168"/>
      <c r="O38" s="168"/>
      <c r="P38" s="168"/>
      <c r="Q38" s="168"/>
    </row>
    <row r="39" spans="2:17" x14ac:dyDescent="0.3">
      <c r="I39" s="195"/>
      <c r="K39" s="168"/>
      <c r="L39" s="324">
        <f>L30+L21</f>
        <v>16148684224</v>
      </c>
      <c r="M39" s="324"/>
      <c r="N39" s="168"/>
      <c r="O39" s="325"/>
      <c r="P39" s="168"/>
      <c r="Q39" s="168"/>
    </row>
    <row r="40" spans="2:17" x14ac:dyDescent="0.3">
      <c r="K40" s="168"/>
      <c r="L40" s="324"/>
      <c r="M40" s="325"/>
      <c r="N40" s="168"/>
      <c r="O40" s="168"/>
      <c r="P40" s="168"/>
      <c r="Q40" s="168"/>
    </row>
    <row r="41" spans="2:17" x14ac:dyDescent="0.3">
      <c r="K41" s="168"/>
      <c r="L41" s="324"/>
      <c r="M41" s="168"/>
      <c r="N41" s="168"/>
      <c r="O41" s="168"/>
      <c r="P41" s="168"/>
      <c r="Q41" s="168"/>
    </row>
    <row r="42" spans="2:17" ht="18.75" x14ac:dyDescent="0.3">
      <c r="B42" s="167" t="s">
        <v>2508</v>
      </c>
      <c r="H42" s="167">
        <v>100</v>
      </c>
      <c r="I42" s="168" t="s">
        <v>2518</v>
      </c>
    </row>
    <row r="43" spans="2:17" ht="18.75" x14ac:dyDescent="0.3">
      <c r="B43" s="167" t="s">
        <v>2509</v>
      </c>
      <c r="H43" s="167">
        <v>83</v>
      </c>
      <c r="I43" s="167"/>
    </row>
    <row r="44" spans="2:17" ht="18.75" x14ac:dyDescent="0.3">
      <c r="B44" s="167" t="s">
        <v>2517</v>
      </c>
      <c r="H44" s="167">
        <v>1</v>
      </c>
      <c r="I44" s="167"/>
    </row>
    <row r="45" spans="2:17" ht="18.75" x14ac:dyDescent="0.3">
      <c r="B45" s="167" t="s">
        <v>2510</v>
      </c>
      <c r="H45" s="167">
        <v>2</v>
      </c>
      <c r="I45" s="167"/>
    </row>
    <row r="46" spans="2:17" ht="18.75" x14ac:dyDescent="0.3">
      <c r="B46" s="167" t="s">
        <v>1590</v>
      </c>
      <c r="H46" s="167">
        <v>14</v>
      </c>
      <c r="I46" s="167"/>
    </row>
    <row r="47" spans="2:17" ht="18.75" x14ac:dyDescent="0.3">
      <c r="B47" s="167" t="s">
        <v>2516</v>
      </c>
      <c r="H47" s="167">
        <v>20</v>
      </c>
      <c r="I47" s="167"/>
    </row>
    <row r="48" spans="2:17" ht="18.75" x14ac:dyDescent="0.3">
      <c r="H48" s="167">
        <f>SUM(H43:H47)</f>
        <v>120</v>
      </c>
      <c r="I48" s="167"/>
    </row>
    <row r="50" spans="2:8" ht="18.75" x14ac:dyDescent="0.3">
      <c r="B50" s="167" t="s">
        <v>2511</v>
      </c>
      <c r="C50" s="167"/>
      <c r="D50" s="167"/>
      <c r="E50" s="167"/>
      <c r="F50" s="167"/>
      <c r="G50" s="167"/>
      <c r="H50" s="167"/>
    </row>
    <row r="51" spans="2:8" ht="18.75" x14ac:dyDescent="0.3">
      <c r="B51" s="167"/>
      <c r="C51" s="167"/>
      <c r="D51" s="167"/>
      <c r="E51" s="167"/>
      <c r="F51" s="167"/>
      <c r="G51" s="167"/>
      <c r="H51" s="167"/>
    </row>
    <row r="52" spans="2:8" ht="18.75" x14ac:dyDescent="0.3">
      <c r="B52" s="167" t="s">
        <v>2512</v>
      </c>
      <c r="C52" s="167"/>
      <c r="D52" s="167"/>
      <c r="E52" s="167"/>
      <c r="F52" s="167"/>
      <c r="G52" s="167"/>
      <c r="H52" s="167">
        <v>26</v>
      </c>
    </row>
  </sheetData>
  <mergeCells count="3">
    <mergeCell ref="B33:I33"/>
    <mergeCell ref="B34:D34"/>
    <mergeCell ref="B26:I26"/>
  </mergeCells>
  <pageMargins left="0.70866141732283472" right="0.70866141732283472" top="0.74803149606299213" bottom="0.74803149606299213" header="0.31496062992125984" footer="0.31496062992125984"/>
  <pageSetup paperSize="190"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63"/>
  <sheetViews>
    <sheetView workbookViewId="0">
      <selection activeCell="J15" sqref="J15"/>
    </sheetView>
  </sheetViews>
  <sheetFormatPr baseColWidth="10" defaultRowHeight="16.5" x14ac:dyDescent="0.3"/>
  <cols>
    <col min="1" max="1" width="2" style="166" customWidth="1"/>
    <col min="2" max="2" width="11.42578125" style="166"/>
    <col min="3" max="3" width="10.42578125" style="166" customWidth="1"/>
    <col min="4" max="4" width="9.5703125" style="166" customWidth="1"/>
    <col min="5" max="5" width="6.85546875" style="166" customWidth="1"/>
    <col min="6" max="6" width="6.28515625" style="166" customWidth="1"/>
    <col min="7" max="7" width="4.85546875" style="166" hidden="1" customWidth="1"/>
    <col min="8" max="8" width="7.7109375" style="166" customWidth="1"/>
    <col min="9" max="9" width="16.5703125" style="166" customWidth="1"/>
    <col min="10" max="10" width="7.42578125" style="166" customWidth="1"/>
    <col min="11" max="11" width="7.85546875" style="166" customWidth="1"/>
    <col min="12" max="12" width="18.140625" style="195" customWidth="1"/>
    <col min="13" max="13" width="22.140625" style="166" customWidth="1"/>
    <col min="14" max="14" width="5.28515625" style="166" customWidth="1"/>
    <col min="15" max="15" width="15.140625" style="166" customWidth="1"/>
    <col min="16" max="16" width="11.42578125" style="166"/>
    <col min="17" max="17" width="10.140625" style="166" customWidth="1"/>
    <col min="18" max="16384" width="11.42578125" style="166"/>
  </cols>
  <sheetData>
    <row r="3" spans="2:17" x14ac:dyDescent="0.3">
      <c r="M3" s="195"/>
    </row>
    <row r="5" spans="2:17" x14ac:dyDescent="0.3">
      <c r="B5" s="166" t="s">
        <v>2507</v>
      </c>
      <c r="H5" s="166">
        <v>251</v>
      </c>
      <c r="I5" s="166" t="s">
        <v>2932</v>
      </c>
      <c r="M5" s="169"/>
    </row>
    <row r="7" spans="2:17" x14ac:dyDescent="0.3">
      <c r="B7" s="166" t="s">
        <v>2519</v>
      </c>
      <c r="K7" s="168">
        <v>41</v>
      </c>
      <c r="L7" s="324">
        <v>5922710272.5299997</v>
      </c>
      <c r="M7" s="168"/>
      <c r="N7" s="168">
        <v>100</v>
      </c>
      <c r="O7" s="168"/>
      <c r="P7" s="168">
        <f t="shared" ref="P7:P12" si="0">L17/L7</f>
        <v>0.68292751137262597</v>
      </c>
      <c r="Q7" s="168"/>
    </row>
    <row r="8" spans="2:17" x14ac:dyDescent="0.3">
      <c r="B8" s="166" t="s">
        <v>2520</v>
      </c>
      <c r="K8" s="168">
        <v>29</v>
      </c>
      <c r="L8" s="324">
        <v>6099265038</v>
      </c>
      <c r="M8" s="168"/>
      <c r="N8" s="168">
        <v>100</v>
      </c>
      <c r="O8" s="168"/>
      <c r="P8" s="168">
        <f t="shared" si="0"/>
        <v>0.81204656389945851</v>
      </c>
      <c r="Q8" s="168"/>
    </row>
    <row r="9" spans="2:17" x14ac:dyDescent="0.3">
      <c r="B9" s="166" t="s">
        <v>2521</v>
      </c>
      <c r="K9" s="168">
        <v>0</v>
      </c>
      <c r="L9" s="324">
        <v>0</v>
      </c>
      <c r="M9" s="168"/>
      <c r="N9" s="168">
        <v>100</v>
      </c>
      <c r="O9" s="168"/>
      <c r="P9" s="168">
        <v>0</v>
      </c>
      <c r="Q9" s="168"/>
    </row>
    <row r="10" spans="2:17" x14ac:dyDescent="0.3">
      <c r="B10" s="166" t="s">
        <v>2509</v>
      </c>
      <c r="K10" s="168">
        <v>120</v>
      </c>
      <c r="L10" s="324">
        <v>8064641658.4700003</v>
      </c>
      <c r="M10" s="168"/>
      <c r="N10" s="168">
        <v>100</v>
      </c>
      <c r="O10" s="168"/>
      <c r="P10" s="168">
        <f t="shared" si="0"/>
        <v>0.87977593071953764</v>
      </c>
      <c r="Q10" s="168"/>
    </row>
    <row r="11" spans="2:17" x14ac:dyDescent="0.3">
      <c r="B11" s="166" t="s">
        <v>1584</v>
      </c>
      <c r="K11" s="168">
        <v>5</v>
      </c>
      <c r="L11" s="324">
        <v>16758403424</v>
      </c>
      <c r="M11" s="168"/>
      <c r="N11" s="168">
        <v>100</v>
      </c>
      <c r="O11" s="168"/>
      <c r="P11" s="168">
        <f t="shared" si="0"/>
        <v>0.78630307975094604</v>
      </c>
      <c r="Q11" s="168"/>
    </row>
    <row r="12" spans="2:17" x14ac:dyDescent="0.3">
      <c r="B12" s="166" t="s">
        <v>2248</v>
      </c>
      <c r="K12" s="168">
        <v>51</v>
      </c>
      <c r="L12" s="324">
        <v>667829645</v>
      </c>
      <c r="M12" s="168"/>
      <c r="N12" s="168">
        <v>100</v>
      </c>
      <c r="O12" s="168"/>
      <c r="P12" s="168">
        <f t="shared" si="0"/>
        <v>0.7584276674031144</v>
      </c>
      <c r="Q12" s="168"/>
    </row>
    <row r="13" spans="2:17" x14ac:dyDescent="0.3">
      <c r="B13" s="166" t="s">
        <v>2522</v>
      </c>
      <c r="K13" s="168">
        <v>44</v>
      </c>
      <c r="L13" s="324">
        <v>0</v>
      </c>
      <c r="M13" s="325">
        <f>SUM(L7:L13)</f>
        <v>37512850038</v>
      </c>
      <c r="N13" s="168">
        <v>100</v>
      </c>
      <c r="O13" s="168"/>
      <c r="P13" s="168"/>
      <c r="Q13" s="168"/>
    </row>
    <row r="14" spans="2:17" x14ac:dyDescent="0.3">
      <c r="B14" s="166" t="s">
        <v>2620</v>
      </c>
      <c r="K14" s="168">
        <v>2</v>
      </c>
      <c r="L14" s="324">
        <v>0</v>
      </c>
      <c r="M14" s="325"/>
      <c r="N14" s="168"/>
      <c r="O14" s="168"/>
      <c r="P14" s="168"/>
      <c r="Q14" s="168"/>
    </row>
    <row r="15" spans="2:17" x14ac:dyDescent="0.3">
      <c r="J15" s="166">
        <f>SUM(K7:K12)</f>
        <v>246</v>
      </c>
      <c r="K15" s="168">
        <f>SUM(K7:K14)</f>
        <v>292</v>
      </c>
      <c r="L15" s="324">
        <f>SUM(L7:L14)</f>
        <v>37512850038</v>
      </c>
      <c r="M15" s="168">
        <f>M13*50%</f>
        <v>18756425019</v>
      </c>
      <c r="N15" s="168"/>
      <c r="O15" s="168"/>
      <c r="P15" s="168">
        <f>M48/L15</f>
        <v>0.7937661707424758</v>
      </c>
      <c r="Q15" s="168"/>
    </row>
    <row r="16" spans="2:17" x14ac:dyDescent="0.3">
      <c r="K16" s="168"/>
      <c r="L16" s="324"/>
      <c r="M16" s="168"/>
      <c r="N16" s="168"/>
      <c r="O16" s="168"/>
      <c r="P16" s="168"/>
      <c r="Q16" s="168"/>
    </row>
    <row r="17" spans="2:17" x14ac:dyDescent="0.3">
      <c r="B17" s="166" t="s">
        <v>2519</v>
      </c>
      <c r="K17" s="370">
        <f>37+7+2</f>
        <v>46</v>
      </c>
      <c r="L17" s="371">
        <f>3681051685+335119202+28610900</f>
        <v>4044781787</v>
      </c>
      <c r="M17" s="370">
        <f t="shared" ref="M17:M22" si="1">((L17*N7)/L7)</f>
        <v>68.292751137262599</v>
      </c>
      <c r="N17" s="325">
        <f t="shared" ref="N17:O22" si="2">K7-K17</f>
        <v>-5</v>
      </c>
      <c r="O17" s="325">
        <f t="shared" si="2"/>
        <v>1877928485.5299997</v>
      </c>
      <c r="P17" s="168">
        <f t="shared" ref="P17:P22" si="3">((O17*N7)/L7)</f>
        <v>31.707248862737405</v>
      </c>
      <c r="Q17" s="168"/>
    </row>
    <row r="18" spans="2:17" x14ac:dyDescent="0.3">
      <c r="B18" s="166" t="s">
        <v>2520</v>
      </c>
      <c r="K18" s="370">
        <v>29</v>
      </c>
      <c r="L18" s="371">
        <f>4322161969.42+207318931+305669104+49071650+68665562</f>
        <v>4952887216.4200001</v>
      </c>
      <c r="M18" s="370">
        <f t="shared" si="1"/>
        <v>81.204656389945853</v>
      </c>
      <c r="N18" s="325">
        <f>K8-K18</f>
        <v>0</v>
      </c>
      <c r="O18" s="325">
        <f t="shared" si="2"/>
        <v>1146377821.5799999</v>
      </c>
      <c r="P18" s="168">
        <f t="shared" si="3"/>
        <v>18.795343610054154</v>
      </c>
      <c r="Q18" s="168"/>
    </row>
    <row r="19" spans="2:17" x14ac:dyDescent="0.3">
      <c r="B19" s="166" t="s">
        <v>2521</v>
      </c>
      <c r="K19" s="168">
        <v>0</v>
      </c>
      <c r="L19" s="324">
        <v>0</v>
      </c>
      <c r="M19" s="168">
        <v>0</v>
      </c>
      <c r="N19" s="325">
        <f t="shared" si="2"/>
        <v>0</v>
      </c>
      <c r="O19" s="325">
        <f t="shared" si="2"/>
        <v>0</v>
      </c>
      <c r="P19" s="168">
        <v>0</v>
      </c>
      <c r="Q19" s="168"/>
    </row>
    <row r="20" spans="2:17" x14ac:dyDescent="0.3">
      <c r="B20" s="166" t="s">
        <v>2509</v>
      </c>
      <c r="K20" s="326">
        <v>108</v>
      </c>
      <c r="L20" s="327">
        <f>7095077621</f>
        <v>7095077621</v>
      </c>
      <c r="M20" s="168">
        <f t="shared" si="1"/>
        <v>87.977593071953763</v>
      </c>
      <c r="N20" s="325">
        <f t="shared" si="2"/>
        <v>12</v>
      </c>
      <c r="O20" s="325">
        <f t="shared" si="2"/>
        <v>969564037.47000027</v>
      </c>
      <c r="P20" s="168">
        <f t="shared" si="3"/>
        <v>12.022406928046237</v>
      </c>
      <c r="Q20" s="168"/>
    </row>
    <row r="21" spans="2:17" x14ac:dyDescent="0.3">
      <c r="B21" s="166" t="s">
        <v>1584</v>
      </c>
      <c r="I21" s="195">
        <f>SUM(L17:L22)</f>
        <v>29776431328.299999</v>
      </c>
      <c r="K21" s="326">
        <v>4</v>
      </c>
      <c r="L21" s="327">
        <v>13177184224</v>
      </c>
      <c r="M21" s="168">
        <f t="shared" si="1"/>
        <v>78.63030797509461</v>
      </c>
      <c r="N21" s="325">
        <f t="shared" si="2"/>
        <v>1</v>
      </c>
      <c r="O21" s="325">
        <f t="shared" si="2"/>
        <v>3581219200</v>
      </c>
      <c r="P21" s="168">
        <f t="shared" si="3"/>
        <v>21.36969202490539</v>
      </c>
      <c r="Q21" s="168"/>
    </row>
    <row r="22" spans="2:17" x14ac:dyDescent="0.3">
      <c r="B22" s="166" t="s">
        <v>2248</v>
      </c>
      <c r="I22" s="195"/>
      <c r="K22" s="370">
        <f>45+3</f>
        <v>48</v>
      </c>
      <c r="L22" s="371">
        <f>418449689.88+28072000+29514000+30464790</f>
        <v>506500479.88</v>
      </c>
      <c r="M22" s="370">
        <f t="shared" si="1"/>
        <v>75.842766740311447</v>
      </c>
      <c r="N22" s="325">
        <f t="shared" si="2"/>
        <v>3</v>
      </c>
      <c r="O22" s="325">
        <f t="shared" si="2"/>
        <v>161329165.12</v>
      </c>
      <c r="P22" s="168">
        <f t="shared" si="3"/>
        <v>24.157233259688553</v>
      </c>
      <c r="Q22" s="168"/>
    </row>
    <row r="23" spans="2:17" x14ac:dyDescent="0.3">
      <c r="B23" s="166" t="s">
        <v>2523</v>
      </c>
      <c r="K23" s="168">
        <f>1+7+8</f>
        <v>16</v>
      </c>
      <c r="L23" s="324">
        <v>0</v>
      </c>
      <c r="M23" s="168"/>
      <c r="N23" s="168"/>
      <c r="O23" s="168"/>
      <c r="P23" s="168"/>
      <c r="Q23" s="168"/>
    </row>
    <row r="24" spans="2:17" x14ac:dyDescent="0.3">
      <c r="B24" s="166" t="s">
        <v>2907</v>
      </c>
      <c r="K24" s="168">
        <v>1</v>
      </c>
      <c r="L24" s="324">
        <v>0</v>
      </c>
      <c r="M24" s="168"/>
      <c r="N24" s="168"/>
      <c r="O24" s="168"/>
      <c r="P24" s="168"/>
      <c r="Q24" s="168"/>
    </row>
    <row r="25" spans="2:17" x14ac:dyDescent="0.3">
      <c r="B25" s="166" t="s">
        <v>2905</v>
      </c>
      <c r="K25" s="372">
        <v>1</v>
      </c>
      <c r="L25" s="373">
        <v>99992714</v>
      </c>
      <c r="M25" s="168"/>
      <c r="N25" s="168"/>
      <c r="O25" s="168"/>
      <c r="P25" s="168"/>
      <c r="Q25" s="168"/>
    </row>
    <row r="26" spans="2:17" x14ac:dyDescent="0.3">
      <c r="B26" s="166" t="s">
        <v>2906</v>
      </c>
      <c r="K26" s="168">
        <v>1</v>
      </c>
      <c r="L26" s="324">
        <v>2971500000</v>
      </c>
      <c r="M26" s="324">
        <f>(L11-(L21+L26))</f>
        <v>609719200</v>
      </c>
      <c r="N26" s="168"/>
      <c r="O26" s="168"/>
      <c r="P26" s="168"/>
      <c r="Q26" s="168"/>
    </row>
    <row r="27" spans="2:17" x14ac:dyDescent="0.3">
      <c r="B27" s="166" t="s">
        <v>2908</v>
      </c>
      <c r="K27" s="374">
        <f>SUM(K28:K39)</f>
        <v>8</v>
      </c>
      <c r="L27" s="374">
        <f>SUM(L28:L39)</f>
        <v>297984998</v>
      </c>
      <c r="M27" s="168"/>
      <c r="N27" s="168"/>
      <c r="O27" s="168"/>
      <c r="P27" s="168"/>
      <c r="Q27" s="168"/>
    </row>
    <row r="28" spans="2:17" x14ac:dyDescent="0.3">
      <c r="B28" s="375" t="s">
        <v>2925</v>
      </c>
      <c r="C28" s="375"/>
      <c r="D28" s="375"/>
      <c r="E28" s="375"/>
      <c r="F28" s="375"/>
      <c r="G28" s="375"/>
      <c r="H28" s="375"/>
      <c r="I28" s="375"/>
      <c r="J28" s="375"/>
      <c r="K28" s="376">
        <f>1</f>
        <v>1</v>
      </c>
      <c r="L28" s="377">
        <f>20000000</f>
        <v>20000000</v>
      </c>
      <c r="M28" s="168"/>
      <c r="N28" s="168"/>
      <c r="O28" s="168"/>
      <c r="P28" s="168"/>
      <c r="Q28" s="168"/>
    </row>
    <row r="29" spans="2:17" x14ac:dyDescent="0.3">
      <c r="B29" s="375" t="s">
        <v>2926</v>
      </c>
      <c r="C29" s="375"/>
      <c r="D29" s="375"/>
      <c r="E29" s="375"/>
      <c r="F29" s="375"/>
      <c r="G29" s="375"/>
      <c r="H29" s="375"/>
      <c r="I29" s="375"/>
      <c r="J29" s="375"/>
      <c r="K29" s="376">
        <v>1</v>
      </c>
      <c r="L29" s="377">
        <v>25320000</v>
      </c>
      <c r="M29" s="168"/>
      <c r="N29" s="168"/>
      <c r="O29" s="168"/>
      <c r="P29" s="168"/>
      <c r="Q29" s="168"/>
    </row>
    <row r="30" spans="2:17" x14ac:dyDescent="0.3">
      <c r="B30" s="375" t="s">
        <v>2927</v>
      </c>
      <c r="C30" s="375"/>
      <c r="D30" s="375"/>
      <c r="E30" s="375"/>
      <c r="F30" s="375"/>
      <c r="G30" s="375"/>
      <c r="H30" s="375"/>
      <c r="I30" s="375"/>
      <c r="J30" s="375"/>
      <c r="K30" s="376">
        <v>1</v>
      </c>
      <c r="L30" s="377">
        <v>31000000</v>
      </c>
      <c r="M30" s="168"/>
      <c r="N30" s="168"/>
      <c r="O30" s="168"/>
      <c r="P30" s="168"/>
      <c r="Q30" s="168"/>
    </row>
    <row r="31" spans="2:17" x14ac:dyDescent="0.3">
      <c r="B31" s="375" t="s">
        <v>2928</v>
      </c>
      <c r="C31" s="375"/>
      <c r="D31" s="375"/>
      <c r="E31" s="375"/>
      <c r="F31" s="375"/>
      <c r="G31" s="375"/>
      <c r="H31" s="375"/>
      <c r="I31" s="375"/>
      <c r="J31" s="375"/>
      <c r="K31" s="376">
        <v>1</v>
      </c>
      <c r="L31" s="377">
        <v>4465000</v>
      </c>
      <c r="M31" s="168"/>
      <c r="N31" s="168"/>
      <c r="O31" s="168"/>
      <c r="P31" s="168"/>
      <c r="Q31" s="168"/>
    </row>
    <row r="32" spans="2:17" x14ac:dyDescent="0.3">
      <c r="B32" s="378" t="s">
        <v>2929</v>
      </c>
      <c r="C32" s="378"/>
      <c r="D32" s="378"/>
      <c r="E32" s="378"/>
      <c r="F32" s="378"/>
      <c r="G32" s="378"/>
      <c r="H32" s="378"/>
      <c r="I32" s="378"/>
      <c r="J32" s="378"/>
      <c r="K32" s="379">
        <f>SUM(K33:K36)</f>
        <v>2</v>
      </c>
      <c r="L32" s="380">
        <f>SUM(L33:L36)</f>
        <v>108599999</v>
      </c>
      <c r="M32" s="168"/>
      <c r="N32" s="168"/>
      <c r="O32" s="168"/>
      <c r="P32" s="168"/>
      <c r="Q32" s="168"/>
    </row>
    <row r="33" spans="2:17" x14ac:dyDescent="0.3">
      <c r="B33" s="381" t="s">
        <v>2930</v>
      </c>
      <c r="C33" s="381"/>
      <c r="D33" s="381"/>
      <c r="E33" s="381"/>
      <c r="F33" s="381"/>
      <c r="G33" s="381"/>
      <c r="H33" s="381"/>
      <c r="I33" s="381"/>
      <c r="J33" s="381"/>
      <c r="K33" s="382">
        <v>1</v>
      </c>
      <c r="L33" s="383">
        <v>107999999</v>
      </c>
      <c r="M33" s="168"/>
      <c r="N33" s="168"/>
      <c r="O33" s="168"/>
      <c r="P33" s="168"/>
      <c r="Q33" s="168"/>
    </row>
    <row r="34" spans="2:17" x14ac:dyDescent="0.3">
      <c r="B34" s="381" t="s">
        <v>2931</v>
      </c>
      <c r="C34" s="381"/>
      <c r="D34" s="381"/>
      <c r="E34" s="381"/>
      <c r="F34" s="381"/>
      <c r="G34" s="381"/>
      <c r="H34" s="381"/>
      <c r="I34" s="381"/>
      <c r="J34" s="381"/>
      <c r="K34" s="382">
        <v>1</v>
      </c>
      <c r="L34" s="383">
        <v>600000</v>
      </c>
      <c r="M34" s="168"/>
      <c r="N34" s="168"/>
      <c r="O34" s="168"/>
      <c r="P34" s="168"/>
      <c r="Q34" s="168"/>
    </row>
    <row r="35" spans="2:17" x14ac:dyDescent="0.3">
      <c r="B35" s="381"/>
      <c r="C35" s="381"/>
      <c r="D35" s="381"/>
      <c r="E35" s="381"/>
      <c r="F35" s="381"/>
      <c r="G35" s="381"/>
      <c r="H35" s="381"/>
      <c r="I35" s="381"/>
      <c r="J35" s="381"/>
      <c r="K35" s="382"/>
      <c r="L35" s="383"/>
      <c r="M35" s="168"/>
      <c r="N35" s="168"/>
      <c r="O35" s="168"/>
      <c r="P35" s="168"/>
      <c r="Q35" s="168"/>
    </row>
    <row r="36" spans="2:17" x14ac:dyDescent="0.3">
      <c r="B36" s="381"/>
      <c r="C36" s="381"/>
      <c r="D36" s="381"/>
      <c r="E36" s="381"/>
      <c r="F36" s="381"/>
      <c r="G36" s="381"/>
      <c r="H36" s="381"/>
      <c r="I36" s="381"/>
      <c r="J36" s="381"/>
      <c r="K36" s="382"/>
      <c r="L36" s="383"/>
      <c r="M36" s="168"/>
      <c r="N36" s="168"/>
      <c r="O36" s="168"/>
      <c r="P36" s="168"/>
      <c r="Q36" s="168"/>
    </row>
    <row r="37" spans="2:17" x14ac:dyDescent="0.3">
      <c r="K37" s="326"/>
      <c r="L37" s="327"/>
      <c r="M37" s="168"/>
      <c r="N37" s="168"/>
      <c r="O37" s="168"/>
      <c r="P37" s="168"/>
      <c r="Q37" s="168"/>
    </row>
    <row r="38" spans="2:17" x14ac:dyDescent="0.3">
      <c r="K38" s="326"/>
      <c r="L38" s="327"/>
      <c r="M38" s="168"/>
      <c r="N38" s="168"/>
      <c r="O38" s="168"/>
      <c r="P38" s="168"/>
      <c r="Q38" s="168"/>
    </row>
    <row r="39" spans="2:17" x14ac:dyDescent="0.3">
      <c r="K39" s="326"/>
      <c r="L39" s="327"/>
      <c r="M39" s="168"/>
      <c r="N39" s="168"/>
      <c r="O39" s="168"/>
      <c r="P39" s="168"/>
      <c r="Q39" s="168"/>
    </row>
    <row r="40" spans="2:17" x14ac:dyDescent="0.3">
      <c r="K40" s="168"/>
      <c r="L40" s="324"/>
      <c r="M40" s="168"/>
      <c r="N40" s="168"/>
      <c r="O40" s="168"/>
      <c r="P40" s="168"/>
      <c r="Q40" s="168"/>
    </row>
    <row r="41" spans="2:17" x14ac:dyDescent="0.3">
      <c r="B41" s="922" t="s">
        <v>2912</v>
      </c>
      <c r="C41" s="922"/>
      <c r="D41" s="922"/>
      <c r="E41" s="922"/>
      <c r="F41" s="922"/>
      <c r="G41" s="922"/>
      <c r="H41" s="922"/>
      <c r="I41" s="922"/>
      <c r="K41" s="168"/>
      <c r="L41" s="324"/>
      <c r="M41" s="168"/>
      <c r="N41" s="168"/>
      <c r="O41" s="168"/>
      <c r="P41" s="168"/>
      <c r="Q41" s="168"/>
    </row>
    <row r="42" spans="2:17" x14ac:dyDescent="0.3">
      <c r="B42" s="166" t="s">
        <v>2913</v>
      </c>
      <c r="K42" s="168"/>
      <c r="L42" s="324">
        <f>276000000+216000000+31000000+31000000+543583900+13000000+7000000+8000000+4565000</f>
        <v>1130148900</v>
      </c>
      <c r="M42" s="168"/>
      <c r="N42" s="168"/>
      <c r="O42" s="168"/>
      <c r="P42" s="168"/>
      <c r="Q42" s="168"/>
    </row>
    <row r="43" spans="2:17" x14ac:dyDescent="0.3">
      <c r="B43" s="923" t="s">
        <v>2914</v>
      </c>
      <c r="C43" s="923"/>
      <c r="D43" s="923"/>
      <c r="K43" s="168"/>
      <c r="L43" s="324">
        <f>108000000+18001104+6000000+70911322+108120000+12268812</f>
        <v>323301238</v>
      </c>
      <c r="M43" s="168"/>
      <c r="N43" s="168"/>
      <c r="O43" s="168"/>
      <c r="P43" s="168"/>
      <c r="Q43" s="168"/>
    </row>
    <row r="44" spans="2:17" x14ac:dyDescent="0.3">
      <c r="B44" s="923" t="s">
        <v>2915</v>
      </c>
      <c r="C44" s="923"/>
      <c r="D44" s="923"/>
      <c r="K44" s="168"/>
      <c r="L44" s="324">
        <f>4000000+20000000+4500000+31000000+31000000+25320000+9500000</f>
        <v>125320000</v>
      </c>
      <c r="M44" s="168"/>
      <c r="N44" s="168"/>
      <c r="O44" s="168"/>
      <c r="P44" s="168"/>
      <c r="Q44" s="168"/>
    </row>
    <row r="45" spans="2:17" x14ac:dyDescent="0.3">
      <c r="K45" s="168"/>
      <c r="L45" s="324"/>
      <c r="M45" s="168"/>
      <c r="N45" s="168"/>
      <c r="O45" s="168"/>
      <c r="P45" s="168"/>
      <c r="Q45" s="168"/>
    </row>
    <row r="46" spans="2:17" x14ac:dyDescent="0.3">
      <c r="K46" s="168"/>
      <c r="L46" s="324">
        <f>SUM(L17:L45)</f>
        <v>35022664176.300003</v>
      </c>
      <c r="M46" s="168">
        <f>L46/M13</f>
        <v>0.93361779072564544</v>
      </c>
      <c r="N46" s="168"/>
      <c r="O46" s="168"/>
      <c r="P46" s="168"/>
      <c r="Q46" s="168"/>
    </row>
    <row r="47" spans="2:17" x14ac:dyDescent="0.3">
      <c r="K47" s="168"/>
      <c r="L47" s="324"/>
      <c r="M47" s="168"/>
      <c r="N47" s="168"/>
      <c r="O47" s="168"/>
      <c r="P47" s="168"/>
      <c r="Q47" s="168"/>
    </row>
    <row r="48" spans="2:17" x14ac:dyDescent="0.3">
      <c r="I48" s="195"/>
      <c r="K48" s="168">
        <f>SUM(K17:K40)</f>
        <v>270</v>
      </c>
      <c r="L48" s="324">
        <f>SUM(L17:L40)</f>
        <v>33443894038.299999</v>
      </c>
      <c r="M48" s="324">
        <f>SUM(L17:L22)</f>
        <v>29776431328.299999</v>
      </c>
      <c r="N48" s="325"/>
      <c r="O48" s="325"/>
      <c r="P48" s="168"/>
      <c r="Q48" s="168"/>
    </row>
    <row r="49" spans="2:17" x14ac:dyDescent="0.3">
      <c r="I49" s="195"/>
      <c r="K49" s="168"/>
      <c r="L49" s="324"/>
      <c r="M49" s="168"/>
      <c r="N49" s="168"/>
      <c r="O49" s="168"/>
      <c r="P49" s="168"/>
      <c r="Q49" s="168"/>
    </row>
    <row r="50" spans="2:17" x14ac:dyDescent="0.3">
      <c r="I50" s="195"/>
      <c r="K50" s="168"/>
      <c r="L50" s="324">
        <f>L26+L21</f>
        <v>16148684224</v>
      </c>
      <c r="M50" s="324"/>
      <c r="N50" s="168"/>
      <c r="O50" s="325"/>
      <c r="P50" s="168"/>
      <c r="Q50" s="168"/>
    </row>
    <row r="51" spans="2:17" x14ac:dyDescent="0.3">
      <c r="K51" s="168"/>
      <c r="L51" s="324"/>
      <c r="M51" s="325"/>
      <c r="N51" s="168"/>
      <c r="O51" s="168"/>
      <c r="P51" s="168"/>
      <c r="Q51" s="168"/>
    </row>
    <row r="52" spans="2:17" x14ac:dyDescent="0.3">
      <c r="K52" s="168"/>
      <c r="L52" s="324"/>
      <c r="M52" s="168"/>
      <c r="N52" s="168"/>
      <c r="O52" s="168"/>
      <c r="P52" s="168"/>
      <c r="Q52" s="168"/>
    </row>
    <row r="53" spans="2:17" ht="18.75" x14ac:dyDescent="0.3">
      <c r="B53" s="167" t="s">
        <v>2508</v>
      </c>
      <c r="H53" s="167">
        <v>100</v>
      </c>
      <c r="I53" s="168" t="s">
        <v>2518</v>
      </c>
    </row>
    <row r="54" spans="2:17" ht="18.75" x14ac:dyDescent="0.3">
      <c r="B54" s="167" t="s">
        <v>2509</v>
      </c>
      <c r="H54" s="167">
        <v>83</v>
      </c>
      <c r="I54" s="167"/>
    </row>
    <row r="55" spans="2:17" ht="18.75" x14ac:dyDescent="0.3">
      <c r="B55" s="167" t="s">
        <v>2517</v>
      </c>
      <c r="H55" s="167">
        <v>1</v>
      </c>
      <c r="I55" s="167"/>
    </row>
    <row r="56" spans="2:17" ht="18.75" x14ac:dyDescent="0.3">
      <c r="B56" s="167" t="s">
        <v>2510</v>
      </c>
      <c r="H56" s="167">
        <v>2</v>
      </c>
      <c r="I56" s="167"/>
    </row>
    <row r="57" spans="2:17" ht="18.75" x14ac:dyDescent="0.3">
      <c r="B57" s="167" t="s">
        <v>1590</v>
      </c>
      <c r="H57" s="167">
        <v>14</v>
      </c>
      <c r="I57" s="167"/>
    </row>
    <row r="58" spans="2:17" ht="18.75" x14ac:dyDescent="0.3">
      <c r="B58" s="167" t="s">
        <v>2516</v>
      </c>
      <c r="H58" s="167">
        <v>20</v>
      </c>
      <c r="I58" s="167"/>
    </row>
    <row r="59" spans="2:17" ht="18.75" x14ac:dyDescent="0.3">
      <c r="H59" s="167">
        <f>SUM(H54:H58)</f>
        <v>120</v>
      </c>
      <c r="I59" s="167"/>
    </row>
    <row r="61" spans="2:17" ht="18.75" x14ac:dyDescent="0.3">
      <c r="B61" s="167" t="s">
        <v>2511</v>
      </c>
      <c r="C61" s="167"/>
      <c r="D61" s="167"/>
      <c r="E61" s="167"/>
      <c r="F61" s="167"/>
      <c r="G61" s="167"/>
      <c r="H61" s="167"/>
    </row>
    <row r="62" spans="2:17" ht="18.75" x14ac:dyDescent="0.3">
      <c r="B62" s="167"/>
      <c r="C62" s="167"/>
      <c r="D62" s="167"/>
      <c r="E62" s="167"/>
      <c r="F62" s="167"/>
      <c r="G62" s="167"/>
      <c r="H62" s="167"/>
    </row>
    <row r="63" spans="2:17" ht="18.75" x14ac:dyDescent="0.3">
      <c r="B63" s="167" t="s">
        <v>2512</v>
      </c>
      <c r="C63" s="167"/>
      <c r="D63" s="167"/>
      <c r="E63" s="167"/>
      <c r="F63" s="167"/>
      <c r="G63" s="167"/>
      <c r="H63" s="167">
        <v>26</v>
      </c>
    </row>
  </sheetData>
  <mergeCells count="3">
    <mergeCell ref="B41:I41"/>
    <mergeCell ref="B43:D43"/>
    <mergeCell ref="B44:D44"/>
  </mergeCells>
  <pageMargins left="0.70866141732283472" right="0.70866141732283472" top="0.74803149606299213" bottom="0.74803149606299213" header="0.31496062992125984" footer="0.31496062992125984"/>
  <pageSetup paperSize="190"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P39"/>
  <sheetViews>
    <sheetView workbookViewId="0">
      <selection activeCell="K7" sqref="K7"/>
    </sheetView>
  </sheetViews>
  <sheetFormatPr baseColWidth="10" defaultRowHeight="16.5" x14ac:dyDescent="0.3"/>
  <cols>
    <col min="1" max="1" width="5.5703125" style="166" customWidth="1"/>
    <col min="2" max="4" width="11.42578125" style="166"/>
    <col min="5" max="5" width="6.85546875" style="166" customWidth="1"/>
    <col min="6" max="6" width="7.85546875" style="166" customWidth="1"/>
    <col min="7" max="7" width="4.85546875" style="166" hidden="1" customWidth="1"/>
    <col min="8" max="8" width="9.5703125" style="166" customWidth="1"/>
    <col min="9" max="9" width="19.5703125" style="166" customWidth="1"/>
    <col min="10" max="10" width="11.42578125" style="166"/>
    <col min="11" max="11" width="7.85546875" style="166" customWidth="1"/>
    <col min="12" max="12" width="15.42578125" style="195" customWidth="1"/>
    <col min="13" max="13" width="21.85546875" style="166" customWidth="1"/>
    <col min="14" max="14" width="5.28515625" style="166" customWidth="1"/>
    <col min="15" max="15" width="16.85546875" style="166" customWidth="1"/>
    <col min="16" max="16384" width="11.42578125" style="166"/>
  </cols>
  <sheetData>
    <row r="5" spans="2:16" x14ac:dyDescent="0.3">
      <c r="B5" s="166" t="s">
        <v>2507</v>
      </c>
      <c r="H5" s="166">
        <v>268</v>
      </c>
      <c r="I5" s="166" t="s">
        <v>2901</v>
      </c>
      <c r="M5" s="169">
        <v>35470691204.613121</v>
      </c>
    </row>
    <row r="7" spans="2:16" x14ac:dyDescent="0.3">
      <c r="B7" s="166" t="s">
        <v>2519</v>
      </c>
      <c r="K7" s="166">
        <v>40</v>
      </c>
      <c r="L7" s="195">
        <v>5852496184</v>
      </c>
      <c r="N7" s="166">
        <v>100</v>
      </c>
      <c r="P7" s="166">
        <f t="shared" ref="P7:P12" si="0">L17/L7</f>
        <v>0.55865793777679462</v>
      </c>
    </row>
    <row r="8" spans="2:16" x14ac:dyDescent="0.3">
      <c r="B8" s="166" t="s">
        <v>2520</v>
      </c>
      <c r="K8" s="166">
        <v>30</v>
      </c>
      <c r="L8" s="195">
        <v>6149340866</v>
      </c>
      <c r="N8" s="166">
        <v>100</v>
      </c>
      <c r="P8" s="166">
        <f t="shared" si="0"/>
        <v>0.4618009492206282</v>
      </c>
    </row>
    <row r="9" spans="2:16" x14ac:dyDescent="0.3">
      <c r="B9" s="166" t="s">
        <v>2521</v>
      </c>
      <c r="K9" s="166">
        <v>1</v>
      </c>
      <c r="L9" s="195">
        <v>108546000</v>
      </c>
      <c r="N9" s="166">
        <v>100</v>
      </c>
      <c r="P9" s="166">
        <f t="shared" si="0"/>
        <v>0</v>
      </c>
    </row>
    <row r="10" spans="2:16" x14ac:dyDescent="0.3">
      <c r="B10" s="166" t="s">
        <v>2509</v>
      </c>
      <c r="K10" s="166">
        <v>115</v>
      </c>
      <c r="L10" s="195">
        <v>8192415658</v>
      </c>
      <c r="N10" s="166">
        <v>100</v>
      </c>
      <c r="P10" s="166">
        <f t="shared" si="0"/>
        <v>0.71139047312728532</v>
      </c>
    </row>
    <row r="11" spans="2:16" x14ac:dyDescent="0.3">
      <c r="B11" s="166" t="s">
        <v>1584</v>
      </c>
      <c r="K11" s="166">
        <v>5</v>
      </c>
      <c r="L11" s="195">
        <v>14872357424</v>
      </c>
      <c r="N11" s="166">
        <v>100</v>
      </c>
      <c r="P11" s="166">
        <f t="shared" si="0"/>
        <v>7.2054380448838246E-2</v>
      </c>
    </row>
    <row r="12" spans="2:16" x14ac:dyDescent="0.3">
      <c r="B12" s="166" t="s">
        <v>2248</v>
      </c>
      <c r="K12" s="166">
        <v>51</v>
      </c>
      <c r="L12" s="195">
        <v>565329645</v>
      </c>
      <c r="N12" s="166">
        <v>100</v>
      </c>
      <c r="P12" s="166">
        <f t="shared" si="0"/>
        <v>0.56394345971366844</v>
      </c>
    </row>
    <row r="13" spans="2:16" x14ac:dyDescent="0.3">
      <c r="B13" s="166" t="s">
        <v>2522</v>
      </c>
      <c r="K13" s="166">
        <v>29</v>
      </c>
      <c r="L13" s="195">
        <v>0</v>
      </c>
      <c r="M13" s="169">
        <f>SUM(L7:L13)</f>
        <v>35740485777</v>
      </c>
      <c r="N13" s="166">
        <v>100</v>
      </c>
    </row>
    <row r="14" spans="2:16" x14ac:dyDescent="0.3">
      <c r="B14" s="166" t="s">
        <v>2620</v>
      </c>
      <c r="K14" s="166">
        <v>2</v>
      </c>
      <c r="L14" s="195">
        <v>0</v>
      </c>
      <c r="M14" s="169"/>
    </row>
    <row r="15" spans="2:16" x14ac:dyDescent="0.3">
      <c r="K15" s="166">
        <f>SUM(K7:K14)</f>
        <v>273</v>
      </c>
      <c r="M15" s="166">
        <f>M13*50%</f>
        <v>17870242888.5</v>
      </c>
      <c r="P15" s="166">
        <f>L24/M13</f>
        <v>0.37290354384205882</v>
      </c>
    </row>
    <row r="17" spans="2:16" x14ac:dyDescent="0.3">
      <c r="B17" s="166" t="s">
        <v>2519</v>
      </c>
      <c r="K17" s="166">
        <v>21</v>
      </c>
      <c r="L17" s="195">
        <v>3269543449</v>
      </c>
      <c r="M17" s="166">
        <f t="shared" ref="M17:M22" si="1">((L17*N7)/L7)</f>
        <v>55.865793777679464</v>
      </c>
      <c r="N17" s="169">
        <f t="shared" ref="N17:O22" si="2">K7-K17</f>
        <v>19</v>
      </c>
      <c r="O17" s="169">
        <f t="shared" si="2"/>
        <v>2582952735</v>
      </c>
      <c r="P17" s="166">
        <f t="shared" ref="P17:P22" si="3">((O17*N7)/L7)</f>
        <v>44.134206222320536</v>
      </c>
    </row>
    <row r="18" spans="2:16" x14ac:dyDescent="0.3">
      <c r="B18" s="166" t="s">
        <v>2520</v>
      </c>
      <c r="K18" s="166">
        <v>15</v>
      </c>
      <c r="L18" s="195">
        <v>2839771449</v>
      </c>
      <c r="M18" s="166">
        <f t="shared" si="1"/>
        <v>46.180094922062821</v>
      </c>
      <c r="N18" s="169">
        <f t="shared" si="2"/>
        <v>15</v>
      </c>
      <c r="O18" s="169">
        <f t="shared" si="2"/>
        <v>3309569417</v>
      </c>
      <c r="P18" s="166">
        <f t="shared" si="3"/>
        <v>53.819905077937179</v>
      </c>
    </row>
    <row r="19" spans="2:16" x14ac:dyDescent="0.3">
      <c r="B19" s="166" t="s">
        <v>2521</v>
      </c>
      <c r="K19" s="166">
        <v>0</v>
      </c>
      <c r="L19" s="195">
        <v>0</v>
      </c>
      <c r="M19" s="166">
        <f t="shared" si="1"/>
        <v>0</v>
      </c>
      <c r="N19" s="169">
        <f t="shared" si="2"/>
        <v>1</v>
      </c>
      <c r="O19" s="169">
        <f t="shared" si="2"/>
        <v>108546000</v>
      </c>
      <c r="P19" s="166">
        <f t="shared" si="3"/>
        <v>100</v>
      </c>
    </row>
    <row r="20" spans="2:16" x14ac:dyDescent="0.3">
      <c r="B20" s="166" t="s">
        <v>2509</v>
      </c>
      <c r="K20" s="196">
        <v>86</v>
      </c>
      <c r="L20" s="197">
        <v>5828006451</v>
      </c>
      <c r="M20" s="166">
        <f t="shared" si="1"/>
        <v>71.139047312728522</v>
      </c>
      <c r="N20" s="169">
        <f t="shared" si="2"/>
        <v>29</v>
      </c>
      <c r="O20" s="169">
        <f t="shared" si="2"/>
        <v>2364409207</v>
      </c>
      <c r="P20" s="166">
        <f t="shared" si="3"/>
        <v>28.860952687271475</v>
      </c>
    </row>
    <row r="21" spans="2:16" x14ac:dyDescent="0.3">
      <c r="B21" s="166" t="s">
        <v>1584</v>
      </c>
      <c r="K21" s="196">
        <v>3</v>
      </c>
      <c r="L21" s="197">
        <f>1069118500+'CONTRATOS 2017'!AG192</f>
        <v>1071618500</v>
      </c>
      <c r="M21" s="166">
        <f t="shared" si="1"/>
        <v>7.2054380448838247</v>
      </c>
      <c r="N21" s="169">
        <f t="shared" si="2"/>
        <v>2</v>
      </c>
      <c r="O21" s="169">
        <f t="shared" si="2"/>
        <v>13800738924</v>
      </c>
      <c r="P21" s="166">
        <f t="shared" si="3"/>
        <v>92.79456195511618</v>
      </c>
    </row>
    <row r="22" spans="2:16" x14ac:dyDescent="0.3">
      <c r="B22" s="166" t="s">
        <v>2248</v>
      </c>
      <c r="I22" s="195"/>
      <c r="K22" s="166">
        <v>36</v>
      </c>
      <c r="L22" s="195">
        <v>318813955.88</v>
      </c>
      <c r="M22" s="166">
        <f t="shared" si="1"/>
        <v>56.394345971366846</v>
      </c>
      <c r="N22" s="169">
        <f t="shared" si="2"/>
        <v>15</v>
      </c>
      <c r="O22" s="169">
        <f t="shared" si="2"/>
        <v>246515689.12</v>
      </c>
      <c r="P22" s="166">
        <f t="shared" si="3"/>
        <v>43.605654028633154</v>
      </c>
    </row>
    <row r="23" spans="2:16" x14ac:dyDescent="0.3">
      <c r="B23" s="166" t="s">
        <v>2523</v>
      </c>
      <c r="K23" s="166">
        <v>10</v>
      </c>
      <c r="L23" s="195">
        <v>0</v>
      </c>
    </row>
    <row r="24" spans="2:16" x14ac:dyDescent="0.3">
      <c r="I24" s="195">
        <v>22825546729.720001</v>
      </c>
      <c r="K24" s="166">
        <f>SUM(K17:K23)</f>
        <v>171</v>
      </c>
      <c r="L24" s="195">
        <f>SUM(L17:L23)</f>
        <v>13327753804.879999</v>
      </c>
      <c r="N24" s="169">
        <f>SUM(N17:N22)</f>
        <v>81</v>
      </c>
      <c r="O24" s="169">
        <f>SUM(O17:O22)</f>
        <v>22412731972.119999</v>
      </c>
    </row>
    <row r="25" spans="2:16" x14ac:dyDescent="0.3">
      <c r="I25" s="195">
        <f>1069118500</f>
        <v>1069118500</v>
      </c>
      <c r="M25" s="166">
        <f>((L24*N13)/M13)</f>
        <v>37.290354384205884</v>
      </c>
    </row>
    <row r="26" spans="2:16" x14ac:dyDescent="0.3">
      <c r="I26" s="195">
        <f>I24-L24</f>
        <v>9497792924.8400021</v>
      </c>
      <c r="L26" s="195">
        <f>L24/M13</f>
        <v>0.37290354384205882</v>
      </c>
      <c r="O26" s="169">
        <f>L24+O24</f>
        <v>35740485777</v>
      </c>
    </row>
    <row r="27" spans="2:16" x14ac:dyDescent="0.3">
      <c r="M27" s="169">
        <f>M15-L24</f>
        <v>4542489083.6200008</v>
      </c>
    </row>
    <row r="28" spans="2:16" x14ac:dyDescent="0.3">
      <c r="M28" s="166">
        <v>4700974086</v>
      </c>
    </row>
    <row r="29" spans="2:16" ht="18.75" x14ac:dyDescent="0.3">
      <c r="B29" s="167" t="s">
        <v>2508</v>
      </c>
      <c r="H29" s="167">
        <v>100</v>
      </c>
      <c r="I29" s="168" t="s">
        <v>2518</v>
      </c>
    </row>
    <row r="30" spans="2:16" ht="18.75" x14ac:dyDescent="0.3">
      <c r="B30" s="167" t="s">
        <v>2509</v>
      </c>
      <c r="H30" s="167">
        <v>83</v>
      </c>
      <c r="I30" s="167"/>
    </row>
    <row r="31" spans="2:16" ht="18.75" x14ac:dyDescent="0.3">
      <c r="B31" s="167" t="s">
        <v>2517</v>
      </c>
      <c r="H31" s="167">
        <v>1</v>
      </c>
      <c r="I31" s="167"/>
    </row>
    <row r="32" spans="2:16" ht="18.75" x14ac:dyDescent="0.3">
      <c r="B32" s="167" t="s">
        <v>2510</v>
      </c>
      <c r="H32" s="167">
        <v>2</v>
      </c>
      <c r="I32" s="167"/>
    </row>
    <row r="33" spans="2:9" ht="18.75" x14ac:dyDescent="0.3">
      <c r="B33" s="167" t="s">
        <v>1590</v>
      </c>
      <c r="H33" s="167">
        <v>14</v>
      </c>
      <c r="I33" s="167"/>
    </row>
    <row r="34" spans="2:9" ht="18.75" x14ac:dyDescent="0.3">
      <c r="B34" s="167" t="s">
        <v>2516</v>
      </c>
      <c r="H34" s="167">
        <v>20</v>
      </c>
      <c r="I34" s="167"/>
    </row>
    <row r="35" spans="2:9" ht="18.75" x14ac:dyDescent="0.3">
      <c r="H35" s="167">
        <f>SUM(H30:H34)</f>
        <v>120</v>
      </c>
      <c r="I35" s="167"/>
    </row>
    <row r="37" spans="2:9" ht="18.75" x14ac:dyDescent="0.3">
      <c r="B37" s="167" t="s">
        <v>2511</v>
      </c>
      <c r="C37" s="167"/>
      <c r="D37" s="167"/>
      <c r="E37" s="167"/>
      <c r="F37" s="167"/>
      <c r="G37" s="167"/>
      <c r="H37" s="167"/>
    </row>
    <row r="38" spans="2:9" ht="18.75" x14ac:dyDescent="0.3">
      <c r="B38" s="167"/>
      <c r="C38" s="167"/>
      <c r="D38" s="167"/>
      <c r="E38" s="167"/>
      <c r="F38" s="167"/>
      <c r="G38" s="167"/>
      <c r="H38" s="167"/>
    </row>
    <row r="39" spans="2:9" ht="18.75" x14ac:dyDescent="0.3">
      <c r="B39" s="167" t="s">
        <v>2512</v>
      </c>
      <c r="C39" s="167"/>
      <c r="D39" s="167"/>
      <c r="E39" s="167"/>
      <c r="F39" s="167"/>
      <c r="G39" s="167"/>
      <c r="H39" s="167">
        <v>26</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281"/>
  <sheetViews>
    <sheetView topLeftCell="A690" zoomScale="85" zoomScaleNormal="85" workbookViewId="0">
      <selection activeCell="B716" sqref="B716"/>
    </sheetView>
  </sheetViews>
  <sheetFormatPr baseColWidth="10" defaultRowHeight="12.75" x14ac:dyDescent="0.2"/>
  <cols>
    <col min="1" max="1" width="50.7109375" style="4" customWidth="1"/>
    <col min="2" max="2" width="17.5703125" style="2" customWidth="1"/>
    <col min="3" max="3" width="71.140625" style="2" customWidth="1"/>
    <col min="4" max="4" width="8.5703125" style="1" customWidth="1"/>
    <col min="5" max="5" width="15.140625" style="1" bestFit="1" customWidth="1"/>
    <col min="6" max="6" width="3" style="1" customWidth="1"/>
    <col min="7" max="7" width="22.140625" style="1" customWidth="1"/>
    <col min="8" max="9" width="2.140625" style="1" customWidth="1"/>
    <col min="10" max="11" width="23.140625" style="1" bestFit="1" customWidth="1"/>
    <col min="12" max="12" width="25.7109375" style="1" bestFit="1" customWidth="1"/>
    <col min="13" max="13" width="31" style="1" bestFit="1" customWidth="1"/>
    <col min="14" max="14" width="27.85546875" style="1" bestFit="1" customWidth="1"/>
    <col min="15" max="15" width="24.42578125" style="1" bestFit="1" customWidth="1"/>
    <col min="16" max="16" width="28.85546875" style="1" bestFit="1" customWidth="1"/>
    <col min="17" max="17" width="31.85546875" style="1" bestFit="1" customWidth="1"/>
    <col min="18" max="18" width="24.28515625" style="1" bestFit="1" customWidth="1"/>
    <col min="19" max="19" width="26.7109375" style="1" bestFit="1" customWidth="1"/>
    <col min="20" max="20" width="35.85546875" style="1" bestFit="1" customWidth="1"/>
    <col min="21" max="21" width="29.28515625" style="1" bestFit="1" customWidth="1"/>
    <col min="22" max="22" width="34.7109375" style="1" bestFit="1" customWidth="1"/>
    <col min="23" max="23" width="25.5703125" style="1" bestFit="1" customWidth="1"/>
    <col min="24" max="24" width="25.85546875" style="1" bestFit="1" customWidth="1"/>
    <col min="25" max="26" width="29.28515625" style="1" bestFit="1" customWidth="1"/>
    <col min="27" max="27" width="33.5703125" style="1" bestFit="1" customWidth="1"/>
    <col min="28" max="28" width="29.5703125" style="1" bestFit="1" customWidth="1"/>
    <col min="29" max="29" width="32" style="1" bestFit="1" customWidth="1"/>
    <col min="30" max="30" width="22.28515625" style="1" bestFit="1" customWidth="1"/>
    <col min="31" max="31" width="35.7109375" style="1" bestFit="1" customWidth="1"/>
    <col min="32" max="32" width="23.140625" style="1" bestFit="1" customWidth="1"/>
    <col min="33" max="33" width="28.5703125" style="1" bestFit="1" customWidth="1"/>
    <col min="34" max="34" width="36.42578125" style="1" bestFit="1" customWidth="1"/>
    <col min="35" max="35" width="33.42578125" style="1" bestFit="1" customWidth="1"/>
    <col min="36" max="36" width="29.42578125" style="1" bestFit="1" customWidth="1"/>
    <col min="37" max="37" width="35" style="1" bestFit="1" customWidth="1"/>
    <col min="38" max="38" width="38.5703125" style="1" bestFit="1" customWidth="1"/>
    <col min="39" max="39" width="35" style="1" bestFit="1" customWidth="1"/>
    <col min="40" max="40" width="39.7109375" style="1" bestFit="1" customWidth="1"/>
    <col min="41" max="41" width="28.140625" style="1" bestFit="1" customWidth="1"/>
    <col min="42" max="42" width="33.140625" style="1" bestFit="1" customWidth="1"/>
    <col min="43" max="43" width="27.42578125" style="1" bestFit="1" customWidth="1"/>
    <col min="44" max="44" width="28.42578125" style="1" bestFit="1" customWidth="1"/>
    <col min="45" max="45" width="27.140625" style="1" bestFit="1" customWidth="1"/>
    <col min="46" max="46" width="30" style="1" bestFit="1" customWidth="1"/>
    <col min="47" max="47" width="24.28515625" style="1" bestFit="1" customWidth="1"/>
    <col min="48" max="48" width="28.140625" style="1" bestFit="1" customWidth="1"/>
    <col min="49" max="49" width="24.42578125" style="1" bestFit="1" customWidth="1"/>
    <col min="50" max="50" width="32.42578125" style="1" bestFit="1" customWidth="1"/>
    <col min="51" max="51" width="24" style="1" bestFit="1" customWidth="1"/>
    <col min="52" max="52" width="26.85546875" style="1" bestFit="1" customWidth="1"/>
    <col min="53" max="53" width="35.140625" style="1" bestFit="1" customWidth="1"/>
    <col min="54" max="54" width="25.7109375" style="1" bestFit="1" customWidth="1"/>
    <col min="55" max="55" width="39.7109375" style="1" bestFit="1" customWidth="1"/>
    <col min="56" max="56" width="31.7109375" style="1" bestFit="1" customWidth="1"/>
    <col min="57" max="57" width="35" style="1" bestFit="1" customWidth="1"/>
    <col min="58" max="58" width="27.28515625" style="1" bestFit="1" customWidth="1"/>
    <col min="59" max="59" width="23.5703125" style="1" bestFit="1" customWidth="1"/>
    <col min="60" max="60" width="26.140625" style="1" bestFit="1" customWidth="1"/>
    <col min="61" max="61" width="25.42578125" style="1" bestFit="1" customWidth="1"/>
    <col min="62" max="62" width="28" style="1" bestFit="1" customWidth="1"/>
    <col min="63" max="63" width="29.28515625" style="1" bestFit="1" customWidth="1"/>
    <col min="64" max="64" width="31.28515625" style="1" bestFit="1" customWidth="1"/>
    <col min="65" max="65" width="32.140625" style="1" bestFit="1" customWidth="1"/>
    <col min="66" max="66" width="33.5703125" style="1" bestFit="1" customWidth="1"/>
    <col min="67" max="67" width="34.28515625" style="1" bestFit="1" customWidth="1"/>
    <col min="68" max="68" width="36.85546875" style="1" bestFit="1" customWidth="1"/>
    <col min="69" max="69" width="21.7109375" style="1" bestFit="1" customWidth="1"/>
    <col min="70" max="70" width="36" style="1" bestFit="1" customWidth="1"/>
    <col min="71" max="71" width="33.5703125" style="1" bestFit="1" customWidth="1"/>
    <col min="72" max="72" width="32.140625" style="1" bestFit="1" customWidth="1"/>
    <col min="73" max="73" width="31.140625" style="1" bestFit="1" customWidth="1"/>
    <col min="74" max="74" width="28.42578125" style="1" bestFit="1" customWidth="1"/>
    <col min="75" max="75" width="40.140625" style="1" bestFit="1" customWidth="1"/>
    <col min="76" max="76" width="9" style="1" customWidth="1"/>
    <col min="77" max="77" width="34.28515625" style="1" bestFit="1" customWidth="1"/>
    <col min="78" max="78" width="17.5703125" style="1" bestFit="1" customWidth="1"/>
    <col min="79" max="79" width="35.5703125" style="1" bestFit="1" customWidth="1"/>
    <col min="80" max="80" width="15.5703125" style="1" bestFit="1" customWidth="1"/>
    <col min="81" max="81" width="25.85546875" style="1" bestFit="1" customWidth="1"/>
    <col min="82" max="82" width="31.7109375" style="1" bestFit="1" customWidth="1"/>
    <col min="83" max="83" width="28.7109375" style="1" bestFit="1" customWidth="1"/>
    <col min="84" max="84" width="26.7109375" style="1" bestFit="1" customWidth="1"/>
    <col min="85" max="85" width="23.28515625" style="1" bestFit="1" customWidth="1"/>
    <col min="86" max="86" width="24.5703125" style="1" bestFit="1" customWidth="1"/>
    <col min="87" max="87" width="33.42578125" style="1" bestFit="1" customWidth="1"/>
    <col min="88" max="88" width="31.85546875" style="1" bestFit="1" customWidth="1"/>
    <col min="89" max="89" width="26.7109375" style="1" bestFit="1" customWidth="1"/>
    <col min="90" max="90" width="30.85546875" style="1" bestFit="1" customWidth="1"/>
    <col min="91" max="91" width="35.140625" style="1" bestFit="1" customWidth="1"/>
    <col min="92" max="92" width="30.5703125" style="1" bestFit="1" customWidth="1"/>
    <col min="93" max="93" width="25.28515625" style="1" bestFit="1" customWidth="1"/>
    <col min="94" max="94" width="30.7109375" style="1" bestFit="1" customWidth="1"/>
    <col min="95" max="95" width="35.42578125" style="1" bestFit="1" customWidth="1"/>
    <col min="96" max="96" width="25.42578125" style="1" bestFit="1" customWidth="1"/>
    <col min="97" max="97" width="24.42578125" style="1" bestFit="1" customWidth="1"/>
    <col min="98" max="98" width="35.28515625" style="1" bestFit="1" customWidth="1"/>
    <col min="99" max="99" width="40.42578125" style="1" bestFit="1" customWidth="1"/>
    <col min="100" max="100" width="32.28515625" style="1" bestFit="1" customWidth="1"/>
    <col min="101" max="101" width="36.140625" style="1" bestFit="1" customWidth="1"/>
    <col min="102" max="102" width="12.5703125" style="1" bestFit="1" customWidth="1"/>
    <col min="103" max="16384" width="11.42578125" style="1"/>
  </cols>
  <sheetData>
    <row r="1" spans="1:10" x14ac:dyDescent="0.2">
      <c r="A1" s="9" t="s">
        <v>82</v>
      </c>
      <c r="B1" s="10"/>
      <c r="C1" s="13"/>
      <c r="D1" s="11" t="s">
        <v>91</v>
      </c>
      <c r="E1" s="12"/>
    </row>
    <row r="2" spans="1:10" s="3" customFormat="1" ht="13.5" thickBot="1" x14ac:dyDescent="0.3">
      <c r="A2" s="22" t="s">
        <v>18</v>
      </c>
      <c r="B2" s="6" t="s">
        <v>19</v>
      </c>
      <c r="C2" s="24"/>
      <c r="D2" s="18" t="s">
        <v>12</v>
      </c>
      <c r="E2" s="19" t="s">
        <v>13</v>
      </c>
      <c r="G2" s="14"/>
    </row>
    <row r="3" spans="1:10" x14ac:dyDescent="0.2">
      <c r="A3" s="23" t="s">
        <v>922</v>
      </c>
      <c r="B3" s="8">
        <v>76316134</v>
      </c>
      <c r="C3" s="25" t="s">
        <v>165</v>
      </c>
      <c r="D3" s="21">
        <f>COUNTIFS('CONTRATOS 2017'!AP:AP,A3,'CONTRATOS 2017'!$AD:AD,"&gt;=1")</f>
        <v>0</v>
      </c>
      <c r="E3" s="20">
        <f>SUMIFS('CONTRATOS 2017'!$AD:AD,'CONTRATOS 2017'!$AP:AP,A3)</f>
        <v>0</v>
      </c>
      <c r="J3" s="2"/>
    </row>
    <row r="4" spans="1:10" x14ac:dyDescent="0.2">
      <c r="A4" s="23" t="s">
        <v>650</v>
      </c>
      <c r="B4" s="8">
        <v>51574674</v>
      </c>
      <c r="C4" s="25" t="s">
        <v>240</v>
      </c>
      <c r="D4" s="21">
        <f>COUNTIFS('CONTRATOS 2017'!AP:AP,A4,'CONTRATOS 2017'!$AD:AD,"&gt;=1")</f>
        <v>0</v>
      </c>
      <c r="E4" s="20">
        <f>SUMIFS('CONTRATOS 2017'!$AD:AD,'CONTRATOS 2017'!$AP:AP,A4)</f>
        <v>0</v>
      </c>
    </row>
    <row r="5" spans="1:10" x14ac:dyDescent="0.2">
      <c r="A5" s="23" t="s">
        <v>902</v>
      </c>
      <c r="B5" s="8">
        <v>74320636</v>
      </c>
      <c r="C5" s="25" t="s">
        <v>252</v>
      </c>
      <c r="D5" s="21">
        <f>COUNTIFS('CONTRATOS 2017'!AP:AP,A5,'CONTRATOS 2017'!$AD:AD,"&gt;=1")</f>
        <v>0</v>
      </c>
      <c r="E5" s="20">
        <f>SUMIFS('CONTRATOS 2017'!$AD:AD,'CONTRATOS 2017'!$AP:AP,A5)</f>
        <v>0</v>
      </c>
    </row>
    <row r="6" spans="1:10" x14ac:dyDescent="0.2">
      <c r="A6" s="23" t="s">
        <v>953</v>
      </c>
      <c r="B6" s="8">
        <v>79340365</v>
      </c>
      <c r="C6" s="25" t="s">
        <v>162</v>
      </c>
      <c r="D6" s="21">
        <f>COUNTIFS('CONTRATOS 2017'!AP:AP,A6,'CONTRATOS 2017'!$AD:AD,"&gt;=1")</f>
        <v>0</v>
      </c>
      <c r="E6" s="20">
        <f>SUMIFS('CONTRATOS 2017'!$AD:AD,'CONTRATOS 2017'!$AP:AP,A6)</f>
        <v>0</v>
      </c>
    </row>
    <row r="7" spans="1:10" x14ac:dyDescent="0.2">
      <c r="A7" s="23" t="s">
        <v>994</v>
      </c>
      <c r="B7" s="8">
        <v>79705370</v>
      </c>
      <c r="C7" s="25" t="s">
        <v>206</v>
      </c>
      <c r="D7" s="21">
        <f>COUNTIFS('CONTRATOS 2017'!AP:AP,A7,'CONTRATOS 2017'!$AD:AD,"&gt;=1")</f>
        <v>0</v>
      </c>
      <c r="E7" s="20">
        <f>SUMIFS('CONTRATOS 2017'!$AD:AD,'CONTRATOS 2017'!$AP:AP,A7)</f>
        <v>0</v>
      </c>
    </row>
    <row r="8" spans="1:10" x14ac:dyDescent="0.2">
      <c r="A8" s="23" t="s">
        <v>1322</v>
      </c>
      <c r="B8" s="8">
        <v>1024495295</v>
      </c>
      <c r="C8" s="25" t="s">
        <v>160</v>
      </c>
      <c r="D8" s="21">
        <f>COUNTIFS('CONTRATOS 2017'!AP:AP,A8,'CONTRATOS 2017'!$AD:AD,"&gt;=1")</f>
        <v>0</v>
      </c>
      <c r="E8" s="20">
        <f>SUMIFS('CONTRATOS 2017'!$AD:AD,'CONTRATOS 2017'!$AP:AP,A8)</f>
        <v>0</v>
      </c>
    </row>
    <row r="9" spans="1:10" x14ac:dyDescent="0.2">
      <c r="A9" s="23" t="s">
        <v>847</v>
      </c>
      <c r="B9" s="8">
        <v>68296543</v>
      </c>
      <c r="C9" s="25" t="s">
        <v>163</v>
      </c>
      <c r="D9" s="21">
        <f>COUNTIFS('CONTRATOS 2017'!AP:AP,A9,'CONTRATOS 2017'!$AD:AD,"&gt;=1")</f>
        <v>0</v>
      </c>
      <c r="E9" s="20">
        <f>SUMIFS('CONTRATOS 2017'!$AD:AD,'CONTRATOS 2017'!$AP:AP,A9)</f>
        <v>0</v>
      </c>
    </row>
    <row r="10" spans="1:10" x14ac:dyDescent="0.2">
      <c r="A10" s="23" t="s">
        <v>784</v>
      </c>
      <c r="B10" s="8">
        <v>52993820</v>
      </c>
      <c r="C10" s="25" t="s">
        <v>260</v>
      </c>
      <c r="D10" s="21">
        <f>COUNTIFS('CONTRATOS 2017'!AP:AP,A10,'CONTRATOS 2017'!$AD:AD,"&gt;=1")</f>
        <v>0</v>
      </c>
      <c r="E10" s="20">
        <f>SUMIFS('CONTRATOS 2017'!$AD:AD,'CONTRATOS 2017'!$AP:AP,A10)</f>
        <v>0</v>
      </c>
    </row>
    <row r="11" spans="1:10" x14ac:dyDescent="0.2">
      <c r="A11" s="23" t="s">
        <v>773</v>
      </c>
      <c r="B11" s="8">
        <v>52934097</v>
      </c>
      <c r="C11" s="25" t="s">
        <v>160</v>
      </c>
      <c r="D11" s="21">
        <f>COUNTIFS('CONTRATOS 2017'!AP:AP,A11,'CONTRATOS 2017'!$AD:AD,"&gt;=1")</f>
        <v>0</v>
      </c>
      <c r="E11" s="20">
        <f>SUMIFS('CONTRATOS 2017'!$AD:AD,'CONTRATOS 2017'!$AP:AP,A11)</f>
        <v>0</v>
      </c>
    </row>
    <row r="12" spans="1:10" x14ac:dyDescent="0.2">
      <c r="A12" s="23" t="s">
        <v>528</v>
      </c>
      <c r="B12" s="8">
        <v>27082113</v>
      </c>
      <c r="C12" s="25" t="s">
        <v>181</v>
      </c>
      <c r="D12" s="21">
        <f>COUNTIFS('CONTRATOS 2017'!AP:AP,A12,'CONTRATOS 2017'!$AD:AD,"&gt;=1")</f>
        <v>0</v>
      </c>
      <c r="E12" s="20">
        <f>SUMIFS('CONTRATOS 2017'!$AD:AD,'CONTRATOS 2017'!$AP:AP,A12)</f>
        <v>0</v>
      </c>
    </row>
    <row r="13" spans="1:10" x14ac:dyDescent="0.2">
      <c r="A13" s="23" t="s">
        <v>543</v>
      </c>
      <c r="B13" s="8">
        <v>31164881</v>
      </c>
      <c r="C13" s="25" t="s">
        <v>251</v>
      </c>
      <c r="D13" s="21">
        <f>COUNTIFS('CONTRATOS 2017'!AP:AP,A13,'CONTRATOS 2017'!$AD:AD,"&gt;=1")</f>
        <v>0</v>
      </c>
      <c r="E13" s="20">
        <f>SUMIFS('CONTRATOS 2017'!$AD:AD,'CONTRATOS 2017'!$AP:AP,A13)</f>
        <v>0</v>
      </c>
    </row>
    <row r="14" spans="1:10" x14ac:dyDescent="0.2">
      <c r="A14" s="23" t="s">
        <v>567</v>
      </c>
      <c r="B14" s="8">
        <v>35492456</v>
      </c>
      <c r="C14" s="25" t="s">
        <v>161</v>
      </c>
      <c r="D14" s="21">
        <f>COUNTIFS('CONTRATOS 2017'!AP:AP,A14,'CONTRATOS 2017'!$AD:AD,"&gt;=1")</f>
        <v>0</v>
      </c>
      <c r="E14" s="20">
        <f>SUMIFS('CONTRATOS 2017'!$AD:AD,'CONTRATOS 2017'!$AP:AP,A14)</f>
        <v>0</v>
      </c>
    </row>
    <row r="15" spans="1:10" x14ac:dyDescent="0.2">
      <c r="A15" s="23" t="s">
        <v>1227</v>
      </c>
      <c r="B15" s="8">
        <v>94367897</v>
      </c>
      <c r="C15" s="25" t="s">
        <v>170</v>
      </c>
      <c r="D15" s="21">
        <f>COUNTIFS('CONTRATOS 2017'!AP:AP,A15,'CONTRATOS 2017'!$AD:AD,"&gt;=1")</f>
        <v>0</v>
      </c>
      <c r="E15" s="20">
        <f>SUMIFS('CONTRATOS 2017'!$AD:AD,'CONTRATOS 2017'!$AP:AP,A15)</f>
        <v>0</v>
      </c>
    </row>
    <row r="16" spans="1:10" x14ac:dyDescent="0.2">
      <c r="A16" s="23" t="s">
        <v>1213</v>
      </c>
      <c r="B16" s="8">
        <v>93373942</v>
      </c>
      <c r="C16" s="25" t="s">
        <v>180</v>
      </c>
      <c r="D16" s="21">
        <f>COUNTIFS('CONTRATOS 2017'!AP:AP,A16,'CONTRATOS 2017'!$AD:AD,"&gt;=1")</f>
        <v>0</v>
      </c>
      <c r="E16" s="20">
        <f>SUMIFS('CONTRATOS 2017'!$AD:AD,'CONTRATOS 2017'!$AP:AP,A16)</f>
        <v>0</v>
      </c>
    </row>
    <row r="17" spans="1:5" x14ac:dyDescent="0.2">
      <c r="A17" s="23" t="s">
        <v>303</v>
      </c>
      <c r="B17" s="8">
        <v>4470197</v>
      </c>
      <c r="C17" s="25" t="s">
        <v>172</v>
      </c>
      <c r="D17" s="21">
        <f>COUNTIFS('CONTRATOS 2017'!AP:AP,A17,'CONTRATOS 2017'!$AD:AD,"&gt;=1")</f>
        <v>0</v>
      </c>
      <c r="E17" s="20">
        <f>SUMIFS('CONTRATOS 2017'!$AD:AD,'CONTRATOS 2017'!$AP:AP,A17)</f>
        <v>0</v>
      </c>
    </row>
    <row r="18" spans="1:5" x14ac:dyDescent="0.2">
      <c r="A18" s="23" t="s">
        <v>746</v>
      </c>
      <c r="B18" s="8">
        <v>52780783</v>
      </c>
      <c r="C18" s="25" t="s">
        <v>260</v>
      </c>
      <c r="D18" s="21">
        <f>COUNTIFS('CONTRATOS 2017'!AP:AP,A18,'CONTRATOS 2017'!$AD:AD,"&gt;=1")</f>
        <v>0</v>
      </c>
      <c r="E18" s="20">
        <f>SUMIFS('CONTRATOS 2017'!$AD:AD,'CONTRATOS 2017'!$AP:AP,A18)</f>
        <v>0</v>
      </c>
    </row>
    <row r="19" spans="1:5" x14ac:dyDescent="0.2">
      <c r="A19" s="23" t="s">
        <v>1436</v>
      </c>
      <c r="B19" s="8">
        <v>1128445853</v>
      </c>
      <c r="C19" s="25" t="s">
        <v>185</v>
      </c>
      <c r="D19" s="21">
        <f>COUNTIFS('CONTRATOS 2017'!AP:AP,A19,'CONTRATOS 2017'!$AD:AD,"&gt;=1")</f>
        <v>0</v>
      </c>
      <c r="E19" s="20">
        <f>SUMIFS('CONTRATOS 2017'!$AD:AD,'CONTRATOS 2017'!$AP:AP,A19)</f>
        <v>0</v>
      </c>
    </row>
    <row r="20" spans="1:5" x14ac:dyDescent="0.2">
      <c r="A20" s="23" t="s">
        <v>985</v>
      </c>
      <c r="B20" s="8">
        <v>79617767</v>
      </c>
      <c r="C20" s="25" t="s">
        <v>228</v>
      </c>
      <c r="D20" s="21">
        <f>COUNTIFS('CONTRATOS 2017'!AP:AP,A20,'CONTRATOS 2017'!$AD:AD,"&gt;=1")</f>
        <v>0</v>
      </c>
      <c r="E20" s="20">
        <f>SUMIFS('CONTRATOS 2017'!$AD:AD,'CONTRATOS 2017'!$AP:AP,A20)</f>
        <v>0</v>
      </c>
    </row>
    <row r="21" spans="1:5" x14ac:dyDescent="0.2">
      <c r="A21" s="23" t="s">
        <v>868</v>
      </c>
      <c r="B21" s="8">
        <v>72201267</v>
      </c>
      <c r="C21" s="25" t="s">
        <v>218</v>
      </c>
      <c r="D21" s="21">
        <f>COUNTIFS('CONTRATOS 2017'!AP:AP,A21,'CONTRATOS 2017'!$AD:AD,"&gt;=1")</f>
        <v>0</v>
      </c>
      <c r="E21" s="20">
        <f>SUMIFS('CONTRATOS 2017'!$AD:AD,'CONTRATOS 2017'!$AP:AP,A21)</f>
        <v>0</v>
      </c>
    </row>
    <row r="22" spans="1:5" x14ac:dyDescent="0.2">
      <c r="A22" s="23" t="s">
        <v>1038</v>
      </c>
      <c r="B22" s="8">
        <v>79963759</v>
      </c>
      <c r="C22" s="25" t="s">
        <v>148</v>
      </c>
      <c r="D22" s="21">
        <f>COUNTIFS('CONTRATOS 2017'!AP:AP,A22,'CONTRATOS 2017'!$AD:AD,"&gt;=1")</f>
        <v>4</v>
      </c>
      <c r="E22" s="20">
        <f>SUMIFS('CONTRATOS 2017'!$AD:AD,'CONTRATOS 2017'!$AP:AP,A22)</f>
        <v>699537232</v>
      </c>
    </row>
    <row r="23" spans="1:5" x14ac:dyDescent="0.2">
      <c r="A23" s="23" t="s">
        <v>100</v>
      </c>
      <c r="B23" s="8">
        <v>94391708</v>
      </c>
      <c r="C23" s="25" t="s">
        <v>160</v>
      </c>
      <c r="D23" s="21">
        <f>COUNTIFS('CONTRATOS 2017'!AP:AP,A23,'CONTRATOS 2017'!$AD:AD,"&gt;=1")</f>
        <v>0</v>
      </c>
      <c r="E23" s="20">
        <f>SUMIFS('CONTRATOS 2017'!$AD:AD,'CONTRATOS 2017'!$AP:AP,A23)</f>
        <v>0</v>
      </c>
    </row>
    <row r="24" spans="1:5" x14ac:dyDescent="0.2">
      <c r="A24" s="23" t="s">
        <v>1182</v>
      </c>
      <c r="B24" s="8">
        <v>88221546</v>
      </c>
      <c r="C24" s="25" t="s">
        <v>205</v>
      </c>
      <c r="D24" s="21">
        <f>COUNTIFS('CONTRATOS 2017'!AP:AP,A24,'CONTRATOS 2017'!$AD:AD,"&gt;=1")</f>
        <v>0</v>
      </c>
      <c r="E24" s="20">
        <f>SUMIFS('CONTRATOS 2017'!$AD:AD,'CONTRATOS 2017'!$AP:AP,A24)</f>
        <v>0</v>
      </c>
    </row>
    <row r="25" spans="1:5" x14ac:dyDescent="0.2">
      <c r="A25" s="23" t="s">
        <v>344</v>
      </c>
      <c r="B25" s="8">
        <v>8507491</v>
      </c>
      <c r="C25" s="25" t="s">
        <v>199</v>
      </c>
      <c r="D25" s="21">
        <f>COUNTIFS('CONTRATOS 2017'!AP:AP,A25,'CONTRATOS 2017'!$AD:AD,"&gt;=1")</f>
        <v>0</v>
      </c>
      <c r="E25" s="20">
        <f>SUMIFS('CONTRATOS 2017'!$AD:AD,'CONTRATOS 2017'!$AP:AP,A25)</f>
        <v>0</v>
      </c>
    </row>
    <row r="26" spans="1:5" x14ac:dyDescent="0.2">
      <c r="A26" s="23" t="s">
        <v>357</v>
      </c>
      <c r="B26" s="8">
        <v>9817852</v>
      </c>
      <c r="C26" s="25" t="s">
        <v>205</v>
      </c>
      <c r="D26" s="21">
        <f>COUNTIFS('CONTRATOS 2017'!AP:AP,A26,'CONTRATOS 2017'!$AD:AD,"&gt;=1")</f>
        <v>0</v>
      </c>
      <c r="E26" s="20">
        <f>SUMIFS('CONTRATOS 2017'!$AD:AD,'CONTRATOS 2017'!$AP:AP,A26)</f>
        <v>0</v>
      </c>
    </row>
    <row r="27" spans="1:5" x14ac:dyDescent="0.2">
      <c r="A27" s="23" t="s">
        <v>991</v>
      </c>
      <c r="B27" s="8">
        <v>79662924</v>
      </c>
      <c r="C27" s="25" t="s">
        <v>169</v>
      </c>
      <c r="D27" s="21">
        <f>COUNTIFS('CONTRATOS 2017'!AP:AP,A27,'CONTRATOS 2017'!$AD:AD,"&gt;=1")</f>
        <v>0</v>
      </c>
      <c r="E27" s="20">
        <f>SUMIFS('CONTRATOS 2017'!$AD:AD,'CONTRATOS 2017'!$AP:AP,A27)</f>
        <v>0</v>
      </c>
    </row>
    <row r="28" spans="1:5" x14ac:dyDescent="0.2">
      <c r="A28" s="23" t="s">
        <v>1170</v>
      </c>
      <c r="B28" s="8">
        <v>87473040</v>
      </c>
      <c r="C28" s="25" t="s">
        <v>181</v>
      </c>
      <c r="D28" s="21">
        <f>COUNTIFS('CONTRATOS 2017'!AP:AP,A28,'CONTRATOS 2017'!$AD:AD,"&gt;=1")</f>
        <v>0</v>
      </c>
      <c r="E28" s="20">
        <f>SUMIFS('CONTRATOS 2017'!$AD:AD,'CONTRATOS 2017'!$AP:AP,A28)</f>
        <v>0</v>
      </c>
    </row>
    <row r="29" spans="1:5" x14ac:dyDescent="0.2">
      <c r="A29" s="23" t="s">
        <v>1081</v>
      </c>
      <c r="B29" s="8">
        <v>80147567</v>
      </c>
      <c r="C29" s="25" t="s">
        <v>170</v>
      </c>
      <c r="D29" s="21">
        <f>COUNTIFS('CONTRATOS 2017'!AP:AP,A29,'CONTRATOS 2017'!$AD:AD,"&gt;=1")</f>
        <v>0</v>
      </c>
      <c r="E29" s="20">
        <f>SUMIFS('CONTRATOS 2017'!$AD:AD,'CONTRATOS 2017'!$AP:AP,A29)</f>
        <v>0</v>
      </c>
    </row>
    <row r="30" spans="1:5" x14ac:dyDescent="0.2">
      <c r="A30" s="23" t="s">
        <v>465</v>
      </c>
      <c r="B30" s="8">
        <v>17356341</v>
      </c>
      <c r="C30" s="25" t="s">
        <v>204</v>
      </c>
      <c r="D30" s="21">
        <f>COUNTIFS('CONTRATOS 2017'!AP:AP,A30,'CONTRATOS 2017'!$AD:AD,"&gt;=1")</f>
        <v>0</v>
      </c>
      <c r="E30" s="20">
        <f>SUMIFS('CONTRATOS 2017'!$AD:AD,'CONTRATOS 2017'!$AP:AP,A30)</f>
        <v>0</v>
      </c>
    </row>
    <row r="31" spans="1:5" x14ac:dyDescent="0.2">
      <c r="A31" s="23" t="s">
        <v>875</v>
      </c>
      <c r="B31" s="8">
        <v>72228650</v>
      </c>
      <c r="C31" s="25" t="s">
        <v>166</v>
      </c>
      <c r="D31" s="21">
        <f>COUNTIFS('CONTRATOS 2017'!AP:AP,A31,'CONTRATOS 2017'!$AD:AD,"&gt;=1")</f>
        <v>0</v>
      </c>
      <c r="E31" s="20">
        <f>SUMIFS('CONTRATOS 2017'!$AD:AD,'CONTRATOS 2017'!$AP:AP,A31)</f>
        <v>0</v>
      </c>
    </row>
    <row r="32" spans="1:5" x14ac:dyDescent="0.2">
      <c r="A32" s="23" t="s">
        <v>1234</v>
      </c>
      <c r="B32" s="8">
        <v>94453666</v>
      </c>
      <c r="C32" s="25" t="s">
        <v>170</v>
      </c>
      <c r="D32" s="21">
        <f>COUNTIFS('CONTRATOS 2017'!AP:AP,A32,'CONTRATOS 2017'!$AD:AD,"&gt;=1")</f>
        <v>0</v>
      </c>
      <c r="E32" s="20">
        <f>SUMIFS('CONTRATOS 2017'!$AD:AD,'CONTRATOS 2017'!$AP:AP,A32)</f>
        <v>0</v>
      </c>
    </row>
    <row r="33" spans="1:5" x14ac:dyDescent="0.2">
      <c r="A33" s="23" t="s">
        <v>1437</v>
      </c>
      <c r="B33" s="8">
        <v>1130587089</v>
      </c>
      <c r="C33" s="25" t="s">
        <v>166</v>
      </c>
      <c r="D33" s="21">
        <f>COUNTIFS('CONTRATOS 2017'!AP:AP,A33,'CONTRATOS 2017'!$AD:AD,"&gt;=1")</f>
        <v>0</v>
      </c>
      <c r="E33" s="20">
        <f>SUMIFS('CONTRATOS 2017'!$AD:AD,'CONTRATOS 2017'!$AP:AP,A33)</f>
        <v>0</v>
      </c>
    </row>
    <row r="34" spans="1:5" x14ac:dyDescent="0.2">
      <c r="A34" s="23" t="s">
        <v>1153</v>
      </c>
      <c r="B34" s="8">
        <v>86040562</v>
      </c>
      <c r="C34" s="25" t="s">
        <v>201</v>
      </c>
      <c r="D34" s="21">
        <f>COUNTIFS('CONTRATOS 2017'!AP:AP,A34,'CONTRATOS 2017'!$AD:AD,"&gt;=1")</f>
        <v>0</v>
      </c>
      <c r="E34" s="20">
        <f>SUMIFS('CONTRATOS 2017'!$AD:AD,'CONTRATOS 2017'!$AP:AP,A34)</f>
        <v>0</v>
      </c>
    </row>
    <row r="35" spans="1:5" x14ac:dyDescent="0.2">
      <c r="A35" s="23" t="s">
        <v>1176</v>
      </c>
      <c r="B35" s="8">
        <v>88030955</v>
      </c>
      <c r="C35" s="25" t="s">
        <v>170</v>
      </c>
      <c r="D35" s="21">
        <f>COUNTIFS('CONTRATOS 2017'!AP:AP,A35,'CONTRATOS 2017'!$AD:AD,"&gt;=1")</f>
        <v>0</v>
      </c>
      <c r="E35" s="20">
        <f>SUMIFS('CONTRATOS 2017'!$AD:AD,'CONTRATOS 2017'!$AP:AP,A35)</f>
        <v>0</v>
      </c>
    </row>
    <row r="36" spans="1:5" x14ac:dyDescent="0.2">
      <c r="A36" s="23" t="s">
        <v>396</v>
      </c>
      <c r="B36" s="8">
        <v>12203383</v>
      </c>
      <c r="C36" s="25" t="s">
        <v>216</v>
      </c>
      <c r="D36" s="21">
        <f>COUNTIFS('CONTRATOS 2017'!AP:AP,A36,'CONTRATOS 2017'!$AD:AD,"&gt;=1")</f>
        <v>0</v>
      </c>
      <c r="E36" s="20">
        <f>SUMIFS('CONTRATOS 2017'!$AD:AD,'CONTRATOS 2017'!$AP:AP,A36)</f>
        <v>0</v>
      </c>
    </row>
    <row r="37" spans="1:5" x14ac:dyDescent="0.2">
      <c r="A37" s="23" t="s">
        <v>411</v>
      </c>
      <c r="B37" s="8">
        <v>12969328</v>
      </c>
      <c r="C37" s="25" t="s">
        <v>182</v>
      </c>
      <c r="D37" s="21">
        <f>COUNTIFS('CONTRATOS 2017'!AP:AP,A37,'CONTRATOS 2017'!$AD:AD,"&gt;=1")</f>
        <v>0</v>
      </c>
      <c r="E37" s="20">
        <f>SUMIFS('CONTRATOS 2017'!$AD:AD,'CONTRATOS 2017'!$AP:AP,A37)</f>
        <v>0</v>
      </c>
    </row>
    <row r="38" spans="1:5" x14ac:dyDescent="0.2">
      <c r="A38" s="23" t="s">
        <v>291</v>
      </c>
      <c r="B38" s="8">
        <v>2997089</v>
      </c>
      <c r="C38" s="25" t="s">
        <v>160</v>
      </c>
      <c r="D38" s="21">
        <f>COUNTIFS('CONTRATOS 2017'!AP:AP,A38,'CONTRATOS 2017'!$AD:AD,"&gt;=1")</f>
        <v>0</v>
      </c>
      <c r="E38" s="20">
        <f>SUMIFS('CONTRATOS 2017'!$AD:AD,'CONTRATOS 2017'!$AP:AP,A38)</f>
        <v>0</v>
      </c>
    </row>
    <row r="39" spans="1:5" x14ac:dyDescent="0.2">
      <c r="A39" s="23" t="s">
        <v>549</v>
      </c>
      <c r="B39" s="8">
        <v>31852260</v>
      </c>
      <c r="C39" s="25" t="s">
        <v>252</v>
      </c>
      <c r="D39" s="21">
        <f>COUNTIFS('CONTRATOS 2017'!AP:AP,A39,'CONTRATOS 2017'!$AD:AD,"&gt;=1")</f>
        <v>0</v>
      </c>
      <c r="E39" s="20">
        <f>SUMIFS('CONTRATOS 2017'!$AD:AD,'CONTRATOS 2017'!$AP:AP,A39)</f>
        <v>0</v>
      </c>
    </row>
    <row r="40" spans="1:5" x14ac:dyDescent="0.2">
      <c r="A40" s="23" t="s">
        <v>494</v>
      </c>
      <c r="B40" s="8">
        <v>19468904</v>
      </c>
      <c r="C40" s="25" t="s">
        <v>206</v>
      </c>
      <c r="D40" s="21">
        <f>COUNTIFS('CONTRATOS 2017'!AP:AP,A40,'CONTRATOS 2017'!$AD:AD,"&gt;=1")</f>
        <v>0</v>
      </c>
      <c r="E40" s="20">
        <f>SUMIFS('CONTRATOS 2017'!$AD:AD,'CONTRATOS 2017'!$AP:AP,A40)</f>
        <v>0</v>
      </c>
    </row>
    <row r="41" spans="1:5" x14ac:dyDescent="0.2">
      <c r="A41" s="23" t="s">
        <v>416</v>
      </c>
      <c r="B41" s="8">
        <v>12994660</v>
      </c>
      <c r="C41" s="25" t="s">
        <v>224</v>
      </c>
      <c r="D41" s="21">
        <f>COUNTIFS('CONTRATOS 2017'!AP:AP,A41,'CONTRATOS 2017'!$AD:AD,"&gt;=1")</f>
        <v>0</v>
      </c>
      <c r="E41" s="20">
        <f>SUMIFS('CONTRATOS 2017'!$AD:AD,'CONTRATOS 2017'!$AP:AP,A41)</f>
        <v>0</v>
      </c>
    </row>
    <row r="42" spans="1:5" x14ac:dyDescent="0.2">
      <c r="A42" s="23" t="s">
        <v>927</v>
      </c>
      <c r="B42" s="8">
        <v>76328498</v>
      </c>
      <c r="C42" s="25" t="s">
        <v>210</v>
      </c>
      <c r="D42" s="21">
        <f>COUNTIFS('CONTRATOS 2017'!AP:AP,A42,'CONTRATOS 2017'!$AD:AD,"&gt;=1")</f>
        <v>0</v>
      </c>
      <c r="E42" s="20">
        <f>SUMIFS('CONTRATOS 2017'!$AD:AD,'CONTRATOS 2017'!$AP:AP,A42)</f>
        <v>0</v>
      </c>
    </row>
    <row r="43" spans="1:5" x14ac:dyDescent="0.2">
      <c r="A43" s="23" t="s">
        <v>353</v>
      </c>
      <c r="B43" s="8">
        <v>9658672</v>
      </c>
      <c r="C43" s="25" t="s">
        <v>160</v>
      </c>
      <c r="D43" s="21">
        <f>COUNTIFS('CONTRATOS 2017'!AP:AP,A43,'CONTRATOS 2017'!$AD:AD,"&gt;=1")</f>
        <v>0</v>
      </c>
      <c r="E43" s="20">
        <f>SUMIFS('CONTRATOS 2017'!$AD:AD,'CONTRATOS 2017'!$AP:AP,A43)</f>
        <v>0</v>
      </c>
    </row>
    <row r="44" spans="1:5" x14ac:dyDescent="0.2">
      <c r="A44" s="23" t="s">
        <v>954</v>
      </c>
      <c r="B44" s="8">
        <v>79342713</v>
      </c>
      <c r="C44" s="25" t="s">
        <v>273</v>
      </c>
      <c r="D44" s="21">
        <f>COUNTIFS('CONTRATOS 2017'!AP:AP,A44,'CONTRATOS 2017'!$AD:AD,"&gt;=1")</f>
        <v>0</v>
      </c>
      <c r="E44" s="20">
        <f>SUMIFS('CONTRATOS 2017'!$AD:AD,'CONTRATOS 2017'!$AP:AP,A44)</f>
        <v>0</v>
      </c>
    </row>
    <row r="45" spans="1:5" x14ac:dyDescent="0.2">
      <c r="A45" s="23" t="s">
        <v>939</v>
      </c>
      <c r="B45" s="8">
        <v>79116407</v>
      </c>
      <c r="C45" s="25" t="s">
        <v>220</v>
      </c>
      <c r="D45" s="21">
        <f>COUNTIFS('CONTRATOS 2017'!AP:AP,A45,'CONTRATOS 2017'!$AD:AD,"&gt;=1")</f>
        <v>0</v>
      </c>
      <c r="E45" s="20">
        <f>SUMIFS('CONTRATOS 2017'!$AD:AD,'CONTRATOS 2017'!$AP:AP,A45)</f>
        <v>0</v>
      </c>
    </row>
    <row r="46" spans="1:5" x14ac:dyDescent="0.2">
      <c r="A46" s="23" t="s">
        <v>1139</v>
      </c>
      <c r="B46" s="8">
        <v>83219253</v>
      </c>
      <c r="C46" s="25" t="s">
        <v>245</v>
      </c>
      <c r="D46" s="21">
        <f>COUNTIFS('CONTRATOS 2017'!AP:AP,A46,'CONTRATOS 2017'!$AD:AD,"&gt;=1")</f>
        <v>0</v>
      </c>
      <c r="E46" s="20">
        <f>SUMIFS('CONTRATOS 2017'!$AD:AD,'CONTRATOS 2017'!$AP:AP,A46)</f>
        <v>0</v>
      </c>
    </row>
    <row r="47" spans="1:5" x14ac:dyDescent="0.2">
      <c r="A47" s="23" t="s">
        <v>599</v>
      </c>
      <c r="B47" s="8">
        <v>39664287</v>
      </c>
      <c r="C47" s="25" t="s">
        <v>262</v>
      </c>
      <c r="D47" s="21">
        <f>COUNTIFS('CONTRATOS 2017'!AP:AP,A47,'CONTRATOS 2017'!$AD:AD,"&gt;=1")</f>
        <v>0</v>
      </c>
      <c r="E47" s="20">
        <f>SUMIFS('CONTRATOS 2017'!$AD:AD,'CONTRATOS 2017'!$AP:AP,A47)</f>
        <v>0</v>
      </c>
    </row>
    <row r="48" spans="1:5" x14ac:dyDescent="0.2">
      <c r="A48" s="23" t="s">
        <v>657</v>
      </c>
      <c r="B48" s="8">
        <v>51680160</v>
      </c>
      <c r="C48" s="25" t="s">
        <v>162</v>
      </c>
      <c r="D48" s="21">
        <f>COUNTIFS('CONTRATOS 2017'!AP:AP,A48,'CONTRATOS 2017'!$AD:AD,"&gt;=1")</f>
        <v>0</v>
      </c>
      <c r="E48" s="20">
        <f>SUMIFS('CONTRATOS 2017'!$AD:AD,'CONTRATOS 2017'!$AP:AP,A48)</f>
        <v>0</v>
      </c>
    </row>
    <row r="49" spans="1:7" x14ac:dyDescent="0.2">
      <c r="A49" s="23" t="s">
        <v>346</v>
      </c>
      <c r="B49" s="8">
        <v>8642908</v>
      </c>
      <c r="C49" s="25" t="s">
        <v>201</v>
      </c>
      <c r="D49" s="21">
        <f>COUNTIFS('CONTRATOS 2017'!AP:AP,A49,'CONTRATOS 2017'!$AD:AD,"&gt;=1")</f>
        <v>0</v>
      </c>
      <c r="E49" s="20">
        <f>SUMIFS('CONTRATOS 2017'!$AD:AD,'CONTRATOS 2017'!$AP:AP,A49)</f>
        <v>0</v>
      </c>
    </row>
    <row r="50" spans="1:7" x14ac:dyDescent="0.2">
      <c r="A50" s="23" t="s">
        <v>766</v>
      </c>
      <c r="B50" s="8">
        <v>52897533</v>
      </c>
      <c r="C50" s="25" t="s">
        <v>255</v>
      </c>
      <c r="D50" s="21">
        <f>COUNTIFS('CONTRATOS 2017'!AP:AP,A50,'CONTRATOS 2017'!$AD:AD,"&gt;=1")</f>
        <v>0</v>
      </c>
      <c r="E50" s="20">
        <f>SUMIFS('CONTRATOS 2017'!$AD:AD,'CONTRATOS 2017'!$AP:AP,A50)</f>
        <v>0</v>
      </c>
    </row>
    <row r="51" spans="1:7" x14ac:dyDescent="0.2">
      <c r="A51" s="23" t="s">
        <v>693</v>
      </c>
      <c r="B51" s="8">
        <v>52224214</v>
      </c>
      <c r="C51" s="25" t="s">
        <v>160</v>
      </c>
      <c r="D51" s="21">
        <f>COUNTIFS('CONTRATOS 2017'!AP:AP,A51,'CONTRATOS 2017'!$AD:AD,"&gt;=1")</f>
        <v>0</v>
      </c>
      <c r="E51" s="20">
        <f>SUMIFS('CONTRATOS 2017'!$AD:AD,'CONTRATOS 2017'!$AP:AP,A51)</f>
        <v>0</v>
      </c>
    </row>
    <row r="52" spans="1:7" x14ac:dyDescent="0.2">
      <c r="A52" s="23" t="s">
        <v>1349</v>
      </c>
      <c r="B52" s="8">
        <v>1032379146</v>
      </c>
      <c r="C52" s="25" t="s">
        <v>204</v>
      </c>
      <c r="D52" s="21">
        <f>COUNTIFS('CONTRATOS 2017'!AP:AP,A52,'CONTRATOS 2017'!$AD:AD,"&gt;=1")</f>
        <v>0</v>
      </c>
      <c r="E52" s="20">
        <f>SUMIFS('CONTRATOS 2017'!$AD:AD,'CONTRATOS 2017'!$AP:AP,A52)</f>
        <v>0</v>
      </c>
    </row>
    <row r="53" spans="1:7" x14ac:dyDescent="0.2">
      <c r="A53" s="23" t="s">
        <v>696</v>
      </c>
      <c r="B53" s="8">
        <v>52258308</v>
      </c>
      <c r="C53" s="25" t="s">
        <v>261</v>
      </c>
      <c r="D53" s="21">
        <f>COUNTIFS('CONTRATOS 2017'!AP:AP,A53,'CONTRATOS 2017'!$AD:AD,"&gt;=1")</f>
        <v>0</v>
      </c>
      <c r="E53" s="20">
        <f>SUMIFS('CONTRATOS 2017'!$AD:AD,'CONTRATOS 2017'!$AP:AP,A53)</f>
        <v>0</v>
      </c>
    </row>
    <row r="54" spans="1:7" x14ac:dyDescent="0.2">
      <c r="A54" s="23" t="s">
        <v>734</v>
      </c>
      <c r="B54" s="8">
        <v>52546213</v>
      </c>
      <c r="C54" s="25" t="s">
        <v>160</v>
      </c>
      <c r="D54" s="21">
        <f>COUNTIFS('CONTRATOS 2017'!AP:AP,A54,'CONTRATOS 2017'!$AD:AD,"&gt;=1")</f>
        <v>0</v>
      </c>
      <c r="E54" s="20">
        <f>SUMIFS('CONTRATOS 2017'!$AD:AD,'CONTRATOS 2017'!$AP:AP,A54)</f>
        <v>0</v>
      </c>
    </row>
    <row r="55" spans="1:7" x14ac:dyDescent="0.2">
      <c r="A55" s="23" t="s">
        <v>729</v>
      </c>
      <c r="B55" s="8">
        <v>52528201</v>
      </c>
      <c r="C55" s="25" t="s">
        <v>276</v>
      </c>
      <c r="D55" s="21">
        <f>COUNTIFS('CONTRATOS 2017'!AP:AP,A55,'CONTRATOS 2017'!$AD:AD,"&gt;=1")</f>
        <v>0</v>
      </c>
      <c r="E55" s="20">
        <f>SUMIFS('CONTRATOS 2017'!$AD:AD,'CONTRATOS 2017'!$AP:AP,A55)</f>
        <v>0</v>
      </c>
    </row>
    <row r="56" spans="1:7" x14ac:dyDescent="0.2">
      <c r="A56" s="23" t="s">
        <v>16</v>
      </c>
      <c r="B56" s="8">
        <v>30738603</v>
      </c>
      <c r="C56" s="25" t="s">
        <v>223</v>
      </c>
      <c r="D56" s="21">
        <f>COUNTIFS('CONTRATOS 2017'!AP:AP,A56,'CONTRATOS 2017'!$AD:AD,"&gt;=1")</f>
        <v>6</v>
      </c>
      <c r="E56" s="20">
        <f>SUMIFS('CONTRATOS 2017'!$AD:AD,'CONTRATOS 2017'!$AP:AP,A56)</f>
        <v>167413204</v>
      </c>
      <c r="G56" s="27"/>
    </row>
    <row r="57" spans="1:7" x14ac:dyDescent="0.2">
      <c r="A57" s="23" t="s">
        <v>535</v>
      </c>
      <c r="B57" s="8">
        <v>30237746</v>
      </c>
      <c r="C57" s="25" t="s">
        <v>160</v>
      </c>
      <c r="D57" s="21">
        <f>COUNTIFS('CONTRATOS 2017'!AP:AP,A57,'CONTRATOS 2017'!$AD:AD,"&gt;=1")</f>
        <v>0</v>
      </c>
      <c r="E57" s="20">
        <f>SUMIFS('CONTRATOS 2017'!$AD:AD,'CONTRATOS 2017'!$AP:AP,A57)</f>
        <v>0</v>
      </c>
    </row>
    <row r="58" spans="1:7" x14ac:dyDescent="0.2">
      <c r="A58" s="23" t="s">
        <v>632</v>
      </c>
      <c r="B58" s="8">
        <v>43106175</v>
      </c>
      <c r="C58" s="25" t="s">
        <v>185</v>
      </c>
      <c r="D58" s="21">
        <f>COUNTIFS('CONTRATOS 2017'!AP:AP,A58,'CONTRATOS 2017'!$AD:AD,"&gt;=1")</f>
        <v>0</v>
      </c>
      <c r="E58" s="20">
        <f>SUMIFS('CONTRATOS 2017'!$AD:AD,'CONTRATOS 2017'!$AP:AP,A58)</f>
        <v>0</v>
      </c>
    </row>
    <row r="59" spans="1:7" x14ac:dyDescent="0.2">
      <c r="A59" s="23" t="s">
        <v>1414</v>
      </c>
      <c r="B59" s="8">
        <v>1095792999</v>
      </c>
      <c r="C59" s="25" t="s">
        <v>160</v>
      </c>
      <c r="D59" s="21">
        <f>COUNTIFS('CONTRATOS 2017'!AP:AP,A59,'CONTRATOS 2017'!$AD:AD,"&gt;=1")</f>
        <v>0</v>
      </c>
      <c r="E59" s="20">
        <f>SUMIFS('CONTRATOS 2017'!$AD:AD,'CONTRATOS 2017'!$AP:AP,A59)</f>
        <v>0</v>
      </c>
    </row>
    <row r="60" spans="1:7" x14ac:dyDescent="0.2">
      <c r="A60" s="23" t="s">
        <v>701</v>
      </c>
      <c r="B60" s="8">
        <v>52279938</v>
      </c>
      <c r="C60" s="25" t="s">
        <v>160</v>
      </c>
      <c r="D60" s="21">
        <f>COUNTIFS('CONTRATOS 2017'!AP:AP,A60,'CONTRATOS 2017'!$AD:AD,"&gt;=1")</f>
        <v>0</v>
      </c>
      <c r="E60" s="20">
        <f>SUMIFS('CONTRATOS 2017'!$AD:AD,'CONTRATOS 2017'!$AP:AP,A60)</f>
        <v>0</v>
      </c>
    </row>
    <row r="61" spans="1:7" x14ac:dyDescent="0.2">
      <c r="A61" s="23" t="s">
        <v>996</v>
      </c>
      <c r="B61" s="8">
        <v>79707869</v>
      </c>
      <c r="C61" s="25" t="s">
        <v>212</v>
      </c>
      <c r="D61" s="21">
        <f>COUNTIFS('CONTRATOS 2017'!AP:AP,A61,'CONTRATOS 2017'!$AD:AD,"&gt;=1")</f>
        <v>0</v>
      </c>
      <c r="E61" s="20">
        <f>SUMIFS('CONTRATOS 2017'!$AD:AD,'CONTRATOS 2017'!$AP:AP,A61)</f>
        <v>0</v>
      </c>
    </row>
    <row r="62" spans="1:7" x14ac:dyDescent="0.2">
      <c r="A62" s="23" t="s">
        <v>1309</v>
      </c>
      <c r="B62" s="8">
        <v>1020744323</v>
      </c>
      <c r="C62" s="25" t="s">
        <v>160</v>
      </c>
      <c r="D62" s="21">
        <f>COUNTIFS('CONTRATOS 2017'!AP:AP,A62,'CONTRATOS 2017'!$AD:AD,"&gt;=1")</f>
        <v>0</v>
      </c>
      <c r="E62" s="20">
        <f>SUMIFS('CONTRATOS 2017'!$AD:AD,'CONTRATOS 2017'!$AP:AP,A62)</f>
        <v>0</v>
      </c>
    </row>
    <row r="63" spans="1:7" x14ac:dyDescent="0.2">
      <c r="A63" s="23" t="s">
        <v>722</v>
      </c>
      <c r="B63" s="8">
        <v>52454568</v>
      </c>
      <c r="C63" s="25" t="s">
        <v>184</v>
      </c>
      <c r="D63" s="21">
        <f>COUNTIFS('CONTRATOS 2017'!AP:AP,A63,'CONTRATOS 2017'!$AD:AD,"&gt;=1")</f>
        <v>0</v>
      </c>
      <c r="E63" s="20">
        <f>SUMIFS('CONTRATOS 2017'!$AD:AD,'CONTRATOS 2017'!$AP:AP,A63)</f>
        <v>0</v>
      </c>
    </row>
    <row r="64" spans="1:7" x14ac:dyDescent="0.2">
      <c r="A64" s="23" t="s">
        <v>714</v>
      </c>
      <c r="B64" s="8">
        <v>52390529</v>
      </c>
      <c r="C64" s="25" t="s">
        <v>245</v>
      </c>
      <c r="D64" s="21">
        <f>COUNTIFS('CONTRATOS 2017'!AP:AP,A64,'CONTRATOS 2017'!$AD:AD,"&gt;=1")</f>
        <v>0</v>
      </c>
      <c r="E64" s="20">
        <f>SUMIFS('CONTRATOS 2017'!$AD:AD,'CONTRATOS 2017'!$AP:AP,A64)</f>
        <v>0</v>
      </c>
    </row>
    <row r="65" spans="1:5" x14ac:dyDescent="0.2">
      <c r="A65" s="23" t="s">
        <v>770</v>
      </c>
      <c r="B65" s="8">
        <v>52917088</v>
      </c>
      <c r="C65" s="25" t="s">
        <v>262</v>
      </c>
      <c r="D65" s="21">
        <f>COUNTIFS('CONTRATOS 2017'!AP:AP,A65,'CONTRATOS 2017'!$AD:AD,"&gt;=1")</f>
        <v>0</v>
      </c>
      <c r="E65" s="20">
        <f>SUMIFS('CONTRATOS 2017'!$AD:AD,'CONTRATOS 2017'!$AP:AP,A65)</f>
        <v>0</v>
      </c>
    </row>
    <row r="66" spans="1:5" x14ac:dyDescent="0.2">
      <c r="A66" s="23" t="s">
        <v>1397</v>
      </c>
      <c r="B66" s="8">
        <v>1084735542</v>
      </c>
      <c r="C66" s="25" t="s">
        <v>253</v>
      </c>
      <c r="D66" s="21">
        <f>COUNTIFS('CONTRATOS 2017'!AP:AP,A66,'CONTRATOS 2017'!$AD:AD,"&gt;=1")</f>
        <v>0</v>
      </c>
      <c r="E66" s="20">
        <f>SUMIFS('CONTRATOS 2017'!$AD:AD,'CONTRATOS 2017'!$AP:AP,A66)</f>
        <v>0</v>
      </c>
    </row>
    <row r="67" spans="1:5" x14ac:dyDescent="0.2">
      <c r="A67" s="23" t="s">
        <v>1426</v>
      </c>
      <c r="B67" s="8">
        <v>1120216621</v>
      </c>
      <c r="C67" s="25" t="s">
        <v>182</v>
      </c>
      <c r="D67" s="21">
        <f>COUNTIFS('CONTRATOS 2017'!AP:AP,A67,'CONTRATOS 2017'!$AD:AD,"&gt;=1")</f>
        <v>0</v>
      </c>
      <c r="E67" s="20">
        <f>SUMIFS('CONTRATOS 2017'!$AD:AD,'CONTRATOS 2017'!$AP:AP,A67)</f>
        <v>0</v>
      </c>
    </row>
    <row r="68" spans="1:5" x14ac:dyDescent="0.2">
      <c r="A68" s="23" t="s">
        <v>777</v>
      </c>
      <c r="B68" s="8">
        <v>52970509</v>
      </c>
      <c r="C68" s="25" t="s">
        <v>196</v>
      </c>
      <c r="D68" s="21">
        <f>COUNTIFS('CONTRATOS 2017'!AP:AP,A68,'CONTRATOS 2017'!$AD:AD,"&gt;=1")</f>
        <v>0</v>
      </c>
      <c r="E68" s="20">
        <f>SUMIFS('CONTRATOS 2017'!$AD:AD,'CONTRATOS 2017'!$AP:AP,A68)</f>
        <v>0</v>
      </c>
    </row>
    <row r="69" spans="1:5" x14ac:dyDescent="0.2">
      <c r="A69" s="23" t="s">
        <v>1328</v>
      </c>
      <c r="B69" s="8">
        <v>1026560635</v>
      </c>
      <c r="C69" s="25" t="s">
        <v>282</v>
      </c>
      <c r="D69" s="21">
        <f>COUNTIFS('CONTRATOS 2017'!AP:AP,A69,'CONTRATOS 2017'!$AD:AD,"&gt;=1")</f>
        <v>0</v>
      </c>
      <c r="E69" s="20">
        <f>SUMIFS('CONTRATOS 2017'!$AD:AD,'CONTRATOS 2017'!$AP:AP,A69)</f>
        <v>0</v>
      </c>
    </row>
    <row r="70" spans="1:5" x14ac:dyDescent="0.2">
      <c r="A70" s="23" t="s">
        <v>294</v>
      </c>
      <c r="B70" s="8">
        <v>3170979</v>
      </c>
      <c r="C70" s="25" t="s">
        <v>165</v>
      </c>
      <c r="D70" s="21">
        <f>COUNTIFS('CONTRATOS 2017'!AP:AP,A70,'CONTRATOS 2017'!$AD:AD,"&gt;=1")</f>
        <v>0</v>
      </c>
      <c r="E70" s="20">
        <f>SUMIFS('CONTRATOS 2017'!$AD:AD,'CONTRATOS 2017'!$AP:AP,A70)</f>
        <v>0</v>
      </c>
    </row>
    <row r="71" spans="1:5" x14ac:dyDescent="0.2">
      <c r="A71" s="23" t="s">
        <v>431</v>
      </c>
      <c r="B71" s="8">
        <v>13852174</v>
      </c>
      <c r="C71" s="25" t="s">
        <v>227</v>
      </c>
      <c r="D71" s="21">
        <f>COUNTIFS('CONTRATOS 2017'!AP:AP,A71,'CONTRATOS 2017'!$AD:AD,"&gt;=1")</f>
        <v>0</v>
      </c>
      <c r="E71" s="20">
        <f>SUMIFS('CONTRATOS 2017'!$AD:AD,'CONTRATOS 2017'!$AP:AP,A71)</f>
        <v>0</v>
      </c>
    </row>
    <row r="72" spans="1:5" x14ac:dyDescent="0.2">
      <c r="A72" s="23" t="s">
        <v>949</v>
      </c>
      <c r="B72" s="8">
        <v>79264819</v>
      </c>
      <c r="C72" s="25" t="s">
        <v>160</v>
      </c>
      <c r="D72" s="21">
        <f>COUNTIFS('CONTRATOS 2017'!AP:AP,A72,'CONTRATOS 2017'!$AD:AD,"&gt;=1")</f>
        <v>0</v>
      </c>
      <c r="E72" s="20">
        <f>SUMIFS('CONTRATOS 2017'!$AD:AD,'CONTRATOS 2017'!$AP:AP,A72)</f>
        <v>0</v>
      </c>
    </row>
    <row r="73" spans="1:5" x14ac:dyDescent="0.2">
      <c r="A73" s="23" t="s">
        <v>1245</v>
      </c>
      <c r="B73" s="8">
        <v>94537372</v>
      </c>
      <c r="C73" s="25" t="s">
        <v>202</v>
      </c>
      <c r="D73" s="21">
        <f>COUNTIFS('CONTRATOS 2017'!AP:AP,A73,'CONTRATOS 2017'!$AD:AD,"&gt;=1")</f>
        <v>0</v>
      </c>
      <c r="E73" s="20">
        <f>SUMIFS('CONTRATOS 2017'!$AD:AD,'CONTRATOS 2017'!$AP:AP,A73)</f>
        <v>0</v>
      </c>
    </row>
    <row r="74" spans="1:5" x14ac:dyDescent="0.2">
      <c r="A74" s="23" t="s">
        <v>1190</v>
      </c>
      <c r="B74" s="8">
        <v>88234968</v>
      </c>
      <c r="C74" s="25" t="s">
        <v>280</v>
      </c>
      <c r="D74" s="21">
        <f>COUNTIFS('CONTRATOS 2017'!AP:AP,A74,'CONTRATOS 2017'!$AD:AD,"&gt;=1")</f>
        <v>0</v>
      </c>
      <c r="E74" s="20">
        <f>SUMIFS('CONTRATOS 2017'!$AD:AD,'CONTRATOS 2017'!$AP:AP,A74)</f>
        <v>0</v>
      </c>
    </row>
    <row r="75" spans="1:5" x14ac:dyDescent="0.2">
      <c r="A75" s="23" t="s">
        <v>1055</v>
      </c>
      <c r="B75" s="8">
        <v>80030320</v>
      </c>
      <c r="C75" s="25" t="s">
        <v>162</v>
      </c>
      <c r="D75" s="21">
        <f>COUNTIFS('CONTRATOS 2017'!AP:AP,A75,'CONTRATOS 2017'!$AD:AD,"&gt;=1")</f>
        <v>0</v>
      </c>
      <c r="E75" s="20">
        <f>SUMIFS('CONTRATOS 2017'!$AD:AD,'CONTRATOS 2017'!$AP:AP,A75)</f>
        <v>0</v>
      </c>
    </row>
    <row r="76" spans="1:5" x14ac:dyDescent="0.2">
      <c r="A76" s="23" t="s">
        <v>1402</v>
      </c>
      <c r="B76" s="8">
        <v>1085256374</v>
      </c>
      <c r="C76" s="25" t="s">
        <v>221</v>
      </c>
      <c r="D76" s="21">
        <f>COUNTIFS('CONTRATOS 2017'!AP:AP,A76,'CONTRATOS 2017'!$AD:AD,"&gt;=1")</f>
        <v>0</v>
      </c>
      <c r="E76" s="20">
        <f>SUMIFS('CONTRATOS 2017'!$AD:AD,'CONTRATOS 2017'!$AP:AP,A76)</f>
        <v>0</v>
      </c>
    </row>
    <row r="77" spans="1:5" x14ac:dyDescent="0.2">
      <c r="A77" s="23" t="s">
        <v>439</v>
      </c>
      <c r="B77" s="8">
        <v>14800778</v>
      </c>
      <c r="C77" s="25" t="s">
        <v>170</v>
      </c>
      <c r="D77" s="21">
        <f>COUNTIFS('CONTRATOS 2017'!AP:AP,A77,'CONTRATOS 2017'!$AD:AD,"&gt;=1")</f>
        <v>0</v>
      </c>
      <c r="E77" s="20">
        <f>SUMIFS('CONTRATOS 2017'!$AD:AD,'CONTRATOS 2017'!$AP:AP,A77)</f>
        <v>0</v>
      </c>
    </row>
    <row r="78" spans="1:5" x14ac:dyDescent="0.2">
      <c r="A78" s="23" t="s">
        <v>1075</v>
      </c>
      <c r="B78" s="8">
        <v>80109937</v>
      </c>
      <c r="C78" s="25" t="s">
        <v>179</v>
      </c>
      <c r="D78" s="21">
        <f>COUNTIFS('CONTRATOS 2017'!AP:AP,A78,'CONTRATOS 2017'!$AD:AD,"&gt;=1")</f>
        <v>0</v>
      </c>
      <c r="E78" s="20">
        <f>SUMIFS('CONTRATOS 2017'!$AD:AD,'CONTRATOS 2017'!$AP:AP,A78)</f>
        <v>0</v>
      </c>
    </row>
    <row r="79" spans="1:5" x14ac:dyDescent="0.2">
      <c r="A79" s="23" t="s">
        <v>1249</v>
      </c>
      <c r="B79" s="8">
        <v>98398243</v>
      </c>
      <c r="C79" s="25" t="s">
        <v>182</v>
      </c>
      <c r="D79" s="21">
        <f>COUNTIFS('CONTRATOS 2017'!AP:AP,A79,'CONTRATOS 2017'!$AD:AD,"&gt;=1")</f>
        <v>0</v>
      </c>
      <c r="E79" s="20">
        <f>SUMIFS('CONTRATOS 2017'!$AD:AD,'CONTRATOS 2017'!$AP:AP,A79)</f>
        <v>0</v>
      </c>
    </row>
    <row r="80" spans="1:5" x14ac:dyDescent="0.2">
      <c r="A80" s="23" t="s">
        <v>1293</v>
      </c>
      <c r="B80" s="8">
        <v>1017136093</v>
      </c>
      <c r="C80" s="25" t="s">
        <v>171</v>
      </c>
      <c r="D80" s="21">
        <f>COUNTIFS('CONTRATOS 2017'!AP:AP,A80,'CONTRATOS 2017'!$AD:AD,"&gt;=1")</f>
        <v>0</v>
      </c>
      <c r="E80" s="20">
        <f>SUMIFS('CONTRATOS 2017'!$AD:AD,'CONTRATOS 2017'!$AP:AP,A80)</f>
        <v>0</v>
      </c>
    </row>
    <row r="81" spans="1:5" x14ac:dyDescent="0.2">
      <c r="A81" s="23" t="s">
        <v>1115</v>
      </c>
      <c r="B81" s="8">
        <v>80495438</v>
      </c>
      <c r="C81" s="25" t="s">
        <v>206</v>
      </c>
      <c r="D81" s="21">
        <f>COUNTIFS('CONTRATOS 2017'!AP:AP,A81,'CONTRATOS 2017'!$AD:AD,"&gt;=1")</f>
        <v>0</v>
      </c>
      <c r="E81" s="20">
        <f>SUMIFS('CONTRATOS 2017'!$AD:AD,'CONTRATOS 2017'!$AP:AP,A81)</f>
        <v>0</v>
      </c>
    </row>
    <row r="82" spans="1:5" x14ac:dyDescent="0.2">
      <c r="A82" s="23" t="s">
        <v>1051</v>
      </c>
      <c r="B82" s="8">
        <v>80024627</v>
      </c>
      <c r="C82" s="25" t="s">
        <v>160</v>
      </c>
      <c r="D82" s="21">
        <f>COUNTIFS('CONTRATOS 2017'!AP:AP,A82,'CONTRATOS 2017'!$AD:AD,"&gt;=1")</f>
        <v>0</v>
      </c>
      <c r="E82" s="20">
        <f>SUMIFS('CONTRATOS 2017'!$AD:AD,'CONTRATOS 2017'!$AP:AP,A82)</f>
        <v>0</v>
      </c>
    </row>
    <row r="83" spans="1:5" x14ac:dyDescent="0.2">
      <c r="A83" s="23" t="s">
        <v>1118</v>
      </c>
      <c r="B83" s="8">
        <v>80724389</v>
      </c>
      <c r="C83" s="25" t="s">
        <v>160</v>
      </c>
      <c r="D83" s="21">
        <f>COUNTIFS('CONTRATOS 2017'!AP:AP,A83,'CONTRATOS 2017'!$AD:AD,"&gt;=1")</f>
        <v>0</v>
      </c>
      <c r="E83" s="20">
        <f>SUMIFS('CONTRATOS 2017'!$AD:AD,'CONTRATOS 2017'!$AP:AP,A83)</f>
        <v>0</v>
      </c>
    </row>
    <row r="84" spans="1:5" x14ac:dyDescent="0.2">
      <c r="A84" s="23" t="s">
        <v>858</v>
      </c>
      <c r="B84" s="8">
        <v>72005852</v>
      </c>
      <c r="C84" s="25" t="s">
        <v>199</v>
      </c>
      <c r="D84" s="21">
        <f>COUNTIFS('CONTRATOS 2017'!AP:AP,A84,'CONTRATOS 2017'!$AD:AD,"&gt;=1")</f>
        <v>0</v>
      </c>
      <c r="E84" s="20">
        <f>SUMIFS('CONTRATOS 2017'!$AD:AD,'CONTRATOS 2017'!$AP:AP,A84)</f>
        <v>0</v>
      </c>
    </row>
    <row r="85" spans="1:5" x14ac:dyDescent="0.2">
      <c r="A85" s="23" t="s">
        <v>787</v>
      </c>
      <c r="B85" s="8">
        <v>53037167</v>
      </c>
      <c r="C85" s="25" t="s">
        <v>160</v>
      </c>
      <c r="D85" s="21">
        <f>COUNTIFS('CONTRATOS 2017'!AP:AP,A85,'CONTRATOS 2017'!$AD:AD,"&gt;=1")</f>
        <v>0</v>
      </c>
      <c r="E85" s="20">
        <f>SUMIFS('CONTRATOS 2017'!$AD:AD,'CONTRATOS 2017'!$AP:AP,A85)</f>
        <v>0</v>
      </c>
    </row>
    <row r="86" spans="1:5" x14ac:dyDescent="0.2">
      <c r="A86" s="23" t="s">
        <v>382</v>
      </c>
      <c r="B86" s="8">
        <v>11390371</v>
      </c>
      <c r="C86" s="25" t="s">
        <v>212</v>
      </c>
      <c r="D86" s="21">
        <f>COUNTIFS('CONTRATOS 2017'!AP:AP,A86,'CONTRATOS 2017'!$AD:AD,"&gt;=1")</f>
        <v>0</v>
      </c>
      <c r="E86" s="20">
        <f>SUMIFS('CONTRATOS 2017'!$AD:AD,'CONTRATOS 2017'!$AP:AP,A86)</f>
        <v>0</v>
      </c>
    </row>
    <row r="87" spans="1:5" x14ac:dyDescent="0.2">
      <c r="A87" s="23" t="s">
        <v>950</v>
      </c>
      <c r="B87" s="8">
        <v>79265904</v>
      </c>
      <c r="C87" s="25" t="s">
        <v>199</v>
      </c>
      <c r="D87" s="21">
        <f>COUNTIFS('CONTRATOS 2017'!AP:AP,A87,'CONTRATOS 2017'!$AD:AD,"&gt;=1")</f>
        <v>0</v>
      </c>
      <c r="E87" s="20">
        <f>SUMIFS('CONTRATOS 2017'!$AD:AD,'CONTRATOS 2017'!$AP:AP,A87)</f>
        <v>0</v>
      </c>
    </row>
    <row r="88" spans="1:5" x14ac:dyDescent="0.2">
      <c r="A88" s="23" t="s">
        <v>757</v>
      </c>
      <c r="B88" s="8">
        <v>52843404</v>
      </c>
      <c r="C88" s="25" t="s">
        <v>160</v>
      </c>
      <c r="D88" s="21">
        <f>COUNTIFS('CONTRATOS 2017'!AP:AP,A88,'CONTRATOS 2017'!$AD:AD,"&gt;=1")</f>
        <v>0</v>
      </c>
      <c r="E88" s="20">
        <f>SUMIFS('CONTRATOS 2017'!$AD:AD,'CONTRATOS 2017'!$AP:AP,A88)</f>
        <v>0</v>
      </c>
    </row>
    <row r="89" spans="1:5" x14ac:dyDescent="0.2">
      <c r="A89" s="23" t="s">
        <v>1393</v>
      </c>
      <c r="B89" s="8">
        <v>1082901992</v>
      </c>
      <c r="C89" s="25" t="s">
        <v>190</v>
      </c>
      <c r="D89" s="21">
        <f>COUNTIFS('CONTRATOS 2017'!AP:AP,A89,'CONTRATOS 2017'!$AD:AD,"&gt;=1")</f>
        <v>0</v>
      </c>
      <c r="E89" s="20">
        <f>SUMIFS('CONTRATOS 2017'!$AD:AD,'CONTRATOS 2017'!$AP:AP,A89)</f>
        <v>0</v>
      </c>
    </row>
    <row r="90" spans="1:5" x14ac:dyDescent="0.2">
      <c r="A90" s="23" t="s">
        <v>740</v>
      </c>
      <c r="B90" s="8">
        <v>52717117</v>
      </c>
      <c r="C90" s="25" t="s">
        <v>184</v>
      </c>
      <c r="D90" s="21">
        <f>COUNTIFS('CONTRATOS 2017'!AP:AP,A90,'CONTRATOS 2017'!$AD:AD,"&gt;=1")</f>
        <v>0</v>
      </c>
      <c r="E90" s="20">
        <f>SUMIFS('CONTRATOS 2017'!$AD:AD,'CONTRATOS 2017'!$AP:AP,A90)</f>
        <v>0</v>
      </c>
    </row>
    <row r="91" spans="1:5" x14ac:dyDescent="0.2">
      <c r="A91" s="23" t="s">
        <v>801</v>
      </c>
      <c r="B91" s="8">
        <v>53118707</v>
      </c>
      <c r="C91" s="25" t="s">
        <v>160</v>
      </c>
      <c r="D91" s="21">
        <f>COUNTIFS('CONTRATOS 2017'!AP:AP,A91,'CONTRATOS 2017'!$AD:AD,"&gt;=1")</f>
        <v>0</v>
      </c>
      <c r="E91" s="20">
        <f>SUMIFS('CONTRATOS 2017'!$AD:AD,'CONTRATOS 2017'!$AP:AP,A91)</f>
        <v>0</v>
      </c>
    </row>
    <row r="92" spans="1:5" x14ac:dyDescent="0.2">
      <c r="A92" s="23" t="s">
        <v>831</v>
      </c>
      <c r="B92" s="8">
        <v>63531270</v>
      </c>
      <c r="C92" s="25" t="s">
        <v>160</v>
      </c>
      <c r="D92" s="21">
        <f>COUNTIFS('CONTRATOS 2017'!AP:AP,A92,'CONTRATOS 2017'!$AD:AD,"&gt;=1")</f>
        <v>0</v>
      </c>
      <c r="E92" s="20">
        <f>SUMIFS('CONTRATOS 2017'!$AD:AD,'CONTRATOS 2017'!$AP:AP,A92)</f>
        <v>0</v>
      </c>
    </row>
    <row r="93" spans="1:5" x14ac:dyDescent="0.2">
      <c r="A93" s="23" t="s">
        <v>1458</v>
      </c>
      <c r="B93" s="8">
        <v>52992368</v>
      </c>
      <c r="C93" s="25" t="s">
        <v>1459</v>
      </c>
      <c r="D93" s="21">
        <f>COUNTIFS('CONTRATOS 2017'!AP:AP,A93,'CONTRATOS 2017'!$AD:AD,"&gt;=1")</f>
        <v>0</v>
      </c>
      <c r="E93" s="20">
        <f>SUMIFS('CONTRATOS 2017'!$AD:AD,'CONTRATOS 2017'!$AP:AP,A93)</f>
        <v>0</v>
      </c>
    </row>
    <row r="94" spans="1:5" x14ac:dyDescent="0.2">
      <c r="A94" s="23" t="s">
        <v>683</v>
      </c>
      <c r="B94" s="8">
        <v>52031795</v>
      </c>
      <c r="C94" s="25" t="s">
        <v>262</v>
      </c>
      <c r="D94" s="21">
        <f>COUNTIFS('CONTRATOS 2017'!AP:AP,A94,'CONTRATOS 2017'!$AD:AD,"&gt;=1")</f>
        <v>0</v>
      </c>
      <c r="E94" s="20">
        <f>SUMIFS('CONTRATOS 2017'!$AD:AD,'CONTRATOS 2017'!$AP:AP,A94)</f>
        <v>0</v>
      </c>
    </row>
    <row r="95" spans="1:5" x14ac:dyDescent="0.2">
      <c r="A95" s="23" t="s">
        <v>756</v>
      </c>
      <c r="B95" s="8">
        <v>52842749</v>
      </c>
      <c r="C95" s="25" t="s">
        <v>262</v>
      </c>
      <c r="D95" s="21">
        <f>COUNTIFS('CONTRATOS 2017'!AP:AP,A95,'CONTRATOS 2017'!$AD:AD,"&gt;=1")</f>
        <v>0</v>
      </c>
      <c r="E95" s="20">
        <f>SUMIFS('CONTRATOS 2017'!$AD:AD,'CONTRATOS 2017'!$AP:AP,A95)</f>
        <v>0</v>
      </c>
    </row>
    <row r="96" spans="1:5" x14ac:dyDescent="0.2">
      <c r="A96" s="23" t="s">
        <v>716</v>
      </c>
      <c r="B96" s="8">
        <v>52409905</v>
      </c>
      <c r="C96" s="25" t="s">
        <v>212</v>
      </c>
      <c r="D96" s="21">
        <f>COUNTIFS('CONTRATOS 2017'!AP:AP,A96,'CONTRATOS 2017'!$AD:AD,"&gt;=1")</f>
        <v>0</v>
      </c>
      <c r="E96" s="20">
        <f>SUMIFS('CONTRATOS 2017'!$AD:AD,'CONTRATOS 2017'!$AP:AP,A96)</f>
        <v>0</v>
      </c>
    </row>
    <row r="97" spans="1:5" x14ac:dyDescent="0.2">
      <c r="A97" s="23" t="s">
        <v>564</v>
      </c>
      <c r="B97" s="8">
        <v>35260585</v>
      </c>
      <c r="C97" s="25" t="s">
        <v>160</v>
      </c>
      <c r="D97" s="21">
        <f>COUNTIFS('CONTRATOS 2017'!AP:AP,A97,'CONTRATOS 2017'!$AD:AD,"&gt;=1")</f>
        <v>0</v>
      </c>
      <c r="E97" s="20">
        <f>SUMIFS('CONTRATOS 2017'!$AD:AD,'CONTRATOS 2017'!$AP:AP,A97)</f>
        <v>0</v>
      </c>
    </row>
    <row r="98" spans="1:5" x14ac:dyDescent="0.2">
      <c r="A98" s="23" t="s">
        <v>1442</v>
      </c>
      <c r="B98" s="8">
        <v>1130678897</v>
      </c>
      <c r="C98" s="25" t="s">
        <v>175</v>
      </c>
      <c r="D98" s="21">
        <f>COUNTIFS('CONTRATOS 2017'!AP:AP,A98,'CONTRATOS 2017'!$AD:AD,"&gt;=1")</f>
        <v>0</v>
      </c>
      <c r="E98" s="20">
        <f>SUMIFS('CONTRATOS 2017'!$AD:AD,'CONTRATOS 2017'!$AP:AP,A98)</f>
        <v>0</v>
      </c>
    </row>
    <row r="99" spans="1:5" x14ac:dyDescent="0.2">
      <c r="A99" s="23" t="s">
        <v>1279</v>
      </c>
      <c r="B99" s="8">
        <v>1014198366</v>
      </c>
      <c r="C99" s="25" t="s">
        <v>160</v>
      </c>
      <c r="D99" s="21">
        <f>COUNTIFS('CONTRATOS 2017'!AP:AP,A99,'CONTRATOS 2017'!$AD:AD,"&gt;=1")</f>
        <v>0</v>
      </c>
      <c r="E99" s="20">
        <f>SUMIFS('CONTRATOS 2017'!$AD:AD,'CONTRATOS 2017'!$AP:AP,A99)</f>
        <v>0</v>
      </c>
    </row>
    <row r="100" spans="1:5" x14ac:dyDescent="0.2">
      <c r="A100" s="23" t="s">
        <v>545</v>
      </c>
      <c r="B100" s="8">
        <v>31573241</v>
      </c>
      <c r="C100" s="25" t="s">
        <v>181</v>
      </c>
      <c r="D100" s="21">
        <f>COUNTIFS('CONTRATOS 2017'!AP:AP,A100,'CONTRATOS 2017'!$AD:AD,"&gt;=1")</f>
        <v>0</v>
      </c>
      <c r="E100" s="20">
        <f>SUMIFS('CONTRATOS 2017'!$AD:AD,'CONTRATOS 2017'!$AP:AP,A100)</f>
        <v>0</v>
      </c>
    </row>
    <row r="101" spans="1:5" x14ac:dyDescent="0.2">
      <c r="A101" s="23" t="s">
        <v>686</v>
      </c>
      <c r="B101" s="8">
        <v>52077438</v>
      </c>
      <c r="C101" s="25" t="s">
        <v>160</v>
      </c>
      <c r="D101" s="21">
        <f>COUNTIFS('CONTRATOS 2017'!AP:AP,A101,'CONTRATOS 2017'!$AD:AD,"&gt;=1")</f>
        <v>0</v>
      </c>
      <c r="E101" s="20">
        <f>SUMIFS('CONTRATOS 2017'!$AD:AD,'CONTRATOS 2017'!$AP:AP,A101)</f>
        <v>0</v>
      </c>
    </row>
    <row r="102" spans="1:5" x14ac:dyDescent="0.2">
      <c r="A102" s="23" t="s">
        <v>1355</v>
      </c>
      <c r="B102" s="8">
        <v>1032417100</v>
      </c>
      <c r="C102" s="25" t="s">
        <v>206</v>
      </c>
      <c r="D102" s="21">
        <f>COUNTIFS('CONTRATOS 2017'!AP:AP,A102,'CONTRATOS 2017'!$AD:AD,"&gt;=1")</f>
        <v>0</v>
      </c>
      <c r="E102" s="20">
        <f>SUMIFS('CONTRATOS 2017'!$AD:AD,'CONTRATOS 2017'!$AP:AP,A102)</f>
        <v>0</v>
      </c>
    </row>
    <row r="103" spans="1:5" x14ac:dyDescent="0.2">
      <c r="A103" s="23" t="s">
        <v>1171</v>
      </c>
      <c r="B103" s="8">
        <v>87491479</v>
      </c>
      <c r="C103" s="25" t="s">
        <v>188</v>
      </c>
      <c r="D103" s="21">
        <f>COUNTIFS('CONTRATOS 2017'!AP:AP,A103,'CONTRATOS 2017'!$AD:AD,"&gt;=1")</f>
        <v>0</v>
      </c>
      <c r="E103" s="20">
        <f>SUMIFS('CONTRATOS 2017'!$AD:AD,'CONTRATOS 2017'!$AP:AP,A103)</f>
        <v>0</v>
      </c>
    </row>
    <row r="104" spans="1:5" x14ac:dyDescent="0.2">
      <c r="A104" s="23" t="s">
        <v>29</v>
      </c>
      <c r="B104" s="8">
        <v>79671646</v>
      </c>
      <c r="C104" s="25" t="s">
        <v>255</v>
      </c>
      <c r="D104" s="21">
        <f>COUNTIFS('CONTRATOS 2017'!AP:AP,A104,'CONTRATOS 2017'!$AD:AD,"&gt;=1")</f>
        <v>0</v>
      </c>
      <c r="E104" s="20">
        <f>SUMIFS('CONTRATOS 2017'!$AD:AD,'CONTRATOS 2017'!$AP:AP,A104)</f>
        <v>0</v>
      </c>
    </row>
    <row r="105" spans="1:5" x14ac:dyDescent="0.2">
      <c r="A105" s="23" t="s">
        <v>1406</v>
      </c>
      <c r="B105" s="8">
        <v>1087108403</v>
      </c>
      <c r="C105" s="25" t="s">
        <v>160</v>
      </c>
      <c r="D105" s="21">
        <f>COUNTIFS('CONTRATOS 2017'!AP:AP,A105,'CONTRATOS 2017'!$AD:AD,"&gt;=1")</f>
        <v>0</v>
      </c>
      <c r="E105" s="20">
        <f>SUMIFS('CONTRATOS 2017'!$AD:AD,'CONTRATOS 2017'!$AP:AP,A105)</f>
        <v>0</v>
      </c>
    </row>
    <row r="106" spans="1:5" x14ac:dyDescent="0.2">
      <c r="A106" s="23" t="s">
        <v>393</v>
      </c>
      <c r="B106" s="8">
        <v>11813944</v>
      </c>
      <c r="C106" s="25" t="s">
        <v>171</v>
      </c>
      <c r="D106" s="21">
        <f>COUNTIFS('CONTRATOS 2017'!AP:AP,A106,'CONTRATOS 2017'!$AD:AD,"&gt;=1")</f>
        <v>0</v>
      </c>
      <c r="E106" s="20">
        <f>SUMIFS('CONTRATOS 2017'!$AD:AD,'CONTRATOS 2017'!$AP:AP,A106)</f>
        <v>0</v>
      </c>
    </row>
    <row r="107" spans="1:5" x14ac:dyDescent="0.2">
      <c r="A107" s="23" t="s">
        <v>899</v>
      </c>
      <c r="B107" s="8">
        <v>73583050</v>
      </c>
      <c r="C107" s="25" t="s">
        <v>160</v>
      </c>
      <c r="D107" s="21">
        <f>COUNTIFS('CONTRATOS 2017'!AP:AP,A107,'CONTRATOS 2017'!$AD:AD,"&gt;=1")</f>
        <v>0</v>
      </c>
      <c r="E107" s="20">
        <f>SUMIFS('CONTRATOS 2017'!$AD:AD,'CONTRATOS 2017'!$AP:AP,A107)</f>
        <v>0</v>
      </c>
    </row>
    <row r="108" spans="1:5" x14ac:dyDescent="0.2">
      <c r="A108" s="23" t="s">
        <v>1229</v>
      </c>
      <c r="B108" s="8">
        <v>94391059</v>
      </c>
      <c r="C108" s="25" t="s">
        <v>170</v>
      </c>
      <c r="D108" s="21">
        <f>COUNTIFS('CONTRATOS 2017'!AP:AP,A108,'CONTRATOS 2017'!$AD:AD,"&gt;=1")</f>
        <v>0</v>
      </c>
      <c r="E108" s="20">
        <f>SUMIFS('CONTRATOS 2017'!$AD:AD,'CONTRATOS 2017'!$AP:AP,A108)</f>
        <v>0</v>
      </c>
    </row>
    <row r="109" spans="1:5" x14ac:dyDescent="0.2">
      <c r="A109" s="23" t="s">
        <v>1146</v>
      </c>
      <c r="B109" s="8">
        <v>85446668</v>
      </c>
      <c r="C109" s="25" t="s">
        <v>166</v>
      </c>
      <c r="D109" s="21">
        <f>COUNTIFS('CONTRATOS 2017'!AP:AP,A109,'CONTRATOS 2017'!$AD:AD,"&gt;=1")</f>
        <v>0</v>
      </c>
      <c r="E109" s="20">
        <f>SUMIFS('CONTRATOS 2017'!$AD:AD,'CONTRATOS 2017'!$AP:AP,A109)</f>
        <v>0</v>
      </c>
    </row>
    <row r="110" spans="1:5" x14ac:dyDescent="0.2">
      <c r="A110" s="23" t="s">
        <v>1147</v>
      </c>
      <c r="B110" s="8">
        <v>85459147</v>
      </c>
      <c r="C110" s="25" t="s">
        <v>190</v>
      </c>
      <c r="D110" s="21">
        <f>COUNTIFS('CONTRATOS 2017'!AP:AP,A110,'CONTRATOS 2017'!$AD:AD,"&gt;=1")</f>
        <v>0</v>
      </c>
      <c r="E110" s="20">
        <f>SUMIFS('CONTRATOS 2017'!$AD:AD,'CONTRATOS 2017'!$AP:AP,A110)</f>
        <v>0</v>
      </c>
    </row>
    <row r="111" spans="1:5" x14ac:dyDescent="0.2">
      <c r="A111" s="23" t="s">
        <v>749</v>
      </c>
      <c r="B111" s="8">
        <v>52796490</v>
      </c>
      <c r="C111" s="25" t="s">
        <v>160</v>
      </c>
      <c r="D111" s="21">
        <f>COUNTIFS('CONTRATOS 2017'!AP:AP,A111,'CONTRATOS 2017'!$AD:AD,"&gt;=1")</f>
        <v>0</v>
      </c>
      <c r="E111" s="20">
        <f>SUMIFS('CONTRATOS 2017'!$AD:AD,'CONTRATOS 2017'!$AP:AP,A111)</f>
        <v>0</v>
      </c>
    </row>
    <row r="112" spans="1:5" x14ac:dyDescent="0.2">
      <c r="A112" s="23" t="s">
        <v>580</v>
      </c>
      <c r="B112" s="8">
        <v>36950308</v>
      </c>
      <c r="C112" s="25" t="s">
        <v>221</v>
      </c>
      <c r="D112" s="21">
        <f>COUNTIFS('CONTRATOS 2017'!AP:AP,A112,'CONTRATOS 2017'!$AD:AD,"&gt;=1")</f>
        <v>0</v>
      </c>
      <c r="E112" s="20">
        <f>SUMIFS('CONTRATOS 2017'!$AD:AD,'CONTRATOS 2017'!$AP:AP,A112)</f>
        <v>0</v>
      </c>
    </row>
    <row r="113" spans="1:9" x14ac:dyDescent="0.2">
      <c r="A113" s="23" t="s">
        <v>633</v>
      </c>
      <c r="B113" s="15">
        <v>43538083</v>
      </c>
      <c r="C113" s="25" t="s">
        <v>266</v>
      </c>
      <c r="D113" s="21">
        <f>COUNTIFS('CONTRATOS 2017'!AP:AP,A113,'CONTRATOS 2017'!$AD:AD,"&gt;=1")</f>
        <v>0</v>
      </c>
      <c r="E113" s="20">
        <f>SUMIFS('CONTRATOS 2017'!$AD:AD,'CONTRATOS 2017'!$AP:AP,A113)</f>
        <v>0</v>
      </c>
    </row>
    <row r="114" spans="1:9" x14ac:dyDescent="0.2">
      <c r="A114" s="23" t="s">
        <v>133</v>
      </c>
      <c r="B114" s="8">
        <v>79412681</v>
      </c>
      <c r="C114" s="25" t="s">
        <v>193</v>
      </c>
      <c r="D114" s="21">
        <f>COUNTIFS('CONTRATOS 2017'!AP:AP,A114,'CONTRATOS 2017'!$AD:AD,"&gt;=1")</f>
        <v>0</v>
      </c>
      <c r="E114" s="20">
        <f>SUMIFS('CONTRATOS 2017'!$AD:AD,'CONTRATOS 2017'!$AP:AP,A114)</f>
        <v>0</v>
      </c>
    </row>
    <row r="115" spans="1:9" x14ac:dyDescent="0.2">
      <c r="A115" s="23" t="s">
        <v>640</v>
      </c>
      <c r="B115" s="8">
        <v>43920213</v>
      </c>
      <c r="C115" s="25" t="s">
        <v>171</v>
      </c>
      <c r="D115" s="21">
        <f>COUNTIFS('CONTRATOS 2017'!AP:AP,A115,'CONTRATOS 2017'!$AD:AD,"&gt;=1")</f>
        <v>0</v>
      </c>
      <c r="E115" s="20">
        <f>SUMIFS('CONTRATOS 2017'!$AD:AD,'CONTRATOS 2017'!$AP:AP,A115)</f>
        <v>0</v>
      </c>
    </row>
    <row r="116" spans="1:9" x14ac:dyDescent="0.2">
      <c r="A116" s="23" t="s">
        <v>737</v>
      </c>
      <c r="B116" s="8">
        <v>52581895</v>
      </c>
      <c r="C116" s="25" t="s">
        <v>255</v>
      </c>
      <c r="D116" s="21">
        <f>COUNTIFS('CONTRATOS 2017'!AP:AP,A116,'CONTRATOS 2017'!$AD:AD,"&gt;=1")</f>
        <v>0</v>
      </c>
      <c r="E116" s="20">
        <f>SUMIFS('CONTRATOS 2017'!$AD:AD,'CONTRATOS 2017'!$AP:AP,A116)</f>
        <v>0</v>
      </c>
    </row>
    <row r="117" spans="1:9" x14ac:dyDescent="0.2">
      <c r="A117" s="23" t="s">
        <v>705</v>
      </c>
      <c r="B117" s="8">
        <v>52310459</v>
      </c>
      <c r="C117" s="25" t="s">
        <v>273</v>
      </c>
      <c r="D117" s="21">
        <f>COUNTIFS('CONTRATOS 2017'!AP:AP,A117,'CONTRATOS 2017'!$AD:AD,"&gt;=1")</f>
        <v>0</v>
      </c>
      <c r="E117" s="20">
        <f>SUMIFS('CONTRATOS 2017'!$AD:AD,'CONTRATOS 2017'!$AP:AP,A117)</f>
        <v>0</v>
      </c>
    </row>
    <row r="118" spans="1:9" x14ac:dyDescent="0.2">
      <c r="A118" s="23" t="s">
        <v>661</v>
      </c>
      <c r="B118" s="8">
        <v>51768619</v>
      </c>
      <c r="C118" s="25" t="s">
        <v>272</v>
      </c>
      <c r="D118" s="21">
        <f>COUNTIFS('CONTRATOS 2017'!AP:AP,A118,'CONTRATOS 2017'!$AD:AD,"&gt;=1")</f>
        <v>0</v>
      </c>
      <c r="E118" s="20">
        <f>SUMIFS('CONTRATOS 2017'!$AD:AD,'CONTRATOS 2017'!$AP:AP,A118)</f>
        <v>0</v>
      </c>
    </row>
    <row r="119" spans="1:9" x14ac:dyDescent="0.2">
      <c r="A119" s="23" t="s">
        <v>626</v>
      </c>
      <c r="B119" s="8">
        <v>42153088</v>
      </c>
      <c r="C119" s="25" t="s">
        <v>208</v>
      </c>
      <c r="D119" s="21">
        <f>COUNTIFS('CONTRATOS 2017'!AP:AP,A119,'CONTRATOS 2017'!$AD:AD,"&gt;=1")</f>
        <v>0</v>
      </c>
      <c r="E119" s="20">
        <f>SUMIFS('CONTRATOS 2017'!$AD:AD,'CONTRATOS 2017'!$AP:AP,A119)</f>
        <v>0</v>
      </c>
    </row>
    <row r="120" spans="1:9" x14ac:dyDescent="0.2">
      <c r="A120" s="23" t="s">
        <v>783</v>
      </c>
      <c r="B120" s="8">
        <v>52992582</v>
      </c>
      <c r="C120" s="25" t="s">
        <v>160</v>
      </c>
      <c r="D120" s="21">
        <f>COUNTIFS('CONTRATOS 2017'!AP:AP,A120,'CONTRATOS 2017'!$AD:AD,"&gt;=1")</f>
        <v>0</v>
      </c>
      <c r="E120" s="20">
        <f>SUMIFS('CONTRATOS 2017'!$AD:AD,'CONTRATOS 2017'!$AP:AP,A120)</f>
        <v>0</v>
      </c>
    </row>
    <row r="121" spans="1:9" s="5" customFormat="1" x14ac:dyDescent="0.2">
      <c r="A121" s="23" t="s">
        <v>560</v>
      </c>
      <c r="B121" s="8">
        <v>33365887</v>
      </c>
      <c r="C121" s="25" t="s">
        <v>178</v>
      </c>
      <c r="D121" s="21">
        <f>COUNTIFS('CONTRATOS 2017'!AP:AP,A121,'CONTRATOS 2017'!$AD:AD,"&gt;=1")</f>
        <v>0</v>
      </c>
      <c r="E121" s="20">
        <f>SUMIFS('CONTRATOS 2017'!$AD:AD,'CONTRATOS 2017'!$AP:AP,A121)</f>
        <v>0</v>
      </c>
      <c r="F121" s="1"/>
      <c r="G121" s="1"/>
      <c r="H121" s="1"/>
      <c r="I121" s="1"/>
    </row>
    <row r="122" spans="1:9" x14ac:dyDescent="0.2">
      <c r="A122" s="23" t="s">
        <v>678</v>
      </c>
      <c r="B122" s="8">
        <v>51969566</v>
      </c>
      <c r="C122" s="25" t="s">
        <v>252</v>
      </c>
      <c r="D122" s="21">
        <f>COUNTIFS('CONTRATOS 2017'!AP:AP,A122,'CONTRATOS 2017'!$AD:AD,"&gt;=1")</f>
        <v>1</v>
      </c>
      <c r="E122" s="20">
        <f>SUMIFS('CONTRATOS 2017'!$AD:AD,'CONTRATOS 2017'!$AP:AP,A122)</f>
        <v>32000000</v>
      </c>
    </row>
    <row r="123" spans="1:9" x14ac:dyDescent="0.2">
      <c r="A123" s="23" t="s">
        <v>1061</v>
      </c>
      <c r="B123" s="8">
        <v>80049005</v>
      </c>
      <c r="C123" s="25" t="s">
        <v>165</v>
      </c>
      <c r="D123" s="21">
        <f>COUNTIFS('CONTRATOS 2017'!AP:AP,A123,'CONTRATOS 2017'!$AD:AD,"&gt;=1")</f>
        <v>0</v>
      </c>
      <c r="E123" s="20">
        <f>SUMIFS('CONTRATOS 2017'!$AD:AD,'CONTRATOS 2017'!$AP:AP,A123)</f>
        <v>0</v>
      </c>
    </row>
    <row r="124" spans="1:9" x14ac:dyDescent="0.2">
      <c r="A124" s="23" t="s">
        <v>1316</v>
      </c>
      <c r="B124" s="8">
        <v>1022381646</v>
      </c>
      <c r="C124" s="25" t="s">
        <v>160</v>
      </c>
      <c r="D124" s="21">
        <f>COUNTIFS('CONTRATOS 2017'!AP:AP,A124,'CONTRATOS 2017'!$AD:AD,"&gt;=1")</f>
        <v>0</v>
      </c>
      <c r="E124" s="20">
        <f>SUMIFS('CONTRATOS 2017'!$AD:AD,'CONTRATOS 2017'!$AP:AP,A124)</f>
        <v>0</v>
      </c>
    </row>
    <row r="125" spans="1:9" x14ac:dyDescent="0.2">
      <c r="A125" s="23" t="s">
        <v>530</v>
      </c>
      <c r="B125" s="8">
        <v>27087578</v>
      </c>
      <c r="C125" s="25" t="s">
        <v>221</v>
      </c>
      <c r="D125" s="21">
        <f>COUNTIFS('CONTRATOS 2017'!AP:AP,A125,'CONTRATOS 2017'!$AD:AD,"&gt;=1")</f>
        <v>0</v>
      </c>
      <c r="E125" s="20">
        <f>SUMIFS('CONTRATOS 2017'!$AD:AD,'CONTRATOS 2017'!$AP:AP,A125)</f>
        <v>0</v>
      </c>
    </row>
    <row r="126" spans="1:9" x14ac:dyDescent="0.2">
      <c r="A126" s="23" t="s">
        <v>374</v>
      </c>
      <c r="B126" s="8">
        <v>10472727</v>
      </c>
      <c r="C126" s="25" t="s">
        <v>210</v>
      </c>
      <c r="D126" s="21">
        <f>COUNTIFS('CONTRATOS 2017'!AP:AP,A126,'CONTRATOS 2017'!$AD:AD,"&gt;=1")</f>
        <v>0</v>
      </c>
      <c r="E126" s="20">
        <f>SUMIFS('CONTRATOS 2017'!$AD:AD,'CONTRATOS 2017'!$AP:AP,A126)</f>
        <v>0</v>
      </c>
    </row>
    <row r="127" spans="1:9" x14ac:dyDescent="0.2">
      <c r="A127" s="23" t="s">
        <v>1280</v>
      </c>
      <c r="B127" s="8">
        <v>1014198644</v>
      </c>
      <c r="C127" s="25" t="s">
        <v>160</v>
      </c>
      <c r="D127" s="21">
        <f>COUNTIFS('CONTRATOS 2017'!AP:AP,A127,'CONTRATOS 2017'!$AD:AD,"&gt;=1")</f>
        <v>0</v>
      </c>
      <c r="E127" s="20">
        <f>SUMIFS('CONTRATOS 2017'!$AD:AD,'CONTRATOS 2017'!$AP:AP,A127)</f>
        <v>0</v>
      </c>
    </row>
    <row r="128" spans="1:9" x14ac:dyDescent="0.2">
      <c r="A128" s="23" t="s">
        <v>342</v>
      </c>
      <c r="B128" s="8">
        <v>7730384</v>
      </c>
      <c r="C128" s="25" t="s">
        <v>198</v>
      </c>
      <c r="D128" s="21">
        <f>COUNTIFS('CONTRATOS 2017'!AP:AP,A128,'CONTRATOS 2017'!$AD:AD,"&gt;=1")</f>
        <v>0</v>
      </c>
      <c r="E128" s="20">
        <f>SUMIFS('CONTRATOS 2017'!$AD:AD,'CONTRATOS 2017'!$AP:AP,A128)</f>
        <v>0</v>
      </c>
    </row>
    <row r="129" spans="1:5" x14ac:dyDescent="0.2">
      <c r="A129" s="23" t="s">
        <v>288</v>
      </c>
      <c r="B129" s="8">
        <v>1978031</v>
      </c>
      <c r="C129" s="25" t="s">
        <v>163</v>
      </c>
      <c r="D129" s="21">
        <f>COUNTIFS('CONTRATOS 2017'!AP:AP,A129,'CONTRATOS 2017'!$AD:AD,"&gt;=1")</f>
        <v>0</v>
      </c>
      <c r="E129" s="20">
        <f>SUMIFS('CONTRATOS 2017'!$AD:AD,'CONTRATOS 2017'!$AP:AP,A129)</f>
        <v>0</v>
      </c>
    </row>
    <row r="130" spans="1:5" x14ac:dyDescent="0.2">
      <c r="A130" s="23" t="s">
        <v>50</v>
      </c>
      <c r="B130" s="8">
        <v>79448817</v>
      </c>
      <c r="C130" s="25" t="s">
        <v>270</v>
      </c>
      <c r="D130" s="21">
        <f>COUNTIFS('CONTRATOS 2017'!AP:AP,A130,'CONTRATOS 2017'!$AD:AD,"&gt;=1")</f>
        <v>3</v>
      </c>
      <c r="E130" s="20">
        <f>SUMIFS('CONTRATOS 2017'!$AD:AD,'CONTRATOS 2017'!$AP:AP,A130)</f>
        <v>44680427</v>
      </c>
    </row>
    <row r="131" spans="1:5" x14ac:dyDescent="0.2">
      <c r="A131" s="23" t="s">
        <v>967</v>
      </c>
      <c r="B131" s="8">
        <v>79480759</v>
      </c>
      <c r="C131" s="25" t="s">
        <v>249</v>
      </c>
      <c r="D131" s="21">
        <f>COUNTIFS('CONTRATOS 2017'!AP:AP,A131,'CONTRATOS 2017'!$AD:AD,"&gt;=1")</f>
        <v>0</v>
      </c>
      <c r="E131" s="20">
        <f>SUMIFS('CONTRATOS 2017'!$AD:AD,'CONTRATOS 2017'!$AP:AP,A131)</f>
        <v>0</v>
      </c>
    </row>
    <row r="132" spans="1:5" x14ac:dyDescent="0.2">
      <c r="A132" s="23" t="s">
        <v>1132</v>
      </c>
      <c r="B132" s="8">
        <v>80875093</v>
      </c>
      <c r="C132" s="25" t="s">
        <v>160</v>
      </c>
      <c r="D132" s="21">
        <f>COUNTIFS('CONTRATOS 2017'!AP:AP,A132,'CONTRATOS 2017'!$AD:AD,"&gt;=1")</f>
        <v>0</v>
      </c>
      <c r="E132" s="20">
        <f>SUMIFS('CONTRATOS 2017'!$AD:AD,'CONTRATOS 2017'!$AP:AP,A132)</f>
        <v>0</v>
      </c>
    </row>
    <row r="133" spans="1:5" x14ac:dyDescent="0.2">
      <c r="A133" s="23" t="s">
        <v>1072</v>
      </c>
      <c r="B133" s="8">
        <v>80086264</v>
      </c>
      <c r="C133" s="25" t="s">
        <v>243</v>
      </c>
      <c r="D133" s="21">
        <f>COUNTIFS('CONTRATOS 2017'!AP:AP,A133,'CONTRATOS 2017'!$AD:AD,"&gt;=1")</f>
        <v>0</v>
      </c>
      <c r="E133" s="20">
        <f>SUMIFS('CONTRATOS 2017'!$AD:AD,'CONTRATOS 2017'!$AP:AP,A133)</f>
        <v>0</v>
      </c>
    </row>
    <row r="134" spans="1:5" x14ac:dyDescent="0.2">
      <c r="A134" s="23" t="s">
        <v>426</v>
      </c>
      <c r="B134" s="8">
        <v>13542991</v>
      </c>
      <c r="C134" s="25" t="s">
        <v>226</v>
      </c>
      <c r="D134" s="21">
        <f>COUNTIFS('CONTRATOS 2017'!AP:AP,A134,'CONTRATOS 2017'!$AD:AD,"&gt;=1")</f>
        <v>0</v>
      </c>
      <c r="E134" s="20">
        <f>SUMIFS('CONTRATOS 2017'!$AD:AD,'CONTRATOS 2017'!$AP:AP,A134)</f>
        <v>0</v>
      </c>
    </row>
    <row r="135" spans="1:5" x14ac:dyDescent="0.2">
      <c r="A135" s="23" t="s">
        <v>1223</v>
      </c>
      <c r="B135" s="8">
        <v>94257714</v>
      </c>
      <c r="C135" s="25" t="s">
        <v>173</v>
      </c>
      <c r="D135" s="21">
        <f>COUNTIFS('CONTRATOS 2017'!AP:AP,A135,'CONTRATOS 2017'!$AD:AD,"&gt;=1")</f>
        <v>0</v>
      </c>
      <c r="E135" s="20">
        <f>SUMIFS('CONTRATOS 2017'!$AD:AD,'CONTRATOS 2017'!$AP:AP,A135)</f>
        <v>0</v>
      </c>
    </row>
    <row r="136" spans="1:5" x14ac:dyDescent="0.2">
      <c r="A136" s="23" t="s">
        <v>340</v>
      </c>
      <c r="B136" s="8">
        <v>7709557</v>
      </c>
      <c r="C136" s="25" t="s">
        <v>196</v>
      </c>
      <c r="D136" s="21">
        <f>COUNTIFS('CONTRATOS 2017'!AP:AP,A136,'CONTRATOS 2017'!$AD:AD,"&gt;=1")</f>
        <v>0</v>
      </c>
      <c r="E136" s="20">
        <f>SUMIFS('CONTRATOS 2017'!$AD:AD,'CONTRATOS 2017'!$AP:AP,A136)</f>
        <v>0</v>
      </c>
    </row>
    <row r="137" spans="1:5" x14ac:dyDescent="0.2">
      <c r="A137" s="23" t="s">
        <v>1243</v>
      </c>
      <c r="B137" s="8">
        <v>94529246</v>
      </c>
      <c r="C137" s="25" t="s">
        <v>164</v>
      </c>
      <c r="D137" s="21">
        <f>COUNTIFS('CONTRATOS 2017'!AP:AP,A137,'CONTRATOS 2017'!$AD:AD,"&gt;=1")</f>
        <v>0</v>
      </c>
      <c r="E137" s="20">
        <f>SUMIFS('CONTRATOS 2017'!$AD:AD,'CONTRATOS 2017'!$AP:AP,A137)</f>
        <v>0</v>
      </c>
    </row>
    <row r="138" spans="1:5" x14ac:dyDescent="0.2">
      <c r="A138" s="23" t="s">
        <v>1185</v>
      </c>
      <c r="B138" s="8">
        <v>88227550</v>
      </c>
      <c r="C138" s="25" t="s">
        <v>209</v>
      </c>
      <c r="D138" s="21">
        <f>COUNTIFS('CONTRATOS 2017'!AP:AP,A138,'CONTRATOS 2017'!$AD:AD,"&gt;=1")</f>
        <v>0</v>
      </c>
      <c r="E138" s="20">
        <f>SUMIFS('CONTRATOS 2017'!$AD:AD,'CONTRATOS 2017'!$AP:AP,A138)</f>
        <v>0</v>
      </c>
    </row>
    <row r="139" spans="1:5" x14ac:dyDescent="0.2">
      <c r="A139" s="23" t="s">
        <v>849</v>
      </c>
      <c r="B139" s="8">
        <v>70326688</v>
      </c>
      <c r="C139" s="25" t="s">
        <v>243</v>
      </c>
      <c r="D139" s="21">
        <f>COUNTIFS('CONTRATOS 2017'!AP:AP,A139,'CONTRATOS 2017'!$AD:AD,"&gt;=1")</f>
        <v>0</v>
      </c>
      <c r="E139" s="20">
        <f>SUMIFS('CONTRATOS 2017'!$AD:AD,'CONTRATOS 2017'!$AP:AP,A139)</f>
        <v>0</v>
      </c>
    </row>
    <row r="140" spans="1:5" x14ac:dyDescent="0.2">
      <c r="A140" s="23" t="s">
        <v>316</v>
      </c>
      <c r="B140" s="8">
        <v>6241231</v>
      </c>
      <c r="C140" s="25" t="s">
        <v>160</v>
      </c>
      <c r="D140" s="21">
        <f>COUNTIFS('CONTRATOS 2017'!AP:AP,A140,'CONTRATOS 2017'!$AD:AD,"&gt;=1")</f>
        <v>0</v>
      </c>
      <c r="E140" s="20">
        <f>SUMIFS('CONTRATOS 2017'!$AD:AD,'CONTRATOS 2017'!$AP:AP,A140)</f>
        <v>0</v>
      </c>
    </row>
    <row r="141" spans="1:5" x14ac:dyDescent="0.2">
      <c r="A141" s="23" t="s">
        <v>1392</v>
      </c>
      <c r="B141" s="8">
        <v>1077420357</v>
      </c>
      <c r="C141" s="25" t="s">
        <v>284</v>
      </c>
      <c r="D141" s="21">
        <f>COUNTIFS('CONTRATOS 2017'!AP:AP,A141,'CONTRATOS 2017'!$AD:AD,"&gt;=1")</f>
        <v>0</v>
      </c>
      <c r="E141" s="20">
        <f>SUMIFS('CONTRATOS 2017'!$AD:AD,'CONTRATOS 2017'!$AP:AP,A141)</f>
        <v>0</v>
      </c>
    </row>
    <row r="142" spans="1:5" x14ac:dyDescent="0.2">
      <c r="A142" s="23" t="s">
        <v>918</v>
      </c>
      <c r="B142" s="8">
        <v>75102771</v>
      </c>
      <c r="C142" s="25" t="s">
        <v>279</v>
      </c>
      <c r="D142" s="21">
        <f>COUNTIFS('CONTRATOS 2017'!AP:AP,A142,'CONTRATOS 2017'!$AD:AD,"&gt;=1")</f>
        <v>0</v>
      </c>
      <c r="E142" s="20">
        <f>SUMIFS('CONTRATOS 2017'!$AD:AD,'CONTRATOS 2017'!$AP:AP,A142)</f>
        <v>0</v>
      </c>
    </row>
    <row r="143" spans="1:5" x14ac:dyDescent="0.2">
      <c r="A143" s="23" t="s">
        <v>935</v>
      </c>
      <c r="B143" s="8">
        <v>78762248</v>
      </c>
      <c r="C143" s="25" t="s">
        <v>216</v>
      </c>
      <c r="D143" s="21">
        <f>COUNTIFS('CONTRATOS 2017'!AP:AP,A143,'CONTRATOS 2017'!$AD:AD,"&gt;=1")</f>
        <v>0</v>
      </c>
      <c r="E143" s="20">
        <f>SUMIFS('CONTRATOS 2017'!$AD:AD,'CONTRATOS 2017'!$AP:AP,A143)</f>
        <v>0</v>
      </c>
    </row>
    <row r="144" spans="1:5" x14ac:dyDescent="0.2">
      <c r="A144" s="23" t="s">
        <v>987</v>
      </c>
      <c r="B144" s="8">
        <v>79628920</v>
      </c>
      <c r="C144" s="25" t="s">
        <v>166</v>
      </c>
      <c r="D144" s="21">
        <f>COUNTIFS('CONTRATOS 2017'!AP:AP,A144,'CONTRATOS 2017'!$AD:AD,"&gt;=1")</f>
        <v>0</v>
      </c>
      <c r="E144" s="20">
        <f>SUMIFS('CONTRATOS 2017'!$AD:AD,'CONTRATOS 2017'!$AP:AP,A144)</f>
        <v>0</v>
      </c>
    </row>
    <row r="145" spans="1:5" x14ac:dyDescent="0.2">
      <c r="A145" s="23" t="s">
        <v>473</v>
      </c>
      <c r="B145" s="8">
        <v>18004343</v>
      </c>
      <c r="C145" s="25" t="s">
        <v>236</v>
      </c>
      <c r="D145" s="21">
        <f>COUNTIFS('CONTRATOS 2017'!AP:AP,A145,'CONTRATOS 2017'!$AD:AD,"&gt;=1")</f>
        <v>0</v>
      </c>
      <c r="E145" s="20">
        <f>SUMIFS('CONTRATOS 2017'!$AD:AD,'CONTRATOS 2017'!$AP:AP,A145)</f>
        <v>0</v>
      </c>
    </row>
    <row r="146" spans="1:5" x14ac:dyDescent="0.2">
      <c r="A146" s="23" t="s">
        <v>461</v>
      </c>
      <c r="B146" s="8">
        <v>16944624</v>
      </c>
      <c r="C146" s="25" t="s">
        <v>170</v>
      </c>
      <c r="D146" s="21">
        <f>COUNTIFS('CONTRATOS 2017'!AP:AP,A146,'CONTRATOS 2017'!$AD:AD,"&gt;=1")</f>
        <v>0</v>
      </c>
      <c r="E146" s="20">
        <f>SUMIFS('CONTRATOS 2017'!$AD:AD,'CONTRATOS 2017'!$AP:AP,A146)</f>
        <v>0</v>
      </c>
    </row>
    <row r="147" spans="1:5" x14ac:dyDescent="0.2">
      <c r="A147" s="23" t="s">
        <v>443</v>
      </c>
      <c r="B147" s="8">
        <v>15342186</v>
      </c>
      <c r="C147" s="25" t="s">
        <v>171</v>
      </c>
      <c r="D147" s="21">
        <f>COUNTIFS('CONTRATOS 2017'!AP:AP,A147,'CONTRATOS 2017'!$AD:AD,"&gt;=1")</f>
        <v>0</v>
      </c>
      <c r="E147" s="20">
        <f>SUMIFS('CONTRATOS 2017'!$AD:AD,'CONTRATOS 2017'!$AP:AP,A147)</f>
        <v>0</v>
      </c>
    </row>
    <row r="148" spans="1:5" x14ac:dyDescent="0.2">
      <c r="A148" s="23" t="s">
        <v>1156</v>
      </c>
      <c r="B148" s="8">
        <v>86048765</v>
      </c>
      <c r="C148" s="25" t="s">
        <v>160</v>
      </c>
      <c r="D148" s="21">
        <f>COUNTIFS('CONTRATOS 2017'!AP:AP,A148,'CONTRATOS 2017'!$AD:AD,"&gt;=1")</f>
        <v>1</v>
      </c>
      <c r="E148" s="20">
        <f>SUMIFS('CONTRATOS 2017'!$AD:AD,'CONTRATOS 2017'!$AP:AP,A148)</f>
        <v>4620129</v>
      </c>
    </row>
    <row r="149" spans="1:5" x14ac:dyDescent="0.2">
      <c r="A149" s="23" t="s">
        <v>85</v>
      </c>
      <c r="B149" s="8">
        <v>79617900</v>
      </c>
      <c r="C149" s="25" t="s">
        <v>239</v>
      </c>
      <c r="D149" s="21">
        <f>COUNTIFS('CONTRATOS 2017'!AP:AP,A149,'CONTRATOS 2017'!$AD:AD,"&gt;=1")</f>
        <v>0</v>
      </c>
      <c r="E149" s="20">
        <f>SUMIFS('CONTRATOS 2017'!$AD:AD,'CONTRATOS 2017'!$AP:AP,A149)</f>
        <v>0</v>
      </c>
    </row>
    <row r="150" spans="1:5" x14ac:dyDescent="0.2">
      <c r="A150" s="23" t="s">
        <v>1089</v>
      </c>
      <c r="B150" s="8">
        <v>80170082</v>
      </c>
      <c r="C150" s="25" t="s">
        <v>160</v>
      </c>
      <c r="D150" s="21">
        <f>COUNTIFS('CONTRATOS 2017'!AP:AP,A150,'CONTRATOS 2017'!$AD:AD,"&gt;=1")</f>
        <v>0</v>
      </c>
      <c r="E150" s="20">
        <f>SUMIFS('CONTRATOS 2017'!$AD:AD,'CONTRATOS 2017'!$AP:AP,A150)</f>
        <v>0</v>
      </c>
    </row>
    <row r="151" spans="1:5" x14ac:dyDescent="0.2">
      <c r="A151" s="23" t="s">
        <v>1019</v>
      </c>
      <c r="B151" s="8">
        <v>79866161</v>
      </c>
      <c r="C151" s="25" t="s">
        <v>231</v>
      </c>
      <c r="D151" s="21">
        <f>COUNTIFS('CONTRATOS 2017'!AP:AP,A151,'CONTRATOS 2017'!$AD:AD,"&gt;=1")</f>
        <v>0</v>
      </c>
      <c r="E151" s="20">
        <f>SUMIFS('CONTRATOS 2017'!$AD:AD,'CONTRATOS 2017'!$AP:AP,A151)</f>
        <v>0</v>
      </c>
    </row>
    <row r="152" spans="1:5" x14ac:dyDescent="0.2">
      <c r="A152" s="23" t="s">
        <v>478</v>
      </c>
      <c r="B152" s="8">
        <v>18614996</v>
      </c>
      <c r="C152" s="25" t="s">
        <v>172</v>
      </c>
      <c r="D152" s="21">
        <f>COUNTIFS('CONTRATOS 2017'!AP:AP,A152,'CONTRATOS 2017'!$AD:AD,"&gt;=1")</f>
        <v>0</v>
      </c>
      <c r="E152" s="20">
        <f>SUMIFS('CONTRATOS 2017'!$AD:AD,'CONTRATOS 2017'!$AP:AP,A152)</f>
        <v>0</v>
      </c>
    </row>
    <row r="153" spans="1:5" x14ac:dyDescent="0.2">
      <c r="A153" s="23" t="s">
        <v>364</v>
      </c>
      <c r="B153" s="8">
        <v>10022654</v>
      </c>
      <c r="C153" s="25" t="s">
        <v>207</v>
      </c>
      <c r="D153" s="21">
        <f>COUNTIFS('CONTRATOS 2017'!AP:AP,A153,'CONTRATOS 2017'!$AD:AD,"&gt;=1")</f>
        <v>0</v>
      </c>
      <c r="E153" s="20">
        <f>SUMIFS('CONTRATOS 2017'!$AD:AD,'CONTRATOS 2017'!$AP:AP,A153)</f>
        <v>0</v>
      </c>
    </row>
    <row r="154" spans="1:5" x14ac:dyDescent="0.2">
      <c r="A154" s="23" t="s">
        <v>62</v>
      </c>
      <c r="B154" s="8">
        <v>12630990</v>
      </c>
      <c r="C154" s="25" t="s">
        <v>161</v>
      </c>
      <c r="D154" s="21">
        <f>COUNTIFS('CONTRATOS 2017'!AP:AP,A154,'CONTRATOS 2017'!$AD:AD,"&gt;=1")</f>
        <v>0</v>
      </c>
      <c r="E154" s="20">
        <f>SUMIFS('CONTRATOS 2017'!$AD:AD,'CONTRATOS 2017'!$AP:AP,A154)</f>
        <v>0</v>
      </c>
    </row>
    <row r="155" spans="1:5" x14ac:dyDescent="0.2">
      <c r="A155" s="23" t="s">
        <v>1252</v>
      </c>
      <c r="B155" s="8">
        <v>98505438</v>
      </c>
      <c r="C155" s="25" t="s">
        <v>197</v>
      </c>
      <c r="D155" s="21">
        <f>COUNTIFS('CONTRATOS 2017'!AP:AP,A155,'CONTRATOS 2017'!$AD:AD,"&gt;=1")</f>
        <v>0</v>
      </c>
      <c r="E155" s="20">
        <f>SUMIFS('CONTRATOS 2017'!$AD:AD,'CONTRATOS 2017'!$AP:AP,A155)</f>
        <v>0</v>
      </c>
    </row>
    <row r="156" spans="1:5" x14ac:dyDescent="0.2">
      <c r="A156" s="23" t="s">
        <v>401</v>
      </c>
      <c r="B156" s="8">
        <v>12449224</v>
      </c>
      <c r="C156" s="25" t="s">
        <v>218</v>
      </c>
      <c r="D156" s="21">
        <f>COUNTIFS('CONTRATOS 2017'!AP:AP,A156,'CONTRATOS 2017'!$AD:AD,"&gt;=1")</f>
        <v>0</v>
      </c>
      <c r="E156" s="20">
        <f>SUMIFS('CONTRATOS 2017'!$AD:AD,'CONTRATOS 2017'!$AP:AP,A156)</f>
        <v>0</v>
      </c>
    </row>
    <row r="157" spans="1:5" x14ac:dyDescent="0.2">
      <c r="A157" s="23" t="s">
        <v>1259</v>
      </c>
      <c r="B157" s="8">
        <v>1004131614</v>
      </c>
      <c r="C157" s="25" t="s">
        <v>175</v>
      </c>
      <c r="D157" s="21">
        <f>COUNTIFS('CONTRATOS 2017'!AP:AP,A157,'CONTRATOS 2017'!$AD:AD,"&gt;=1")</f>
        <v>0</v>
      </c>
      <c r="E157" s="20">
        <f>SUMIFS('CONTRATOS 2017'!$AD:AD,'CONTRATOS 2017'!$AP:AP,A157)</f>
        <v>0</v>
      </c>
    </row>
    <row r="158" spans="1:5" x14ac:dyDescent="0.2">
      <c r="A158" s="23" t="s">
        <v>815</v>
      </c>
      <c r="B158" s="8">
        <v>59833484</v>
      </c>
      <c r="C158" s="25" t="s">
        <v>221</v>
      </c>
      <c r="D158" s="21">
        <f>COUNTIFS('CONTRATOS 2017'!AP:AP,A158,'CONTRATOS 2017'!$AD:AD,"&gt;=1")</f>
        <v>0</v>
      </c>
      <c r="E158" s="20">
        <f>SUMIFS('CONTRATOS 2017'!$AD:AD,'CONTRATOS 2017'!$AP:AP,A158)</f>
        <v>0</v>
      </c>
    </row>
    <row r="159" spans="1:5" x14ac:dyDescent="0.2">
      <c r="A159" s="23" t="s">
        <v>607</v>
      </c>
      <c r="B159" s="8">
        <v>39798495</v>
      </c>
      <c r="C159" s="25" t="s">
        <v>178</v>
      </c>
      <c r="D159" s="21">
        <f>COUNTIFS('CONTRATOS 2017'!AP:AP,A159,'CONTRATOS 2017'!$AD:AD,"&gt;=1")</f>
        <v>0</v>
      </c>
      <c r="E159" s="20">
        <f>SUMIFS('CONTRATOS 2017'!$AD:AD,'CONTRATOS 2017'!$AP:AP,A159)</f>
        <v>0</v>
      </c>
    </row>
    <row r="160" spans="1:5" x14ac:dyDescent="0.2">
      <c r="A160" s="23" t="s">
        <v>786</v>
      </c>
      <c r="B160" s="8">
        <v>53014992</v>
      </c>
      <c r="C160" s="25" t="s">
        <v>160</v>
      </c>
      <c r="D160" s="21">
        <f>COUNTIFS('CONTRATOS 2017'!AP:AP,A160,'CONTRATOS 2017'!$AD:AD,"&gt;=1")</f>
        <v>0</v>
      </c>
      <c r="E160" s="20">
        <f>SUMIFS('CONTRATOS 2017'!$AD:AD,'CONTRATOS 2017'!$AP:AP,A160)</f>
        <v>0</v>
      </c>
    </row>
    <row r="161" spans="1:5" x14ac:dyDescent="0.2">
      <c r="A161" s="23" t="s">
        <v>826</v>
      </c>
      <c r="B161" s="8">
        <v>63391361</v>
      </c>
      <c r="C161" s="25" t="s">
        <v>183</v>
      </c>
      <c r="D161" s="21">
        <f>COUNTIFS('CONTRATOS 2017'!AP:AP,A161,'CONTRATOS 2017'!$AD:AD,"&gt;=1")</f>
        <v>0</v>
      </c>
      <c r="E161" s="20">
        <f>SUMIFS('CONTRATOS 2017'!$AD:AD,'CONTRATOS 2017'!$AP:AP,A161)</f>
        <v>0</v>
      </c>
    </row>
    <row r="162" spans="1:5" x14ac:dyDescent="0.2">
      <c r="A162" s="23" t="s">
        <v>694</v>
      </c>
      <c r="B162" s="8">
        <v>52243175</v>
      </c>
      <c r="C162" s="25" t="s">
        <v>160</v>
      </c>
      <c r="D162" s="21">
        <f>COUNTIFS('CONTRATOS 2017'!AP:AP,A162,'CONTRATOS 2017'!$AD:AD,"&gt;=1")</f>
        <v>0</v>
      </c>
      <c r="E162" s="20">
        <f>SUMIFS('CONTRATOS 2017'!$AD:AD,'CONTRATOS 2017'!$AP:AP,A162)</f>
        <v>0</v>
      </c>
    </row>
    <row r="163" spans="1:5" x14ac:dyDescent="0.2">
      <c r="A163" s="23" t="s">
        <v>723</v>
      </c>
      <c r="B163" s="8">
        <v>52478386</v>
      </c>
      <c r="C163" s="25" t="s">
        <v>260</v>
      </c>
      <c r="D163" s="21">
        <f>COUNTIFS('CONTRATOS 2017'!AP:AP,A163,'CONTRATOS 2017'!$AD:AD,"&gt;=1")</f>
        <v>0</v>
      </c>
      <c r="E163" s="20">
        <f>SUMIFS('CONTRATOS 2017'!$AD:AD,'CONTRATOS 2017'!$AP:AP,A163)</f>
        <v>0</v>
      </c>
    </row>
    <row r="164" spans="1:5" x14ac:dyDescent="0.2">
      <c r="A164" s="23" t="s">
        <v>769</v>
      </c>
      <c r="B164" s="8">
        <v>52905908</v>
      </c>
      <c r="C164" s="25" t="s">
        <v>277</v>
      </c>
      <c r="D164" s="21">
        <f>COUNTIFS('CONTRATOS 2017'!AP:AP,A164,'CONTRATOS 2017'!$AD:AD,"&gt;=1")</f>
        <v>0</v>
      </c>
      <c r="E164" s="20">
        <f>SUMIFS('CONTRATOS 2017'!$AD:AD,'CONTRATOS 2017'!$AP:AP,A164)</f>
        <v>0</v>
      </c>
    </row>
    <row r="165" spans="1:5" x14ac:dyDescent="0.2">
      <c r="A165" s="23" t="s">
        <v>551</v>
      </c>
      <c r="B165" s="8">
        <v>31959537</v>
      </c>
      <c r="C165" s="25" t="s">
        <v>251</v>
      </c>
      <c r="D165" s="21">
        <f>COUNTIFS('CONTRATOS 2017'!AP:AP,A165,'CONTRATOS 2017'!$AD:AD,"&gt;=1")</f>
        <v>0</v>
      </c>
      <c r="E165" s="20">
        <f>SUMIFS('CONTRATOS 2017'!$AD:AD,'CONTRATOS 2017'!$AP:AP,A165)</f>
        <v>0</v>
      </c>
    </row>
    <row r="166" spans="1:5" x14ac:dyDescent="0.2">
      <c r="A166" s="23" t="s">
        <v>1218</v>
      </c>
      <c r="B166" s="8">
        <v>93401699</v>
      </c>
      <c r="C166" s="25" t="s">
        <v>162</v>
      </c>
      <c r="D166" s="21">
        <f>COUNTIFS('CONTRATOS 2017'!AP:AP,A166,'CONTRATOS 2017'!$AD:AD,"&gt;=1")</f>
        <v>0</v>
      </c>
      <c r="E166" s="20">
        <f>SUMIFS('CONTRATOS 2017'!$AD:AD,'CONTRATOS 2017'!$AP:AP,A166)</f>
        <v>0</v>
      </c>
    </row>
    <row r="167" spans="1:5" x14ac:dyDescent="0.2">
      <c r="A167" s="23" t="s">
        <v>972</v>
      </c>
      <c r="B167" s="8">
        <v>79533179</v>
      </c>
      <c r="C167" s="25" t="s">
        <v>206</v>
      </c>
      <c r="D167" s="21">
        <f>COUNTIFS('CONTRATOS 2017'!AP:AP,A167,'CONTRATOS 2017'!$AD:AD,"&gt;=1")</f>
        <v>0</v>
      </c>
      <c r="E167" s="20">
        <f>SUMIFS('CONTRATOS 2017'!$AD:AD,'CONTRATOS 2017'!$AP:AP,A167)</f>
        <v>0</v>
      </c>
    </row>
    <row r="168" spans="1:5" x14ac:dyDescent="0.2">
      <c r="A168" s="23" t="s">
        <v>378</v>
      </c>
      <c r="B168" s="8">
        <v>11001567</v>
      </c>
      <c r="C168" s="25" t="s">
        <v>186</v>
      </c>
      <c r="D168" s="21">
        <f>COUNTIFS('CONTRATOS 2017'!AP:AP,A168,'CONTRATOS 2017'!$AD:AD,"&gt;=1")</f>
        <v>0</v>
      </c>
      <c r="E168" s="20">
        <f>SUMIFS('CONTRATOS 2017'!$AD:AD,'CONTRATOS 2017'!$AP:AP,A168)</f>
        <v>0</v>
      </c>
    </row>
    <row r="169" spans="1:5" x14ac:dyDescent="0.2">
      <c r="A169" s="23" t="s">
        <v>475</v>
      </c>
      <c r="B169" s="8">
        <v>18400946</v>
      </c>
      <c r="C169" s="25" t="s">
        <v>185</v>
      </c>
      <c r="D169" s="21">
        <f>COUNTIFS('CONTRATOS 2017'!AP:AP,A169,'CONTRATOS 2017'!$AD:AD,"&gt;=1")</f>
        <v>0</v>
      </c>
      <c r="E169" s="20">
        <f>SUMIFS('CONTRATOS 2017'!$AD:AD,'CONTRATOS 2017'!$AP:AP,A169)</f>
        <v>0</v>
      </c>
    </row>
    <row r="170" spans="1:5" x14ac:dyDescent="0.2">
      <c r="A170" s="23" t="s">
        <v>999</v>
      </c>
      <c r="B170" s="8">
        <v>79735044</v>
      </c>
      <c r="C170" s="25" t="s">
        <v>160</v>
      </c>
      <c r="D170" s="21">
        <f>COUNTIFS('CONTRATOS 2017'!AP:AP,A170,'CONTRATOS 2017'!$AD:AD,"&gt;=1")</f>
        <v>0</v>
      </c>
      <c r="E170" s="20">
        <f>SUMIFS('CONTRATOS 2017'!$AD:AD,'CONTRATOS 2017'!$AP:AP,A170)</f>
        <v>0</v>
      </c>
    </row>
    <row r="171" spans="1:5" x14ac:dyDescent="0.2">
      <c r="A171" s="23" t="s">
        <v>372</v>
      </c>
      <c r="B171" s="8">
        <v>10287375</v>
      </c>
      <c r="C171" s="25" t="s">
        <v>192</v>
      </c>
      <c r="D171" s="21">
        <f>COUNTIFS('CONTRATOS 2017'!AP:AP,A171,'CONTRATOS 2017'!$AD:AD,"&gt;=1")</f>
        <v>0</v>
      </c>
      <c r="E171" s="20">
        <f>SUMIFS('CONTRATOS 2017'!$AD:AD,'CONTRATOS 2017'!$AP:AP,A171)</f>
        <v>0</v>
      </c>
    </row>
    <row r="172" spans="1:5" x14ac:dyDescent="0.2">
      <c r="A172" s="23" t="s">
        <v>1418</v>
      </c>
      <c r="B172" s="8">
        <v>1112459696</v>
      </c>
      <c r="C172" s="25" t="s">
        <v>166</v>
      </c>
      <c r="D172" s="21">
        <f>COUNTIFS('CONTRATOS 2017'!AP:AP,A172,'CONTRATOS 2017'!$AD:AD,"&gt;=1")</f>
        <v>0</v>
      </c>
      <c r="E172" s="20">
        <f>SUMIFS('CONTRATOS 2017'!$AD:AD,'CONTRATOS 2017'!$AP:AP,A172)</f>
        <v>0</v>
      </c>
    </row>
    <row r="173" spans="1:5" x14ac:dyDescent="0.2">
      <c r="A173" s="23" t="s">
        <v>334</v>
      </c>
      <c r="B173" s="8">
        <v>7559186</v>
      </c>
      <c r="C173" s="25" t="s">
        <v>170</v>
      </c>
      <c r="D173" s="21">
        <f>COUNTIFS('CONTRATOS 2017'!AP:AP,A173,'CONTRATOS 2017'!$AD:AD,"&gt;=1")</f>
        <v>0</v>
      </c>
      <c r="E173" s="20">
        <f>SUMIFS('CONTRATOS 2017'!$AD:AD,'CONTRATOS 2017'!$AP:AP,A173)</f>
        <v>0</v>
      </c>
    </row>
    <row r="174" spans="1:5" x14ac:dyDescent="0.2">
      <c r="A174" s="23" t="s">
        <v>1043</v>
      </c>
      <c r="B174" s="8">
        <v>79977995</v>
      </c>
      <c r="C174" s="25" t="s">
        <v>160</v>
      </c>
      <c r="D174" s="21">
        <f>COUNTIFS('CONTRATOS 2017'!AP:AP,A174,'CONTRATOS 2017'!$AD:AD,"&gt;=1")</f>
        <v>0</v>
      </c>
      <c r="E174" s="20">
        <f>SUMIFS('CONTRATOS 2017'!$AD:AD,'CONTRATOS 2017'!$AP:AP,A174)</f>
        <v>0</v>
      </c>
    </row>
    <row r="175" spans="1:5" x14ac:dyDescent="0.2">
      <c r="A175" s="23" t="s">
        <v>376</v>
      </c>
      <c r="B175" s="8">
        <v>10742495</v>
      </c>
      <c r="C175" s="25" t="s">
        <v>211</v>
      </c>
      <c r="D175" s="21">
        <f>COUNTIFS('CONTRATOS 2017'!AP:AP,A175,'CONTRATOS 2017'!$AD:AD,"&gt;=1")</f>
        <v>0</v>
      </c>
      <c r="E175" s="20">
        <f>SUMIFS('CONTRATOS 2017'!$AD:AD,'CONTRATOS 2017'!$AP:AP,A175)</f>
        <v>0</v>
      </c>
    </row>
    <row r="176" spans="1:5" x14ac:dyDescent="0.2">
      <c r="A176" s="23" t="s">
        <v>1007</v>
      </c>
      <c r="B176" s="8">
        <v>79777963</v>
      </c>
      <c r="C176" s="25" t="s">
        <v>105</v>
      </c>
      <c r="D176" s="21">
        <f>COUNTIFS('CONTRATOS 2017'!AP:AP,A176,'CONTRATOS 2017'!$AD:AD,"&gt;=1")</f>
        <v>0</v>
      </c>
      <c r="E176" s="20">
        <f>SUMIFS('CONTRATOS 2017'!$AD:AD,'CONTRATOS 2017'!$AP:AP,A176)</f>
        <v>0</v>
      </c>
    </row>
    <row r="177" spans="1:5" x14ac:dyDescent="0.2">
      <c r="A177" s="23" t="s">
        <v>479</v>
      </c>
      <c r="B177" s="8">
        <v>18618990</v>
      </c>
      <c r="C177" s="25" t="s">
        <v>160</v>
      </c>
      <c r="D177" s="21">
        <f>COUNTIFS('CONTRATOS 2017'!AP:AP,A177,'CONTRATOS 2017'!$AD:AD,"&gt;=1")</f>
        <v>0</v>
      </c>
      <c r="E177" s="20">
        <f>SUMIFS('CONTRATOS 2017'!$AD:AD,'CONTRATOS 2017'!$AP:AP,A177)</f>
        <v>0</v>
      </c>
    </row>
    <row r="178" spans="1:5" x14ac:dyDescent="0.2">
      <c r="A178" s="23" t="s">
        <v>521</v>
      </c>
      <c r="B178" s="8">
        <v>24728406</v>
      </c>
      <c r="C178" s="25" t="s">
        <v>229</v>
      </c>
      <c r="D178" s="21">
        <f>COUNTIFS('CONTRATOS 2017'!AP:AP,A178,'CONTRATOS 2017'!$AD:AD,"&gt;=1")</f>
        <v>0</v>
      </c>
      <c r="E178" s="20">
        <f>SUMIFS('CONTRATOS 2017'!$AD:AD,'CONTRATOS 2017'!$AP:AP,A178)</f>
        <v>0</v>
      </c>
    </row>
    <row r="179" spans="1:5" x14ac:dyDescent="0.2">
      <c r="A179" s="23" t="s">
        <v>585</v>
      </c>
      <c r="B179" s="8">
        <v>37752673</v>
      </c>
      <c r="C179" s="25" t="s">
        <v>160</v>
      </c>
      <c r="D179" s="21">
        <f>COUNTIFS('CONTRATOS 2017'!AP:AP,A179,'CONTRATOS 2017'!$AD:AD,"&gt;=1")</f>
        <v>0</v>
      </c>
      <c r="E179" s="20">
        <f>SUMIFS('CONTRATOS 2017'!$AD:AD,'CONTRATOS 2017'!$AP:AP,A179)</f>
        <v>0</v>
      </c>
    </row>
    <row r="180" spans="1:5" x14ac:dyDescent="0.2">
      <c r="A180" s="23" t="s">
        <v>1378</v>
      </c>
      <c r="B180" s="8">
        <v>1053783217</v>
      </c>
      <c r="C180" s="25" t="s">
        <v>284</v>
      </c>
      <c r="D180" s="21">
        <f>COUNTIFS('CONTRATOS 2017'!AP:AP,A180,'CONTRATOS 2017'!$AD:AD,"&gt;=1")</f>
        <v>0</v>
      </c>
      <c r="E180" s="20">
        <f>SUMIFS('CONTRATOS 2017'!$AD:AD,'CONTRATOS 2017'!$AP:AP,A180)</f>
        <v>0</v>
      </c>
    </row>
    <row r="181" spans="1:5" x14ac:dyDescent="0.2">
      <c r="A181" s="23" t="s">
        <v>1338</v>
      </c>
      <c r="B181" s="8">
        <v>1031130359</v>
      </c>
      <c r="C181" s="25" t="s">
        <v>160</v>
      </c>
      <c r="D181" s="21">
        <f>COUNTIFS('CONTRATOS 2017'!AP:AP,A181,'CONTRATOS 2017'!$AD:AD,"&gt;=1")</f>
        <v>0</v>
      </c>
      <c r="E181" s="20">
        <f>SUMIFS('CONTRATOS 2017'!$AD:AD,'CONTRATOS 2017'!$AP:AP,A181)</f>
        <v>0</v>
      </c>
    </row>
    <row r="182" spans="1:5" x14ac:dyDescent="0.2">
      <c r="A182" s="23" t="s">
        <v>1333</v>
      </c>
      <c r="B182" s="8">
        <v>1030555073</v>
      </c>
      <c r="C182" s="25" t="s">
        <v>160</v>
      </c>
      <c r="D182" s="21">
        <f>COUNTIFS('CONTRATOS 2017'!AP:AP,A182,'CONTRATOS 2017'!$AD:AD,"&gt;=1")</f>
        <v>0</v>
      </c>
      <c r="E182" s="20">
        <f>SUMIFS('CONTRATOS 2017'!$AD:AD,'CONTRATOS 2017'!$AP:AP,A182)</f>
        <v>0</v>
      </c>
    </row>
    <row r="183" spans="1:5" x14ac:dyDescent="0.2">
      <c r="A183" s="23" t="s">
        <v>1297</v>
      </c>
      <c r="B183" s="8">
        <v>1018418839</v>
      </c>
      <c r="C183" s="25" t="s">
        <v>160</v>
      </c>
      <c r="D183" s="21">
        <f>COUNTIFS('CONTRATOS 2017'!AP:AP,A183,'CONTRATOS 2017'!$AD:AD,"&gt;=1")</f>
        <v>0</v>
      </c>
      <c r="E183" s="20">
        <f>SUMIFS('CONTRATOS 2017'!$AD:AD,'CONTRATOS 2017'!$AP:AP,A183)</f>
        <v>0</v>
      </c>
    </row>
    <row r="184" spans="1:5" x14ac:dyDescent="0.2">
      <c r="A184" s="23" t="s">
        <v>771</v>
      </c>
      <c r="B184" s="8">
        <v>52930442</v>
      </c>
      <c r="C184" s="25" t="s">
        <v>244</v>
      </c>
      <c r="D184" s="21">
        <f>COUNTIFS('CONTRATOS 2017'!AP:AP,A184,'CONTRATOS 2017'!$AD:AD,"&gt;=1")</f>
        <v>0</v>
      </c>
      <c r="E184" s="20">
        <f>SUMIFS('CONTRATOS 2017'!$AD:AD,'CONTRATOS 2017'!$AP:AP,A184)</f>
        <v>0</v>
      </c>
    </row>
    <row r="185" spans="1:5" x14ac:dyDescent="0.2">
      <c r="A185" s="23" t="s">
        <v>691</v>
      </c>
      <c r="B185" s="8">
        <v>52169469</v>
      </c>
      <c r="C185" s="25" t="s">
        <v>228</v>
      </c>
      <c r="D185" s="21">
        <f>COUNTIFS('CONTRATOS 2017'!AP:AP,A185,'CONTRATOS 2017'!$AD:AD,"&gt;=1")</f>
        <v>0</v>
      </c>
      <c r="E185" s="20">
        <f>SUMIFS('CONTRATOS 2017'!$AD:AD,'CONTRATOS 2017'!$AP:AP,A185)</f>
        <v>0</v>
      </c>
    </row>
    <row r="186" spans="1:5" x14ac:dyDescent="0.2">
      <c r="A186" s="23" t="s">
        <v>697</v>
      </c>
      <c r="B186" s="8">
        <v>52260482</v>
      </c>
      <c r="C186" s="25" t="s">
        <v>252</v>
      </c>
      <c r="D186" s="21">
        <f>COUNTIFS('CONTRATOS 2017'!AP:AP,A186,'CONTRATOS 2017'!$AD:AD,"&gt;=1")</f>
        <v>0</v>
      </c>
      <c r="E186" s="20">
        <f>SUMIFS('CONTRATOS 2017'!$AD:AD,'CONTRATOS 2017'!$AP:AP,A186)</f>
        <v>0</v>
      </c>
    </row>
    <row r="187" spans="1:5" x14ac:dyDescent="0.2">
      <c r="A187" s="26" t="s">
        <v>1465</v>
      </c>
      <c r="B187" s="7">
        <v>52260482</v>
      </c>
      <c r="C187" s="25" t="s">
        <v>1475</v>
      </c>
      <c r="D187" s="21">
        <f>COUNTIFS('CONTRATOS 2017'!AP:AP,A187,'CONTRATOS 2017'!$AD:AD,"&gt;=1")</f>
        <v>2</v>
      </c>
      <c r="E187" s="20">
        <f>SUMIFS('CONTRATOS 2017'!$AD:AD,'CONTRATOS 2017'!$AP:AP,A187)</f>
        <v>36030540</v>
      </c>
    </row>
    <row r="188" spans="1:5" x14ac:dyDescent="0.2">
      <c r="A188" s="23" t="s">
        <v>1351</v>
      </c>
      <c r="B188" s="8">
        <v>1032386606</v>
      </c>
      <c r="C188" s="25" t="s">
        <v>160</v>
      </c>
      <c r="D188" s="21">
        <f>COUNTIFS('CONTRATOS 2017'!AP:AP,A188,'CONTRATOS 2017'!$AD:AD,"&gt;=1")</f>
        <v>0</v>
      </c>
      <c r="E188" s="20">
        <f>SUMIFS('CONTRATOS 2017'!$AD:AD,'CONTRATOS 2017'!$AP:AP,A188)</f>
        <v>0</v>
      </c>
    </row>
    <row r="189" spans="1:5" x14ac:dyDescent="0.2">
      <c r="A189" s="23" t="s">
        <v>1457</v>
      </c>
      <c r="B189" s="8">
        <v>66924629</v>
      </c>
      <c r="C189" s="25" t="s">
        <v>254</v>
      </c>
      <c r="D189" s="21">
        <f>COUNTIFS('CONTRATOS 2017'!AP:AP,A189,'CONTRATOS 2017'!$AD:AD,"&gt;=1")</f>
        <v>1</v>
      </c>
      <c r="E189" s="20">
        <f>SUMIFS('CONTRATOS 2017'!$AD:AD,'CONTRATOS 2017'!$AP:AP,A189)</f>
        <v>39950000</v>
      </c>
    </row>
    <row r="190" spans="1:5" x14ac:dyDescent="0.2">
      <c r="A190" s="23" t="s">
        <v>605</v>
      </c>
      <c r="B190" s="8">
        <v>39759737</v>
      </c>
      <c r="C190" s="25" t="s">
        <v>252</v>
      </c>
      <c r="D190" s="21">
        <f>COUNTIFS('CONTRATOS 2017'!AP:AP,A190,'CONTRATOS 2017'!$AD:AD,"&gt;=1")</f>
        <v>0</v>
      </c>
      <c r="E190" s="20">
        <f>SUMIFS('CONTRATOS 2017'!$AD:AD,'CONTRATOS 2017'!$AP:AP,A190)</f>
        <v>0</v>
      </c>
    </row>
    <row r="191" spans="1:5" x14ac:dyDescent="0.2">
      <c r="A191" s="23" t="s">
        <v>636</v>
      </c>
      <c r="B191" s="8">
        <v>43695522</v>
      </c>
      <c r="C191" s="25" t="s">
        <v>171</v>
      </c>
      <c r="D191" s="21">
        <f>COUNTIFS('CONTRATOS 2017'!AP:AP,A191,'CONTRATOS 2017'!$AD:AD,"&gt;=1")</f>
        <v>0</v>
      </c>
      <c r="E191" s="20">
        <f>SUMIFS('CONTRATOS 2017'!$AD:AD,'CONTRATOS 2017'!$AP:AP,A191)</f>
        <v>0</v>
      </c>
    </row>
    <row r="192" spans="1:5" x14ac:dyDescent="0.2">
      <c r="A192" s="23" t="s">
        <v>635</v>
      </c>
      <c r="B192" s="16">
        <v>43602333</v>
      </c>
      <c r="C192" s="25" t="s">
        <v>235</v>
      </c>
      <c r="D192" s="21">
        <f>COUNTIFS('CONTRATOS 2017'!AP:AP,A192,'CONTRATOS 2017'!$AD:AD,"&gt;=1")</f>
        <v>0</v>
      </c>
      <c r="E192" s="20">
        <f>SUMIFS('CONTRATOS 2017'!$AD:AD,'CONTRATOS 2017'!$AP:AP,A192)</f>
        <v>0</v>
      </c>
    </row>
    <row r="193" spans="1:47" x14ac:dyDescent="0.2">
      <c r="A193" s="23" t="s">
        <v>74</v>
      </c>
      <c r="B193" s="8">
        <v>51787560</v>
      </c>
      <c r="C193" s="25" t="s">
        <v>225</v>
      </c>
      <c r="D193" s="21">
        <f>COUNTIFS('CONTRATOS 2017'!AP:AP,A193,'CONTRATOS 2017'!$AD:AD,"&gt;=1")</f>
        <v>0</v>
      </c>
      <c r="E193" s="20">
        <f>SUMIFS('CONTRATOS 2017'!$AD:AD,'CONTRATOS 2017'!$AP:AP,A193)</f>
        <v>0</v>
      </c>
    </row>
    <row r="194" spans="1:47" x14ac:dyDescent="0.2">
      <c r="A194" s="23" t="s">
        <v>573</v>
      </c>
      <c r="B194" s="8">
        <v>36543472</v>
      </c>
      <c r="C194" s="25" t="s">
        <v>190</v>
      </c>
      <c r="D194" s="21">
        <f>COUNTIFS('CONTRATOS 2017'!AP:AP,A194,'CONTRATOS 2017'!$AD:AD,"&gt;=1")</f>
        <v>0</v>
      </c>
      <c r="E194" s="20">
        <f>SUMIFS('CONTRATOS 2017'!$AD:AD,'CONTRATOS 2017'!$AP:AP,A194)</f>
        <v>0</v>
      </c>
    </row>
    <row r="195" spans="1:47" x14ac:dyDescent="0.2">
      <c r="A195" s="23" t="s">
        <v>1225</v>
      </c>
      <c r="B195" s="8">
        <v>94330671</v>
      </c>
      <c r="C195" s="25" t="s">
        <v>173</v>
      </c>
      <c r="D195" s="21">
        <f>COUNTIFS('CONTRATOS 2017'!AP:AP,A195,'CONTRATOS 2017'!$AD:AD,"&gt;=1")</f>
        <v>0</v>
      </c>
      <c r="E195" s="20">
        <f>SUMIFS('CONTRATOS 2017'!$AD:AD,'CONTRATOS 2017'!$AP:AP,A195)</f>
        <v>0</v>
      </c>
    </row>
    <row r="196" spans="1:47" x14ac:dyDescent="0.2">
      <c r="A196" s="23" t="s">
        <v>407</v>
      </c>
      <c r="B196" s="8">
        <v>12748324</v>
      </c>
      <c r="C196" s="25" t="s">
        <v>221</v>
      </c>
      <c r="D196" s="21">
        <f>COUNTIFS('CONTRATOS 2017'!AP:AP,A196,'CONTRATOS 2017'!$AD:AD,"&gt;=1")</f>
        <v>0</v>
      </c>
      <c r="E196" s="20">
        <f>SUMIFS('CONTRATOS 2017'!$AD:AD,'CONTRATOS 2017'!$AP:AP,A196)</f>
        <v>0</v>
      </c>
    </row>
    <row r="197" spans="1:47" x14ac:dyDescent="0.2">
      <c r="A197" s="23" t="s">
        <v>61</v>
      </c>
      <c r="B197" s="8">
        <v>21094954</v>
      </c>
      <c r="C197" s="25" t="s">
        <v>242</v>
      </c>
      <c r="D197" s="21">
        <f>COUNTIFS('CONTRATOS 2017'!AP:AP,A197,'CONTRATOS 2017'!$AD:AD,"&gt;=1")</f>
        <v>2</v>
      </c>
      <c r="E197" s="20">
        <f>SUMIFS('CONTRATOS 2017'!$AD:AD,'CONTRATOS 2017'!$AP:AP,A197)</f>
        <v>17900000</v>
      </c>
    </row>
    <row r="198" spans="1:47" x14ac:dyDescent="0.2">
      <c r="A198" s="23" t="s">
        <v>1281</v>
      </c>
      <c r="B198" s="8">
        <v>1014206549</v>
      </c>
      <c r="C198" s="25" t="s">
        <v>203</v>
      </c>
      <c r="D198" s="21">
        <f>COUNTIFS('CONTRATOS 2017'!AP:AP,A198,'CONTRATOS 2017'!$AD:AD,"&gt;=1")</f>
        <v>0</v>
      </c>
      <c r="E198" s="20">
        <f>SUMIFS('CONTRATOS 2017'!$AD:AD,'CONTRATOS 2017'!$AP:AP,A198)</f>
        <v>0</v>
      </c>
    </row>
    <row r="199" spans="1:47" x14ac:dyDescent="0.2">
      <c r="A199" s="23" t="s">
        <v>1298</v>
      </c>
      <c r="B199" s="8">
        <v>1018419063</v>
      </c>
      <c r="C199" s="25" t="s">
        <v>160</v>
      </c>
      <c r="D199" s="21">
        <f>COUNTIFS('CONTRATOS 2017'!AP:AP,A199,'CONTRATOS 2017'!$AD:AD,"&gt;=1")</f>
        <v>0</v>
      </c>
      <c r="E199" s="20">
        <f>SUMIFS('CONTRATOS 2017'!$AD:AD,'CONTRATOS 2017'!$AP:AP,A199)</f>
        <v>0</v>
      </c>
    </row>
    <row r="200" spans="1:47" x14ac:dyDescent="0.2">
      <c r="A200" s="23" t="s">
        <v>893</v>
      </c>
      <c r="B200" s="8">
        <v>73191311</v>
      </c>
      <c r="C200" s="25" t="s">
        <v>230</v>
      </c>
      <c r="D200" s="21">
        <f>COUNTIFS('CONTRATOS 2017'!AP:AP,A200,'CONTRATOS 2017'!$AD:AD,"&gt;=1")</f>
        <v>0</v>
      </c>
      <c r="E200" s="20">
        <f>SUMIFS('CONTRATOS 2017'!$AD:AD,'CONTRATOS 2017'!$AP:AP,A200)</f>
        <v>0</v>
      </c>
    </row>
    <row r="201" spans="1:47" x14ac:dyDescent="0.2">
      <c r="A201" s="23" t="s">
        <v>1130</v>
      </c>
      <c r="B201" s="8">
        <v>80829521</v>
      </c>
      <c r="C201" s="25" t="s">
        <v>184</v>
      </c>
      <c r="D201" s="21">
        <v>46</v>
      </c>
      <c r="E201" s="20">
        <f>SUMIFS('CONTRATOS 2017'!$AD:AD,'CONTRATOS 2017'!$AP:AP,A201)</f>
        <v>0</v>
      </c>
      <c r="AU201" s="1" t="s">
        <v>44</v>
      </c>
    </row>
    <row r="202" spans="1:47" x14ac:dyDescent="0.2">
      <c r="A202" s="23" t="s">
        <v>1130</v>
      </c>
      <c r="B202" s="8" t="s">
        <v>2164</v>
      </c>
      <c r="C202" s="25" t="s">
        <v>184</v>
      </c>
      <c r="D202" s="21">
        <v>47</v>
      </c>
      <c r="E202" s="20">
        <f>SUMIFS('CONTRATOS 2017'!$AD:AD,'CONTRATOS 2017'!$AP:AP,A202)</f>
        <v>0</v>
      </c>
      <c r="AU202" s="1" t="s">
        <v>44</v>
      </c>
    </row>
    <row r="203" spans="1:47" x14ac:dyDescent="0.2">
      <c r="A203" s="23" t="s">
        <v>1449</v>
      </c>
      <c r="B203" s="8">
        <v>1140834533</v>
      </c>
      <c r="C203" s="25" t="s">
        <v>201</v>
      </c>
      <c r="D203" s="21">
        <f>COUNTIFS('CONTRATOS 2017'!AP:AP,A203,'CONTRATOS 2017'!$AD:AD,"&gt;=1")</f>
        <v>0</v>
      </c>
      <c r="E203" s="20">
        <f>SUMIFS('CONTRATOS 2017'!$AD:AD,'CONTRATOS 2017'!$AP:AP,A203)</f>
        <v>0</v>
      </c>
    </row>
    <row r="204" spans="1:47" x14ac:dyDescent="0.2">
      <c r="A204" s="23" t="s">
        <v>397</v>
      </c>
      <c r="B204" s="8">
        <v>12206151</v>
      </c>
      <c r="C204" s="25" t="s">
        <v>105</v>
      </c>
      <c r="D204" s="21">
        <f>COUNTIFS('CONTRATOS 2017'!AP:AP,A204,'CONTRATOS 2017'!$AD:AD,"&gt;=1")</f>
        <v>0</v>
      </c>
      <c r="E204" s="20">
        <f>SUMIFS('CONTRATOS 2017'!$AD:AD,'CONTRATOS 2017'!$AP:AP,A204)</f>
        <v>0</v>
      </c>
    </row>
    <row r="205" spans="1:47" x14ac:dyDescent="0.2">
      <c r="A205" s="23" t="s">
        <v>502</v>
      </c>
      <c r="B205" s="8">
        <v>20904306</v>
      </c>
      <c r="C205" s="25" t="s">
        <v>214</v>
      </c>
      <c r="D205" s="21">
        <f>COUNTIFS('CONTRATOS 2017'!AP:AP,A205,'CONTRATOS 2017'!$AD:AD,"&gt;=1")</f>
        <v>0</v>
      </c>
      <c r="E205" s="20">
        <f>SUMIFS('CONTRATOS 2017'!$AD:AD,'CONTRATOS 2017'!$AP:AP,A205)</f>
        <v>0</v>
      </c>
    </row>
    <row r="206" spans="1:47" x14ac:dyDescent="0.2">
      <c r="A206" s="23" t="s">
        <v>1340</v>
      </c>
      <c r="B206" s="8">
        <v>1032361758</v>
      </c>
      <c r="C206" s="25" t="s">
        <v>160</v>
      </c>
      <c r="D206" s="21">
        <f>COUNTIFS('CONTRATOS 2017'!AP:AP,A206,'CONTRATOS 2017'!$AD:AD,"&gt;=1")</f>
        <v>0</v>
      </c>
      <c r="E206" s="20">
        <f>SUMIFS('CONTRATOS 2017'!$AD:AD,'CONTRATOS 2017'!$AP:AP,A206)</f>
        <v>0</v>
      </c>
    </row>
    <row r="207" spans="1:47" x14ac:dyDescent="0.2">
      <c r="A207" s="23" t="s">
        <v>1275</v>
      </c>
      <c r="B207" s="8">
        <v>1013623463</v>
      </c>
      <c r="C207" s="25" t="s">
        <v>160</v>
      </c>
      <c r="D207" s="21">
        <f>COUNTIFS('CONTRATOS 2017'!AP:AP,A207,'CONTRATOS 2017'!$AD:AD,"&gt;=1")</f>
        <v>0</v>
      </c>
      <c r="E207" s="20">
        <f>SUMIFS('CONTRATOS 2017'!$AD:AD,'CONTRATOS 2017'!$AP:AP,A207)</f>
        <v>0</v>
      </c>
    </row>
    <row r="208" spans="1:47" x14ac:dyDescent="0.2">
      <c r="A208" s="23" t="s">
        <v>54</v>
      </c>
      <c r="B208" s="8">
        <v>88227029</v>
      </c>
      <c r="C208" s="25" t="s">
        <v>216</v>
      </c>
      <c r="D208" s="21">
        <f>COUNTIFS('CONTRATOS 2017'!AP:AP,A208,'CONTRATOS 2017'!$AD:AD,"&gt;=1")</f>
        <v>0</v>
      </c>
      <c r="E208" s="20">
        <f>SUMIFS('CONTRATOS 2017'!$AD:AD,'CONTRATOS 2017'!$AP:AP,A208)</f>
        <v>0</v>
      </c>
    </row>
    <row r="209" spans="1:5" x14ac:dyDescent="0.2">
      <c r="A209" s="23" t="s">
        <v>1027</v>
      </c>
      <c r="B209" s="8">
        <v>79910575</v>
      </c>
      <c r="C209" s="25" t="s">
        <v>162</v>
      </c>
      <c r="D209" s="21">
        <f>COUNTIFS('CONTRATOS 2017'!AP:AP,A209,'CONTRATOS 2017'!$AD:AD,"&gt;=1")</f>
        <v>0</v>
      </c>
      <c r="E209" s="20">
        <f>SUMIFS('CONTRATOS 2017'!$AD:AD,'CONTRATOS 2017'!$AP:AP,A209)</f>
        <v>0</v>
      </c>
    </row>
    <row r="210" spans="1:5" x14ac:dyDescent="0.2">
      <c r="A210" s="23" t="s">
        <v>1419</v>
      </c>
      <c r="B210" s="8">
        <v>1112461656</v>
      </c>
      <c r="C210" s="25" t="s">
        <v>166</v>
      </c>
      <c r="D210" s="21">
        <f>COUNTIFS('CONTRATOS 2017'!AP:AP,A210,'CONTRATOS 2017'!$AD:AD,"&gt;=1")</f>
        <v>0</v>
      </c>
      <c r="E210" s="20">
        <f>SUMIFS('CONTRATOS 2017'!$AD:AD,'CONTRATOS 2017'!$AP:AP,A210)</f>
        <v>0</v>
      </c>
    </row>
    <row r="211" spans="1:5" x14ac:dyDescent="0.2">
      <c r="A211" s="23" t="s">
        <v>1364</v>
      </c>
      <c r="B211" s="8">
        <v>1042427003</v>
      </c>
      <c r="C211" s="25" t="s">
        <v>201</v>
      </c>
      <c r="D211" s="21">
        <f>COUNTIFS('CONTRATOS 2017'!AP:AP,A211,'CONTRATOS 2017'!$AD:AD,"&gt;=1")</f>
        <v>0</v>
      </c>
      <c r="E211" s="20">
        <f>SUMIFS('CONTRATOS 2017'!$AD:AD,'CONTRATOS 2017'!$AP:AP,A211)</f>
        <v>0</v>
      </c>
    </row>
    <row r="212" spans="1:5" x14ac:dyDescent="0.2">
      <c r="A212" s="23" t="s">
        <v>329</v>
      </c>
      <c r="B212" s="8">
        <v>7186433</v>
      </c>
      <c r="C212" s="25" t="s">
        <v>189</v>
      </c>
      <c r="D212" s="21">
        <f>COUNTIFS('CONTRATOS 2017'!AP:AP,A212,'CONTRATOS 2017'!$AD:AD,"&gt;=1")</f>
        <v>0</v>
      </c>
      <c r="E212" s="20">
        <f>SUMIFS('CONTRATOS 2017'!$AD:AD,'CONTRATOS 2017'!$AP:AP,A212)</f>
        <v>0</v>
      </c>
    </row>
    <row r="213" spans="1:5" x14ac:dyDescent="0.2">
      <c r="A213" s="23" t="s">
        <v>1267</v>
      </c>
      <c r="B213" s="8">
        <v>1010203640</v>
      </c>
      <c r="C213" s="25" t="s">
        <v>160</v>
      </c>
      <c r="D213" s="21">
        <f>COUNTIFS('CONTRATOS 2017'!AP:AP,A213,'CONTRATOS 2017'!$AD:AD,"&gt;=1")</f>
        <v>0</v>
      </c>
      <c r="E213" s="20">
        <f>SUMIFS('CONTRATOS 2017'!$AD:AD,'CONTRATOS 2017'!$AP:AP,A213)</f>
        <v>0</v>
      </c>
    </row>
    <row r="214" spans="1:5" x14ac:dyDescent="0.2">
      <c r="A214" s="23" t="s">
        <v>1433</v>
      </c>
      <c r="B214" s="8">
        <v>1123621369</v>
      </c>
      <c r="C214" s="25" t="s">
        <v>201</v>
      </c>
      <c r="D214" s="21">
        <f>COUNTIFS('CONTRATOS 2017'!AP:AP,A214,'CONTRATOS 2017'!$AD:AD,"&gt;=1")</f>
        <v>0</v>
      </c>
      <c r="E214" s="20">
        <f>SUMIFS('CONTRATOS 2017'!$AD:AD,'CONTRATOS 2017'!$AP:AP,A214)</f>
        <v>0</v>
      </c>
    </row>
    <row r="215" spans="1:5" x14ac:dyDescent="0.2">
      <c r="A215" s="23" t="s">
        <v>97</v>
      </c>
      <c r="B215" s="8">
        <v>15173061</v>
      </c>
      <c r="C215" s="25" t="s">
        <v>230</v>
      </c>
      <c r="D215" s="21">
        <f>COUNTIFS('CONTRATOS 2017'!AP:AP,A215,'CONTRATOS 2017'!$AD:AD,"&gt;=1")</f>
        <v>0</v>
      </c>
      <c r="E215" s="20">
        <f>SUMIFS('CONTRATOS 2017'!$AD:AD,'CONTRATOS 2017'!$AP:AP,A215)</f>
        <v>0</v>
      </c>
    </row>
    <row r="216" spans="1:5" x14ac:dyDescent="0.2">
      <c r="A216" s="23" t="s">
        <v>1035</v>
      </c>
      <c r="B216" s="8">
        <v>79956678</v>
      </c>
      <c r="C216" s="25" t="s">
        <v>198</v>
      </c>
      <c r="D216" s="21">
        <f>COUNTIFS('CONTRATOS 2017'!AP:AP,A216,'CONTRATOS 2017'!$AD:AD,"&gt;=1")</f>
        <v>0</v>
      </c>
      <c r="E216" s="20">
        <f>SUMIFS('CONTRATOS 2017'!$AD:AD,'CONTRATOS 2017'!$AP:AP,A216)</f>
        <v>0</v>
      </c>
    </row>
    <row r="217" spans="1:5" x14ac:dyDescent="0.2">
      <c r="A217" s="23" t="s">
        <v>980</v>
      </c>
      <c r="B217" s="8">
        <v>79596317</v>
      </c>
      <c r="C217" s="25" t="s">
        <v>160</v>
      </c>
      <c r="D217" s="21">
        <f>COUNTIFS('CONTRATOS 2017'!AP:AP,A217,'CONTRATOS 2017'!$AD:AD,"&gt;=1")</f>
        <v>0</v>
      </c>
      <c r="E217" s="20">
        <f>SUMIFS('CONTRATOS 2017'!$AD:AD,'CONTRATOS 2017'!$AP:AP,A217)</f>
        <v>0</v>
      </c>
    </row>
    <row r="218" spans="1:5" x14ac:dyDescent="0.2">
      <c r="A218" s="23" t="s">
        <v>1236</v>
      </c>
      <c r="B218" s="8">
        <v>94473770</v>
      </c>
      <c r="C218" s="25" t="s">
        <v>160</v>
      </c>
      <c r="D218" s="21">
        <f>COUNTIFS('CONTRATOS 2017'!AP:AP,A218,'CONTRATOS 2017'!$AD:AD,"&gt;=1")</f>
        <v>0</v>
      </c>
      <c r="E218" s="20">
        <f>SUMIFS('CONTRATOS 2017'!$AD:AD,'CONTRATOS 2017'!$AP:AP,A218)</f>
        <v>0</v>
      </c>
    </row>
    <row r="219" spans="1:5" x14ac:dyDescent="0.2">
      <c r="A219" s="23" t="s">
        <v>375</v>
      </c>
      <c r="B219" s="8">
        <v>10494705</v>
      </c>
      <c r="C219" s="25" t="s">
        <v>181</v>
      </c>
      <c r="D219" s="21">
        <f>COUNTIFS('CONTRATOS 2017'!AP:AP,A219,'CONTRATOS 2017'!$AD:AD,"&gt;=1")</f>
        <v>0</v>
      </c>
      <c r="E219" s="20">
        <f>SUMIFS('CONTRATOS 2017'!$AD:AD,'CONTRATOS 2017'!$AP:AP,A219)</f>
        <v>0</v>
      </c>
    </row>
    <row r="220" spans="1:5" x14ac:dyDescent="0.2">
      <c r="A220" s="23" t="s">
        <v>923</v>
      </c>
      <c r="B220" s="8">
        <v>76323849</v>
      </c>
      <c r="C220" s="25" t="s">
        <v>283</v>
      </c>
      <c r="D220" s="21">
        <f>COUNTIFS('CONTRATOS 2017'!AP:AP,A220,'CONTRATOS 2017'!$AD:AD,"&gt;=1")</f>
        <v>0</v>
      </c>
      <c r="E220" s="20">
        <f>SUMIFS('CONTRATOS 2017'!$AD:AD,'CONTRATOS 2017'!$AP:AP,A220)</f>
        <v>0</v>
      </c>
    </row>
    <row r="221" spans="1:5" x14ac:dyDescent="0.2">
      <c r="A221" s="23" t="s">
        <v>321</v>
      </c>
      <c r="B221" s="8">
        <v>6567470</v>
      </c>
      <c r="C221" s="25" t="s">
        <v>164</v>
      </c>
      <c r="D221" s="21">
        <f>COUNTIFS('CONTRATOS 2017'!AP:AP,A221,'CONTRATOS 2017'!$AD:AD,"&gt;=1")</f>
        <v>0</v>
      </c>
      <c r="E221" s="20">
        <f>SUMIFS('CONTRATOS 2017'!$AD:AD,'CONTRATOS 2017'!$AP:AP,A221)</f>
        <v>0</v>
      </c>
    </row>
    <row r="222" spans="1:5" x14ac:dyDescent="0.2">
      <c r="A222" s="23" t="s">
        <v>546</v>
      </c>
      <c r="B222" s="8">
        <v>31580375</v>
      </c>
      <c r="C222" s="25" t="s">
        <v>170</v>
      </c>
      <c r="D222" s="21">
        <f>COUNTIFS('CONTRATOS 2017'!AP:AP,A222,'CONTRATOS 2017'!$AD:AD,"&gt;=1")</f>
        <v>0</v>
      </c>
      <c r="E222" s="20">
        <f>SUMIFS('CONTRATOS 2017'!$AD:AD,'CONTRATOS 2017'!$AP:AP,A222)</f>
        <v>0</v>
      </c>
    </row>
    <row r="223" spans="1:5" x14ac:dyDescent="0.2">
      <c r="A223" s="23" t="s">
        <v>111</v>
      </c>
      <c r="B223" s="8">
        <v>52431563</v>
      </c>
      <c r="C223" s="25" t="s">
        <v>161</v>
      </c>
      <c r="D223" s="21">
        <f>COUNTIFS('CONTRATOS 2017'!AP:AP,A223,'CONTRATOS 2017'!$AD:AD,"&gt;=1")</f>
        <v>0</v>
      </c>
      <c r="E223" s="20">
        <f>SUMIFS('CONTRATOS 2017'!$AD:AD,'CONTRATOS 2017'!$AP:AP,A223)</f>
        <v>0</v>
      </c>
    </row>
    <row r="224" spans="1:5" x14ac:dyDescent="0.2">
      <c r="A224" s="23" t="s">
        <v>508</v>
      </c>
      <c r="B224" s="8">
        <v>22493134</v>
      </c>
      <c r="C224" s="25" t="s">
        <v>199</v>
      </c>
      <c r="D224" s="21">
        <f>COUNTIFS('CONTRATOS 2017'!AP:AP,A224,'CONTRATOS 2017'!$AD:AD,"&gt;=1")</f>
        <v>0</v>
      </c>
      <c r="E224" s="20">
        <f>SUMIFS('CONTRATOS 2017'!$AD:AD,'CONTRATOS 2017'!$AP:AP,A224)</f>
        <v>0</v>
      </c>
    </row>
    <row r="225" spans="1:5" x14ac:dyDescent="0.2">
      <c r="A225" s="23" t="s">
        <v>1301</v>
      </c>
      <c r="B225" s="8">
        <v>1019005986</v>
      </c>
      <c r="C225" s="25" t="s">
        <v>264</v>
      </c>
      <c r="D225" s="21">
        <f>COUNTIFS('CONTRATOS 2017'!AP:AP,A225,'CONTRATOS 2017'!$AD:AD,"&gt;=1")</f>
        <v>0</v>
      </c>
      <c r="E225" s="20">
        <f>SUMIFS('CONTRATOS 2017'!$AD:AD,'CONTRATOS 2017'!$AP:AP,A225)</f>
        <v>0</v>
      </c>
    </row>
    <row r="226" spans="1:5" x14ac:dyDescent="0.2">
      <c r="A226" s="23" t="s">
        <v>634</v>
      </c>
      <c r="B226" s="8">
        <v>43596906</v>
      </c>
      <c r="C226" s="25" t="s">
        <v>171</v>
      </c>
      <c r="D226" s="21">
        <f>COUNTIFS('CONTRATOS 2017'!AP:AP,A226,'CONTRATOS 2017'!$AD:AD,"&gt;=1")</f>
        <v>0</v>
      </c>
      <c r="E226" s="20">
        <f>SUMIFS('CONTRATOS 2017'!$AD:AD,'CONTRATOS 2017'!$AP:AP,A226)</f>
        <v>0</v>
      </c>
    </row>
    <row r="227" spans="1:5" x14ac:dyDescent="0.2">
      <c r="A227" s="23" t="s">
        <v>851</v>
      </c>
      <c r="B227" s="8">
        <v>71224985</v>
      </c>
      <c r="C227" s="25" t="s">
        <v>171</v>
      </c>
      <c r="D227" s="21">
        <f>COUNTIFS('CONTRATOS 2017'!AP:AP,A227,'CONTRATOS 2017'!$AD:AD,"&gt;=1")</f>
        <v>0</v>
      </c>
      <c r="E227" s="20">
        <f>SUMIFS('CONTRATOS 2017'!$AD:AD,'CONTRATOS 2017'!$AP:AP,A227)</f>
        <v>0</v>
      </c>
    </row>
    <row r="228" spans="1:5" x14ac:dyDescent="0.2">
      <c r="A228" s="23" t="s">
        <v>152</v>
      </c>
      <c r="B228" s="8" t="s">
        <v>152</v>
      </c>
      <c r="C228" s="25"/>
      <c r="D228" s="21">
        <f>COUNTIFS('CONTRATOS 2017'!AP:AP,A228,'CONTRATOS 2017'!$AD:AD,"&gt;=1")</f>
        <v>0</v>
      </c>
      <c r="E228" s="20">
        <f>SUMIFS('CONTRATOS 2017'!$AD:AD,'CONTRATOS 2017'!$AP:AP,A228)</f>
        <v>0</v>
      </c>
    </row>
    <row r="229" spans="1:5" x14ac:dyDescent="0.2">
      <c r="A229" s="23" t="s">
        <v>1278</v>
      </c>
      <c r="B229" s="8">
        <v>1014198058</v>
      </c>
      <c r="C229" s="25" t="s">
        <v>160</v>
      </c>
      <c r="D229" s="21">
        <f>COUNTIFS('CONTRATOS 2017'!AP:AP,A229,'CONTRATOS 2017'!$AD:AD,"&gt;=1")</f>
        <v>0</v>
      </c>
      <c r="E229" s="20">
        <f>SUMIFS('CONTRATOS 2017'!$AD:AD,'CONTRATOS 2017'!$AP:AP,A229)</f>
        <v>0</v>
      </c>
    </row>
    <row r="230" spans="1:5" x14ac:dyDescent="0.2">
      <c r="A230" s="23" t="s">
        <v>1257</v>
      </c>
      <c r="B230" s="8">
        <v>1000468012</v>
      </c>
      <c r="C230" s="25" t="s">
        <v>160</v>
      </c>
      <c r="D230" s="21">
        <f>COUNTIFS('CONTRATOS 2017'!AP:AP,A230,'CONTRATOS 2017'!$AD:AD,"&gt;=1")</f>
        <v>0</v>
      </c>
      <c r="E230" s="20">
        <f>SUMIFS('CONTRATOS 2017'!$AD:AD,'CONTRATOS 2017'!$AP:AP,A230)</f>
        <v>0</v>
      </c>
    </row>
    <row r="231" spans="1:5" x14ac:dyDescent="0.2">
      <c r="A231" s="23" t="s">
        <v>682</v>
      </c>
      <c r="B231" s="8">
        <v>52020564</v>
      </c>
      <c r="C231" s="25" t="s">
        <v>275</v>
      </c>
      <c r="D231" s="21">
        <f>COUNTIFS('CONTRATOS 2017'!AP:AP,A231,'CONTRATOS 2017'!$AD:AD,"&gt;=1")</f>
        <v>0</v>
      </c>
      <c r="E231" s="20">
        <f>SUMIFS('CONTRATOS 2017'!$AD:AD,'CONTRATOS 2017'!$AP:AP,A231)</f>
        <v>0</v>
      </c>
    </row>
    <row r="232" spans="1:5" x14ac:dyDescent="0.2">
      <c r="A232" s="23" t="s">
        <v>1288</v>
      </c>
      <c r="B232" s="8">
        <v>1016004159</v>
      </c>
      <c r="C232" s="25" t="s">
        <v>188</v>
      </c>
      <c r="D232" s="21">
        <f>COUNTIFS('CONTRATOS 2017'!AP:AP,A232,'CONTRATOS 2017'!$AD:AD,"&gt;=1")</f>
        <v>0</v>
      </c>
      <c r="E232" s="20">
        <f>SUMIFS('CONTRATOS 2017'!$AD:AD,'CONTRATOS 2017'!$AP:AP,A232)</f>
        <v>0</v>
      </c>
    </row>
    <row r="233" spans="1:5" x14ac:dyDescent="0.2">
      <c r="A233" s="23" t="s">
        <v>792</v>
      </c>
      <c r="B233" s="8">
        <v>53075620</v>
      </c>
      <c r="C233" s="25" t="s">
        <v>255</v>
      </c>
      <c r="D233" s="21">
        <f>COUNTIFS('CONTRATOS 2017'!AP:AP,A233,'CONTRATOS 2017'!$AD:AD,"&gt;=1")</f>
        <v>0</v>
      </c>
      <c r="E233" s="20">
        <f>SUMIFS('CONTRATOS 2017'!$AD:AD,'CONTRATOS 2017'!$AP:AP,A233)</f>
        <v>0</v>
      </c>
    </row>
    <row r="234" spans="1:5" x14ac:dyDescent="0.2">
      <c r="A234" s="23" t="s">
        <v>790</v>
      </c>
      <c r="B234" s="8">
        <v>53063673</v>
      </c>
      <c r="C234" s="25" t="s">
        <v>160</v>
      </c>
      <c r="D234" s="21">
        <f>COUNTIFS('CONTRATOS 2017'!AP:AP,A234,'CONTRATOS 2017'!$AD:AD,"&gt;=1")</f>
        <v>0</v>
      </c>
      <c r="E234" s="20">
        <f>SUMIFS('CONTRATOS 2017'!$AD:AD,'CONTRATOS 2017'!$AP:AP,A234)</f>
        <v>0</v>
      </c>
    </row>
    <row r="235" spans="1:5" x14ac:dyDescent="0.2">
      <c r="A235" s="23" t="s">
        <v>1387</v>
      </c>
      <c r="B235" s="8">
        <v>1072420929</v>
      </c>
      <c r="C235" s="25" t="s">
        <v>160</v>
      </c>
      <c r="D235" s="21">
        <f>COUNTIFS('CONTRATOS 2017'!AP:AP,A235,'CONTRATOS 2017'!$AD:AD,"&gt;=1")</f>
        <v>0</v>
      </c>
      <c r="E235" s="20">
        <f>SUMIFS('CONTRATOS 2017'!$AD:AD,'CONTRATOS 2017'!$AP:AP,A235)</f>
        <v>0</v>
      </c>
    </row>
    <row r="236" spans="1:5" x14ac:dyDescent="0.2">
      <c r="A236" s="23" t="s">
        <v>584</v>
      </c>
      <c r="B236" s="8">
        <v>37547423</v>
      </c>
      <c r="C236" s="25" t="s">
        <v>198</v>
      </c>
      <c r="D236" s="21">
        <f>COUNTIFS('CONTRATOS 2017'!AP:AP,A236,'CONTRATOS 2017'!$AD:AD,"&gt;=1")</f>
        <v>0</v>
      </c>
      <c r="E236" s="20">
        <f>SUMIFS('CONTRATOS 2017'!$AD:AD,'CONTRATOS 2017'!$AP:AP,A236)</f>
        <v>0</v>
      </c>
    </row>
    <row r="237" spans="1:5" x14ac:dyDescent="0.2">
      <c r="A237" s="23" t="s">
        <v>1350</v>
      </c>
      <c r="B237" s="8">
        <v>1032382777</v>
      </c>
      <c r="C237" s="25" t="s">
        <v>160</v>
      </c>
      <c r="D237" s="21">
        <f>COUNTIFS('CONTRATOS 2017'!AP:AP,A237,'CONTRATOS 2017'!$AD:AD,"&gt;=1")</f>
        <v>0</v>
      </c>
      <c r="E237" s="20">
        <f>SUMIFS('CONTRATOS 2017'!$AD:AD,'CONTRATOS 2017'!$AP:AP,A237)</f>
        <v>0</v>
      </c>
    </row>
    <row r="238" spans="1:5" x14ac:dyDescent="0.2">
      <c r="A238" s="23" t="s">
        <v>730</v>
      </c>
      <c r="B238" s="8">
        <v>52533478</v>
      </c>
      <c r="C238" s="25" t="s">
        <v>162</v>
      </c>
      <c r="D238" s="21">
        <f>COUNTIFS('CONTRATOS 2017'!AP:AP,A238,'CONTRATOS 2017'!$AD:AD,"&gt;=1")</f>
        <v>0</v>
      </c>
      <c r="E238" s="20">
        <f>SUMIFS('CONTRATOS 2017'!$AD:AD,'CONTRATOS 2017'!$AP:AP,A238)</f>
        <v>0</v>
      </c>
    </row>
    <row r="239" spans="1:5" x14ac:dyDescent="0.2">
      <c r="A239" s="23" t="s">
        <v>563</v>
      </c>
      <c r="B239" s="8">
        <v>35199875</v>
      </c>
      <c r="C239" s="25" t="s">
        <v>178</v>
      </c>
      <c r="D239" s="21">
        <f>COUNTIFS('CONTRATOS 2017'!AP:AP,A239,'CONTRATOS 2017'!$AD:AD,"&gt;=1")</f>
        <v>0</v>
      </c>
      <c r="E239" s="20">
        <f>SUMIFS('CONTRATOS 2017'!$AD:AD,'CONTRATOS 2017'!$AP:AP,A239)</f>
        <v>0</v>
      </c>
    </row>
    <row r="240" spans="1:5" x14ac:dyDescent="0.2">
      <c r="A240" s="23" t="s">
        <v>588</v>
      </c>
      <c r="B240" s="8">
        <v>38553585</v>
      </c>
      <c r="C240" s="25" t="s">
        <v>170</v>
      </c>
      <c r="D240" s="21">
        <f>COUNTIFS('CONTRATOS 2017'!AP:AP,A240,'CONTRATOS 2017'!$AD:AD,"&gt;=1")</f>
        <v>0</v>
      </c>
      <c r="E240" s="20">
        <f>SUMIFS('CONTRATOS 2017'!$AD:AD,'CONTRATOS 2017'!$AP:AP,A240)</f>
        <v>0</v>
      </c>
    </row>
    <row r="241" spans="1:5" x14ac:dyDescent="0.2">
      <c r="A241" s="23" t="s">
        <v>510</v>
      </c>
      <c r="B241" s="8">
        <v>23248872</v>
      </c>
      <c r="C241" s="25" t="s">
        <v>231</v>
      </c>
      <c r="D241" s="21">
        <f>COUNTIFS('CONTRATOS 2017'!AP:AP,A241,'CONTRATOS 2017'!$AD:AD,"&gt;=1")</f>
        <v>0</v>
      </c>
      <c r="E241" s="20">
        <f>SUMIFS('CONTRATOS 2017'!$AD:AD,'CONTRATOS 2017'!$AP:AP,A241)</f>
        <v>0</v>
      </c>
    </row>
    <row r="242" spans="1:5" x14ac:dyDescent="0.2">
      <c r="A242" s="23" t="s">
        <v>789</v>
      </c>
      <c r="B242" s="8">
        <v>53054085</v>
      </c>
      <c r="C242" s="25" t="s">
        <v>160</v>
      </c>
      <c r="D242" s="21">
        <f>COUNTIFS('CONTRATOS 2017'!AP:AP,A242,'CONTRATOS 2017'!$AD:AD,"&gt;=1")</f>
        <v>0</v>
      </c>
      <c r="E242" s="20">
        <f>SUMIFS('CONTRATOS 2017'!$AD:AD,'CONTRATOS 2017'!$AP:AP,A242)</f>
        <v>0</v>
      </c>
    </row>
    <row r="243" spans="1:5" x14ac:dyDescent="0.2">
      <c r="A243" s="23" t="s">
        <v>1330</v>
      </c>
      <c r="B243" s="8">
        <v>1030538486</v>
      </c>
      <c r="C243" s="25" t="s">
        <v>160</v>
      </c>
      <c r="D243" s="21">
        <f>COUNTIFS('CONTRATOS 2017'!AP:AP,A243,'CONTRATOS 2017'!$AD:AD,"&gt;=1")</f>
        <v>0</v>
      </c>
      <c r="E243" s="20">
        <f>SUMIFS('CONTRATOS 2017'!$AD:AD,'CONTRATOS 2017'!$AP:AP,A243)</f>
        <v>0</v>
      </c>
    </row>
    <row r="244" spans="1:5" x14ac:dyDescent="0.2">
      <c r="A244" s="23" t="s">
        <v>708</v>
      </c>
      <c r="B244" s="8">
        <v>52347180</v>
      </c>
      <c r="C244" s="25" t="s">
        <v>160</v>
      </c>
      <c r="D244" s="21">
        <f>COUNTIFS('CONTRATOS 2017'!AP:AP,A244,'CONTRATOS 2017'!$AD:AD,"&gt;=1")</f>
        <v>0</v>
      </c>
      <c r="E244" s="20">
        <f>SUMIFS('CONTRATOS 2017'!$AD:AD,'CONTRATOS 2017'!$AP:AP,A244)</f>
        <v>0</v>
      </c>
    </row>
    <row r="245" spans="1:5" x14ac:dyDescent="0.2">
      <c r="A245" s="23" t="s">
        <v>547</v>
      </c>
      <c r="B245" s="8">
        <v>31710481</v>
      </c>
      <c r="C245" s="25" t="s">
        <v>181</v>
      </c>
      <c r="D245" s="21">
        <f>COUNTIFS('CONTRATOS 2017'!AP:AP,A245,'CONTRATOS 2017'!$AD:AD,"&gt;=1")</f>
        <v>0</v>
      </c>
      <c r="E245" s="20">
        <f>SUMIFS('CONTRATOS 2017'!$AD:AD,'CONTRATOS 2017'!$AP:AP,A245)</f>
        <v>0</v>
      </c>
    </row>
    <row r="246" spans="1:5" x14ac:dyDescent="0.2">
      <c r="A246" s="23" t="s">
        <v>768</v>
      </c>
      <c r="B246" s="8">
        <v>52903829</v>
      </c>
      <c r="C246" s="25" t="s">
        <v>160</v>
      </c>
      <c r="D246" s="21">
        <f>COUNTIFS('CONTRATOS 2017'!AP:AP,A246,'CONTRATOS 2017'!$AD:AD,"&gt;=1")</f>
        <v>0</v>
      </c>
      <c r="E246" s="20">
        <f>SUMIFS('CONTRATOS 2017'!$AD:AD,'CONTRATOS 2017'!$AP:AP,A246)</f>
        <v>0</v>
      </c>
    </row>
    <row r="247" spans="1:5" x14ac:dyDescent="0.2">
      <c r="A247" s="23" t="s">
        <v>750</v>
      </c>
      <c r="B247" s="8">
        <v>52814377</v>
      </c>
      <c r="C247" s="25" t="s">
        <v>160</v>
      </c>
      <c r="D247" s="21">
        <f>COUNTIFS('CONTRATOS 2017'!AP:AP,A247,'CONTRATOS 2017'!$AD:AD,"&gt;=1")</f>
        <v>0</v>
      </c>
      <c r="E247" s="20">
        <f>SUMIFS('CONTRATOS 2017'!$AD:AD,'CONTRATOS 2017'!$AP:AP,A247)</f>
        <v>0</v>
      </c>
    </row>
    <row r="248" spans="1:5" x14ac:dyDescent="0.2">
      <c r="A248" s="23" t="s">
        <v>731</v>
      </c>
      <c r="B248" s="8">
        <v>52543405</v>
      </c>
      <c r="C248" s="25" t="s">
        <v>271</v>
      </c>
      <c r="D248" s="21">
        <f>COUNTIFS('CONTRATOS 2017'!AP:AP,A248,'CONTRATOS 2017'!$AD:AD,"&gt;=1")</f>
        <v>0</v>
      </c>
      <c r="E248" s="20">
        <f>SUMIFS('CONTRATOS 2017'!$AD:AD,'CONTRATOS 2017'!$AP:AP,A248)</f>
        <v>0</v>
      </c>
    </row>
    <row r="249" spans="1:5" x14ac:dyDescent="0.2">
      <c r="A249" s="23" t="s">
        <v>828</v>
      </c>
      <c r="B249" s="8">
        <v>63453097</v>
      </c>
      <c r="C249" s="25" t="s">
        <v>187</v>
      </c>
      <c r="D249" s="21">
        <f>COUNTIFS('CONTRATOS 2017'!AP:AP,A249,'CONTRATOS 2017'!$AD:AD,"&gt;=1")</f>
        <v>0</v>
      </c>
      <c r="E249" s="20">
        <f>SUMIFS('CONTRATOS 2017'!$AD:AD,'CONTRATOS 2017'!$AP:AP,A249)</f>
        <v>0</v>
      </c>
    </row>
    <row r="250" spans="1:5" x14ac:dyDescent="0.2">
      <c r="A250" s="23" t="s">
        <v>778</v>
      </c>
      <c r="B250" s="8">
        <v>52974958</v>
      </c>
      <c r="C250" s="25" t="s">
        <v>160</v>
      </c>
      <c r="D250" s="21">
        <f>COUNTIFS('CONTRATOS 2017'!AP:AP,A250,'CONTRATOS 2017'!$AD:AD,"&gt;=1")</f>
        <v>0</v>
      </c>
      <c r="E250" s="20">
        <f>SUMIFS('CONTRATOS 2017'!$AD:AD,'CONTRATOS 2017'!$AP:AP,A250)</f>
        <v>0</v>
      </c>
    </row>
    <row r="251" spans="1:5" x14ac:dyDescent="0.2">
      <c r="A251" s="23" t="s">
        <v>925</v>
      </c>
      <c r="B251" s="8">
        <v>76326664</v>
      </c>
      <c r="C251" s="25" t="s">
        <v>160</v>
      </c>
      <c r="D251" s="21">
        <f>COUNTIFS('CONTRATOS 2017'!AP:AP,A251,'CONTRATOS 2017'!$AD:AD,"&gt;=1")</f>
        <v>0</v>
      </c>
      <c r="E251" s="20">
        <f>SUMIFS('CONTRATOS 2017'!$AD:AD,'CONTRATOS 2017'!$AP:AP,A251)</f>
        <v>0</v>
      </c>
    </row>
    <row r="252" spans="1:5" x14ac:dyDescent="0.2">
      <c r="A252" s="23" t="s">
        <v>305</v>
      </c>
      <c r="B252" s="8">
        <v>4548810</v>
      </c>
      <c r="C252" s="25" t="s">
        <v>173</v>
      </c>
      <c r="D252" s="21">
        <f>COUNTIFS('CONTRATOS 2017'!AP:AP,A252,'CONTRATOS 2017'!$AD:AD,"&gt;=1")</f>
        <v>0</v>
      </c>
      <c r="E252" s="20">
        <f>SUMIFS('CONTRATOS 2017'!$AD:AD,'CONTRATOS 2017'!$AP:AP,A252)</f>
        <v>0</v>
      </c>
    </row>
    <row r="253" spans="1:5" x14ac:dyDescent="0.2">
      <c r="A253" s="23" t="s">
        <v>1088</v>
      </c>
      <c r="B253" s="8">
        <v>80169387</v>
      </c>
      <c r="C253" s="25" t="s">
        <v>187</v>
      </c>
      <c r="D253" s="21">
        <f>COUNTIFS('CONTRATOS 2017'!AP:AP,A253,'CONTRATOS 2017'!$AD:AD,"&gt;=1")</f>
        <v>0</v>
      </c>
      <c r="E253" s="20">
        <f>SUMIFS('CONTRATOS 2017'!$AD:AD,'CONTRATOS 2017'!$AP:AP,A253)</f>
        <v>0</v>
      </c>
    </row>
    <row r="254" spans="1:5" x14ac:dyDescent="0.2">
      <c r="A254" s="23" t="s">
        <v>1138</v>
      </c>
      <c r="B254" s="8">
        <v>82381157</v>
      </c>
      <c r="C254" s="25" t="s">
        <v>277</v>
      </c>
      <c r="D254" s="21">
        <f>COUNTIFS('CONTRATOS 2017'!AP:AP,A254,'CONTRATOS 2017'!$AD:AD,"&gt;=1")</f>
        <v>0</v>
      </c>
      <c r="E254" s="20">
        <f>SUMIFS('CONTRATOS 2017'!$AD:AD,'CONTRATOS 2017'!$AP:AP,A254)</f>
        <v>0</v>
      </c>
    </row>
    <row r="255" spans="1:5" x14ac:dyDescent="0.2">
      <c r="A255" s="23" t="s">
        <v>1071</v>
      </c>
      <c r="B255" s="8">
        <v>80074475</v>
      </c>
      <c r="C255" s="25" t="s">
        <v>178</v>
      </c>
      <c r="D255" s="21">
        <f>COUNTIFS('CONTRATOS 2017'!AP:AP,A255,'CONTRATOS 2017'!$AD:AD,"&gt;=1")</f>
        <v>0</v>
      </c>
      <c r="E255" s="20">
        <f>SUMIFS('CONTRATOS 2017'!$AD:AD,'CONTRATOS 2017'!$AP:AP,A255)</f>
        <v>0</v>
      </c>
    </row>
    <row r="256" spans="1:5" x14ac:dyDescent="0.2">
      <c r="A256" s="23" t="s">
        <v>436</v>
      </c>
      <c r="B256" s="8">
        <v>14326146</v>
      </c>
      <c r="C256" s="25" t="s">
        <v>160</v>
      </c>
      <c r="D256" s="21">
        <f>COUNTIFS('CONTRATOS 2017'!AP:AP,A256,'CONTRATOS 2017'!$AD:AD,"&gt;=1")</f>
        <v>0</v>
      </c>
      <c r="E256" s="20">
        <f>SUMIFS('CONTRATOS 2017'!$AD:AD,'CONTRATOS 2017'!$AP:AP,A256)</f>
        <v>0</v>
      </c>
    </row>
    <row r="257" spans="1:5" x14ac:dyDescent="0.2">
      <c r="A257" s="23" t="s">
        <v>1054</v>
      </c>
      <c r="B257" s="8">
        <v>80030201</v>
      </c>
      <c r="C257" s="25" t="s">
        <v>193</v>
      </c>
      <c r="D257" s="21">
        <f>COUNTIFS('CONTRATOS 2017'!AP:AP,A257,'CONTRATOS 2017'!$AD:AD,"&gt;=1")</f>
        <v>0</v>
      </c>
      <c r="E257" s="20">
        <f>SUMIFS('CONTRATOS 2017'!$AD:AD,'CONTRATOS 2017'!$AP:AP,A257)</f>
        <v>0</v>
      </c>
    </row>
    <row r="258" spans="1:5" x14ac:dyDescent="0.2">
      <c r="A258" s="23" t="s">
        <v>916</v>
      </c>
      <c r="B258" s="8">
        <v>75091125</v>
      </c>
      <c r="C258" s="25" t="s">
        <v>279</v>
      </c>
      <c r="D258" s="21">
        <f>COUNTIFS('CONTRATOS 2017'!AP:AP,A258,'CONTRATOS 2017'!$AD:AD,"&gt;=1")</f>
        <v>0</v>
      </c>
      <c r="E258" s="20">
        <f>SUMIFS('CONTRATOS 2017'!$AD:AD,'CONTRATOS 2017'!$AP:AP,A258)</f>
        <v>0</v>
      </c>
    </row>
    <row r="259" spans="1:5" x14ac:dyDescent="0.2">
      <c r="A259" s="23" t="s">
        <v>1119</v>
      </c>
      <c r="B259" s="8">
        <v>80728629</v>
      </c>
      <c r="C259" s="25" t="s">
        <v>160</v>
      </c>
      <c r="D259" s="21">
        <f>COUNTIFS('CONTRATOS 2017'!AP:AP,A259,'CONTRATOS 2017'!$AD:AD,"&gt;=1")</f>
        <v>0</v>
      </c>
      <c r="E259" s="20">
        <f>SUMIFS('CONTRATOS 2017'!$AD:AD,'CONTRATOS 2017'!$AP:AP,A259)</f>
        <v>0</v>
      </c>
    </row>
    <row r="260" spans="1:5" x14ac:dyDescent="0.2">
      <c r="A260" s="23" t="s">
        <v>1365</v>
      </c>
      <c r="B260" s="8">
        <v>1043001742</v>
      </c>
      <c r="C260" s="25" t="s">
        <v>218</v>
      </c>
      <c r="D260" s="21">
        <f>COUNTIFS('CONTRATOS 2017'!AP:AP,A260,'CONTRATOS 2017'!$AD:AD,"&gt;=1")</f>
        <v>0</v>
      </c>
      <c r="E260" s="20">
        <f>SUMIFS('CONTRATOS 2017'!$AD:AD,'CONTRATOS 2017'!$AP:AP,A260)</f>
        <v>0</v>
      </c>
    </row>
    <row r="261" spans="1:5" x14ac:dyDescent="0.2">
      <c r="A261" s="23" t="s">
        <v>476</v>
      </c>
      <c r="B261" s="8">
        <v>18469141</v>
      </c>
      <c r="C261" s="25" t="s">
        <v>173</v>
      </c>
      <c r="D261" s="21">
        <f>COUNTIFS('CONTRATOS 2017'!AP:AP,A261,'CONTRATOS 2017'!$AD:AD,"&gt;=1")</f>
        <v>0</v>
      </c>
      <c r="E261" s="20">
        <f>SUMIFS('CONTRATOS 2017'!$AD:AD,'CONTRATOS 2017'!$AP:AP,A261)</f>
        <v>0</v>
      </c>
    </row>
    <row r="262" spans="1:5" x14ac:dyDescent="0.2">
      <c r="A262" s="23" t="s">
        <v>1342</v>
      </c>
      <c r="B262" s="8">
        <v>1032365033</v>
      </c>
      <c r="C262" s="25" t="s">
        <v>160</v>
      </c>
      <c r="D262" s="21">
        <f>COUNTIFS('CONTRATOS 2017'!AP:AP,A262,'CONTRATOS 2017'!$AD:AD,"&gt;=1")</f>
        <v>0</v>
      </c>
      <c r="E262" s="20">
        <f>SUMIFS('CONTRATOS 2017'!$AD:AD,'CONTRATOS 2017'!$AP:AP,A262)</f>
        <v>0</v>
      </c>
    </row>
    <row r="263" spans="1:5" x14ac:dyDescent="0.2">
      <c r="A263" s="23" t="s">
        <v>366</v>
      </c>
      <c r="B263" s="8">
        <v>10030992</v>
      </c>
      <c r="C263" s="25" t="s">
        <v>160</v>
      </c>
      <c r="D263" s="21">
        <f>COUNTIFS('CONTRATOS 2017'!AP:AP,A263,'CONTRATOS 2017'!$AD:AD,"&gt;=1")</f>
        <v>0</v>
      </c>
      <c r="E263" s="20">
        <f>SUMIFS('CONTRATOS 2017'!$AD:AD,'CONTRATOS 2017'!$AP:AP,A263)</f>
        <v>0</v>
      </c>
    </row>
    <row r="264" spans="1:5" x14ac:dyDescent="0.2">
      <c r="A264" s="23" t="s">
        <v>104</v>
      </c>
      <c r="B264" s="8">
        <v>80102693</v>
      </c>
      <c r="C264" s="25" t="s">
        <v>261</v>
      </c>
      <c r="D264" s="21">
        <f>COUNTIFS('CONTRATOS 2017'!AP:AP,A264,'CONTRATOS 2017'!$AD:AD,"&gt;=1")</f>
        <v>0</v>
      </c>
      <c r="E264" s="20">
        <f>SUMIFS('CONTRATOS 2017'!$AD:AD,'CONTRATOS 2017'!$AP:AP,A264)</f>
        <v>0</v>
      </c>
    </row>
    <row r="265" spans="1:5" x14ac:dyDescent="0.2">
      <c r="A265" s="23" t="s">
        <v>1036</v>
      </c>
      <c r="B265" s="8">
        <v>79957810</v>
      </c>
      <c r="C265" s="25" t="s">
        <v>178</v>
      </c>
      <c r="D265" s="21">
        <f>COUNTIFS('CONTRATOS 2017'!AP:AP,A265,'CONTRATOS 2017'!$AD:AD,"&gt;=1")</f>
        <v>0</v>
      </c>
      <c r="E265" s="20">
        <f>SUMIFS('CONTRATOS 2017'!$AD:AD,'CONTRATOS 2017'!$AP:AP,A265)</f>
        <v>0</v>
      </c>
    </row>
    <row r="266" spans="1:5" x14ac:dyDescent="0.2">
      <c r="A266" s="23" t="s">
        <v>341</v>
      </c>
      <c r="B266" s="8">
        <v>7714237</v>
      </c>
      <c r="C266" s="25" t="s">
        <v>197</v>
      </c>
      <c r="D266" s="21">
        <f>COUNTIFS('CONTRATOS 2017'!AP:AP,A266,'CONTRATOS 2017'!$AD:AD,"&gt;=1")</f>
        <v>0</v>
      </c>
      <c r="E266" s="20">
        <f>SUMIFS('CONTRATOS 2017'!$AD:AD,'CONTRATOS 2017'!$AP:AP,A266)</f>
        <v>0</v>
      </c>
    </row>
    <row r="267" spans="1:5" x14ac:dyDescent="0.2">
      <c r="A267" s="23" t="s">
        <v>614</v>
      </c>
      <c r="B267" s="8">
        <v>40415718</v>
      </c>
      <c r="C267" s="25" t="s">
        <v>190</v>
      </c>
      <c r="D267" s="21">
        <f>COUNTIFS('CONTRATOS 2017'!AP:AP,A267,'CONTRATOS 2017'!$AD:AD,"&gt;=1")</f>
        <v>0</v>
      </c>
      <c r="E267" s="20">
        <f>SUMIFS('CONTRATOS 2017'!$AD:AD,'CONTRATOS 2017'!$AP:AP,A267)</f>
        <v>0</v>
      </c>
    </row>
    <row r="268" spans="1:5" x14ac:dyDescent="0.2">
      <c r="A268" s="23" t="s">
        <v>552</v>
      </c>
      <c r="B268" s="8">
        <v>32295839</v>
      </c>
      <c r="C268" s="25" t="s">
        <v>171</v>
      </c>
      <c r="D268" s="21">
        <f>COUNTIFS('CONTRATOS 2017'!AP:AP,A268,'CONTRATOS 2017'!$AD:AD,"&gt;=1")</f>
        <v>0</v>
      </c>
      <c r="E268" s="20">
        <f>SUMIFS('CONTRATOS 2017'!$AD:AD,'CONTRATOS 2017'!$AP:AP,A268)</f>
        <v>0</v>
      </c>
    </row>
    <row r="269" spans="1:5" x14ac:dyDescent="0.2">
      <c r="A269" s="23" t="s">
        <v>568</v>
      </c>
      <c r="B269" s="8">
        <v>35512031</v>
      </c>
      <c r="C269" s="25" t="s">
        <v>256</v>
      </c>
      <c r="D269" s="21">
        <f>COUNTIFS('CONTRATOS 2017'!AP:AP,A269,'CONTRATOS 2017'!$AD:AD,"&gt;=1")</f>
        <v>0</v>
      </c>
      <c r="E269" s="20">
        <f>SUMIFS('CONTRATOS 2017'!$AD:AD,'CONTRATOS 2017'!$AP:AP,A269)</f>
        <v>0</v>
      </c>
    </row>
    <row r="270" spans="1:5" x14ac:dyDescent="0.2">
      <c r="A270" s="23" t="s">
        <v>86</v>
      </c>
      <c r="B270" s="8">
        <v>52363647</v>
      </c>
      <c r="C270" s="25" t="s">
        <v>257</v>
      </c>
      <c r="D270" s="21">
        <f>COUNTIFS('CONTRATOS 2017'!AP:AP,A270,'CONTRATOS 2017'!$AD:AD,"&gt;=1")</f>
        <v>0</v>
      </c>
      <c r="E270" s="20">
        <f>SUMIFS('CONTRATOS 2017'!$AD:AD,'CONTRATOS 2017'!$AP:AP,A270)</f>
        <v>0</v>
      </c>
    </row>
    <row r="271" spans="1:5" x14ac:dyDescent="0.2">
      <c r="A271" s="23" t="s">
        <v>540</v>
      </c>
      <c r="B271" s="8">
        <v>30731303</v>
      </c>
      <c r="C271" s="25" t="s">
        <v>210</v>
      </c>
      <c r="D271" s="21">
        <f>COUNTIFS('CONTRATOS 2017'!AP:AP,A271,'CONTRATOS 2017'!$AD:AD,"&gt;=1")</f>
        <v>0</v>
      </c>
      <c r="E271" s="20">
        <f>SUMIFS('CONTRATOS 2017'!$AD:AD,'CONTRATOS 2017'!$AP:AP,A271)</f>
        <v>0</v>
      </c>
    </row>
    <row r="272" spans="1:5" x14ac:dyDescent="0.2">
      <c r="A272" s="23" t="s">
        <v>46</v>
      </c>
      <c r="B272" s="8">
        <v>25276984</v>
      </c>
      <c r="C272" s="25" t="s">
        <v>245</v>
      </c>
      <c r="D272" s="21">
        <f>COUNTIFS('CONTRATOS 2017'!AP:AP,A272,'CONTRATOS 2017'!$AD:AD,"&gt;=1")</f>
        <v>0</v>
      </c>
      <c r="E272" s="20">
        <f>SUMIFS('CONTRATOS 2017'!$AD:AD,'CONTRATOS 2017'!$AP:AP,A272)</f>
        <v>0</v>
      </c>
    </row>
    <row r="273" spans="1:5" x14ac:dyDescent="0.2">
      <c r="A273" s="23" t="s">
        <v>1460</v>
      </c>
      <c r="B273" s="8">
        <v>79335420</v>
      </c>
      <c r="C273" s="25" t="s">
        <v>240</v>
      </c>
      <c r="D273" s="21">
        <f>COUNTIFS('CONTRATOS 2017'!AP:AP,A273,'CONTRATOS 2017'!$AD:AD,"&gt;=1")</f>
        <v>0</v>
      </c>
      <c r="E273" s="20">
        <f>SUMIFS('CONTRATOS 2017'!$AD:AD,'CONTRATOS 2017'!$AP:AP,A273)</f>
        <v>0</v>
      </c>
    </row>
    <row r="274" spans="1:5" x14ac:dyDescent="0.2">
      <c r="A274" s="23" t="s">
        <v>356</v>
      </c>
      <c r="B274" s="8">
        <v>9773404</v>
      </c>
      <c r="C274" s="25" t="s">
        <v>171</v>
      </c>
      <c r="D274" s="21">
        <f>COUNTIFS('CONTRATOS 2017'!AP:AP,A274,'CONTRATOS 2017'!$AD:AD,"&gt;=1")</f>
        <v>0</v>
      </c>
      <c r="E274" s="20">
        <f>SUMIFS('CONTRATOS 2017'!$AD:AD,'CONTRATOS 2017'!$AP:AP,A274)</f>
        <v>0</v>
      </c>
    </row>
    <row r="275" spans="1:5" x14ac:dyDescent="0.2">
      <c r="A275" s="23" t="s">
        <v>1117</v>
      </c>
      <c r="B275" s="8">
        <v>80723574</v>
      </c>
      <c r="C275" s="25" t="s">
        <v>162</v>
      </c>
      <c r="D275" s="21">
        <f>COUNTIFS('CONTRATOS 2017'!AP:AP,A275,'CONTRATOS 2017'!$AD:AD,"&gt;=1")</f>
        <v>0</v>
      </c>
      <c r="E275" s="20">
        <f>SUMIFS('CONTRATOS 2017'!$AD:AD,'CONTRATOS 2017'!$AP:AP,A275)</f>
        <v>0</v>
      </c>
    </row>
    <row r="276" spans="1:5" x14ac:dyDescent="0.2">
      <c r="A276" s="23" t="s">
        <v>75</v>
      </c>
      <c r="B276" s="8">
        <v>19477329</v>
      </c>
      <c r="C276" s="25" t="s">
        <v>239</v>
      </c>
      <c r="D276" s="21">
        <f>COUNTIFS('CONTRATOS 2017'!AP:AP,A276,'CONTRATOS 2017'!$AD:AD,"&gt;=1")</f>
        <v>0</v>
      </c>
      <c r="E276" s="20">
        <f>SUMIFS('CONTRATOS 2017'!$AD:AD,'CONTRATOS 2017'!$AP:AP,A276)</f>
        <v>0</v>
      </c>
    </row>
    <row r="277" spans="1:5" x14ac:dyDescent="0.2">
      <c r="A277" s="23" t="s">
        <v>1177</v>
      </c>
      <c r="B277" s="8">
        <v>88031778</v>
      </c>
      <c r="C277" s="25" t="s">
        <v>201</v>
      </c>
      <c r="D277" s="21">
        <f>COUNTIFS('CONTRATOS 2017'!AP:AP,A277,'CONTRATOS 2017'!$AD:AD,"&gt;=1")</f>
        <v>0</v>
      </c>
      <c r="E277" s="20">
        <f>SUMIFS('CONTRATOS 2017'!$AD:AD,'CONTRATOS 2017'!$AP:AP,A277)</f>
        <v>0</v>
      </c>
    </row>
    <row r="278" spans="1:5" x14ac:dyDescent="0.2">
      <c r="A278" s="23" t="s">
        <v>988</v>
      </c>
      <c r="B278" s="8">
        <v>79638798</v>
      </c>
      <c r="C278" s="25" t="s">
        <v>166</v>
      </c>
      <c r="D278" s="21">
        <f>COUNTIFS('CONTRATOS 2017'!AP:AP,A278,'CONTRATOS 2017'!$AD:AD,"&gt;=1")</f>
        <v>0</v>
      </c>
      <c r="E278" s="20">
        <f>SUMIFS('CONTRATOS 2017'!$AD:AD,'CONTRATOS 2017'!$AP:AP,A278)</f>
        <v>0</v>
      </c>
    </row>
    <row r="279" spans="1:5" x14ac:dyDescent="0.2">
      <c r="A279" s="26" t="s">
        <v>1456</v>
      </c>
      <c r="B279" s="7">
        <v>19477329</v>
      </c>
      <c r="C279" s="25" t="s">
        <v>240</v>
      </c>
      <c r="D279" s="21">
        <f>COUNTIFS('CONTRATOS 2017'!AP:AP,A279,'CONTRATOS 2017'!$AD:AD,"&gt;=1")</f>
        <v>0</v>
      </c>
      <c r="E279" s="20">
        <f>SUMIFS('CONTRATOS 2017'!$AD:AD,'CONTRATOS 2017'!$AP:AP,A279)</f>
        <v>0</v>
      </c>
    </row>
    <row r="280" spans="1:5" x14ac:dyDescent="0.2">
      <c r="A280" s="23" t="s">
        <v>414</v>
      </c>
      <c r="B280" s="8">
        <v>12989938</v>
      </c>
      <c r="C280" s="25" t="s">
        <v>221</v>
      </c>
      <c r="D280" s="21">
        <f>COUNTIFS('CONTRATOS 2017'!AP:AP,A280,'CONTRATOS 2017'!$AD:AD,"&gt;=1")</f>
        <v>0</v>
      </c>
      <c r="E280" s="20">
        <f>SUMIFS('CONTRATOS 2017'!$AD:AD,'CONTRATOS 2017'!$AP:AP,A280)</f>
        <v>0</v>
      </c>
    </row>
    <row r="281" spans="1:5" x14ac:dyDescent="0.2">
      <c r="A281" s="23" t="s">
        <v>496</v>
      </c>
      <c r="B281" s="8">
        <v>19619310</v>
      </c>
      <c r="C281" s="25" t="s">
        <v>201</v>
      </c>
      <c r="D281" s="21">
        <f>COUNTIFS('CONTRATOS 2017'!AP:AP,A281,'CONTRATOS 2017'!$AD:AD,"&gt;=1")</f>
        <v>0</v>
      </c>
      <c r="E281" s="20">
        <f>SUMIFS('CONTRATOS 2017'!$AD:AD,'CONTRATOS 2017'!$AP:AP,A281)</f>
        <v>0</v>
      </c>
    </row>
    <row r="282" spans="1:5" x14ac:dyDescent="0.2">
      <c r="A282" s="23" t="s">
        <v>1162</v>
      </c>
      <c r="B282" s="8">
        <v>86058669</v>
      </c>
      <c r="C282" s="25" t="s">
        <v>174</v>
      </c>
      <c r="D282" s="21">
        <f>COUNTIFS('CONTRATOS 2017'!AP:AP,A282,'CONTRATOS 2017'!$AD:AD,"&gt;=1")</f>
        <v>0</v>
      </c>
      <c r="E282" s="20">
        <f>SUMIFS('CONTRATOS 2017'!$AD:AD,'CONTRATOS 2017'!$AP:AP,A282)</f>
        <v>0</v>
      </c>
    </row>
    <row r="283" spans="1:5" x14ac:dyDescent="0.2">
      <c r="A283" s="23" t="s">
        <v>484</v>
      </c>
      <c r="B283" s="8">
        <v>19259454</v>
      </c>
      <c r="C283" s="25" t="s">
        <v>238</v>
      </c>
      <c r="D283" s="21">
        <f>COUNTIFS('CONTRATOS 2017'!AP:AP,A283,'CONTRATOS 2017'!$AD:AD,"&gt;=1")</f>
        <v>0</v>
      </c>
      <c r="E283" s="20">
        <f>SUMIFS('CONTRATOS 2017'!$AD:AD,'CONTRATOS 2017'!$AP:AP,A283)</f>
        <v>0</v>
      </c>
    </row>
    <row r="284" spans="1:5" x14ac:dyDescent="0.2">
      <c r="A284" s="23" t="s">
        <v>881</v>
      </c>
      <c r="B284" s="8">
        <v>72325451</v>
      </c>
      <c r="C284" s="25" t="s">
        <v>167</v>
      </c>
      <c r="D284" s="21">
        <f>COUNTIFS('CONTRATOS 2017'!AP:AP,A284,'CONTRATOS 2017'!$AD:AD,"&gt;=1")</f>
        <v>0</v>
      </c>
      <c r="E284" s="20">
        <f>SUMIFS('CONTRATOS 2017'!$AD:AD,'CONTRATOS 2017'!$AP:AP,A284)</f>
        <v>0</v>
      </c>
    </row>
    <row r="285" spans="1:5" x14ac:dyDescent="0.2">
      <c r="A285" s="23" t="s">
        <v>932</v>
      </c>
      <c r="B285" s="15">
        <v>77187997</v>
      </c>
      <c r="C285" s="25" t="s">
        <v>199</v>
      </c>
      <c r="D285" s="21">
        <f>COUNTIFS('CONTRATOS 2017'!AP:AP,A285,'CONTRATOS 2017'!$AD:AD,"&gt;=1")</f>
        <v>0</v>
      </c>
      <c r="E285" s="20">
        <f>SUMIFS('CONTRATOS 2017'!$AD:AD,'CONTRATOS 2017'!$AP:AP,A285)</f>
        <v>0</v>
      </c>
    </row>
    <row r="286" spans="1:5" x14ac:dyDescent="0.2">
      <c r="A286" s="23" t="s">
        <v>451</v>
      </c>
      <c r="B286" s="8">
        <v>16161521</v>
      </c>
      <c r="C286" s="25" t="s">
        <v>218</v>
      </c>
      <c r="D286" s="21">
        <f>COUNTIFS('CONTRATOS 2017'!AP:AP,A286,'CONTRATOS 2017'!$AD:AD,"&gt;=1")</f>
        <v>0</v>
      </c>
      <c r="E286" s="20">
        <f>SUMIFS('CONTRATOS 2017'!$AD:AD,'CONTRATOS 2017'!$AP:AP,A286)</f>
        <v>0</v>
      </c>
    </row>
    <row r="287" spans="1:5" x14ac:dyDescent="0.2">
      <c r="A287" s="23" t="s">
        <v>1099</v>
      </c>
      <c r="B287" s="8">
        <v>80227708</v>
      </c>
      <c r="C287" s="25" t="s">
        <v>160</v>
      </c>
      <c r="D287" s="21">
        <f>COUNTIFS('CONTRATOS 2017'!AP:AP,A287,'CONTRATOS 2017'!$AD:AD,"&gt;=1")</f>
        <v>0</v>
      </c>
      <c r="E287" s="20">
        <f>SUMIFS('CONTRATOS 2017'!$AD:AD,'CONTRATOS 2017'!$AP:AP,A287)</f>
        <v>0</v>
      </c>
    </row>
    <row r="288" spans="1:5" x14ac:dyDescent="0.2">
      <c r="A288" s="23" t="s">
        <v>921</v>
      </c>
      <c r="B288" s="8">
        <v>76311566</v>
      </c>
      <c r="C288" s="25" t="s">
        <v>219</v>
      </c>
      <c r="D288" s="21">
        <f>COUNTIFS('CONTRATOS 2017'!AP:AP,A288,'CONTRATOS 2017'!$AD:AD,"&gt;=1")</f>
        <v>0</v>
      </c>
      <c r="E288" s="20">
        <f>SUMIFS('CONTRATOS 2017'!$AD:AD,'CONTRATOS 2017'!$AP:AP,A288)</f>
        <v>0</v>
      </c>
    </row>
    <row r="289" spans="1:5" x14ac:dyDescent="0.2">
      <c r="A289" s="23" t="s">
        <v>1178</v>
      </c>
      <c r="B289" s="8">
        <v>88157857</v>
      </c>
      <c r="C289" s="25" t="s">
        <v>259</v>
      </c>
      <c r="D289" s="21">
        <f>COUNTIFS('CONTRATOS 2017'!AP:AP,A289,'CONTRATOS 2017'!$AD:AD,"&gt;=1")</f>
        <v>0</v>
      </c>
      <c r="E289" s="20">
        <f>SUMIFS('CONTRATOS 2017'!$AD:AD,'CONTRATOS 2017'!$AP:AP,A289)</f>
        <v>0</v>
      </c>
    </row>
    <row r="290" spans="1:5" x14ac:dyDescent="0.2">
      <c r="A290" s="23" t="s">
        <v>1204</v>
      </c>
      <c r="B290" s="8">
        <v>91293021</v>
      </c>
      <c r="C290" s="25" t="s">
        <v>227</v>
      </c>
      <c r="D290" s="21">
        <f>COUNTIFS('CONTRATOS 2017'!AP:AP,A290,'CONTRATOS 2017'!$AD:AD,"&gt;=1")</f>
        <v>0</v>
      </c>
      <c r="E290" s="20">
        <f>SUMIFS('CONTRATOS 2017'!$AD:AD,'CONTRATOS 2017'!$AP:AP,A290)</f>
        <v>0</v>
      </c>
    </row>
    <row r="291" spans="1:5" x14ac:dyDescent="0.2">
      <c r="A291" s="23" t="s">
        <v>1165</v>
      </c>
      <c r="B291" s="8">
        <v>86069634</v>
      </c>
      <c r="C291" s="25" t="s">
        <v>160</v>
      </c>
      <c r="D291" s="21">
        <f>COUNTIFS('CONTRATOS 2017'!AP:AP,A291,'CONTRATOS 2017'!$AD:AD,"&gt;=1")</f>
        <v>0</v>
      </c>
      <c r="E291" s="20">
        <f>SUMIFS('CONTRATOS 2017'!$AD:AD,'CONTRATOS 2017'!$AP:AP,A291)</f>
        <v>0</v>
      </c>
    </row>
    <row r="292" spans="1:5" x14ac:dyDescent="0.2">
      <c r="A292" s="23" t="s">
        <v>1242</v>
      </c>
      <c r="B292" s="8">
        <v>94526658</v>
      </c>
      <c r="C292" s="25" t="s">
        <v>170</v>
      </c>
      <c r="D292" s="21">
        <f>COUNTIFS('CONTRATOS 2017'!AP:AP,A292,'CONTRATOS 2017'!$AD:AD,"&gt;=1")</f>
        <v>0</v>
      </c>
      <c r="E292" s="20">
        <f>SUMIFS('CONTRATOS 2017'!$AD:AD,'CONTRATOS 2017'!$AP:AP,A292)</f>
        <v>0</v>
      </c>
    </row>
    <row r="293" spans="1:5" x14ac:dyDescent="0.2">
      <c r="A293" s="23" t="s">
        <v>1008</v>
      </c>
      <c r="B293" s="8">
        <v>79795096</v>
      </c>
      <c r="C293" s="25" t="s">
        <v>235</v>
      </c>
      <c r="D293" s="21">
        <f>COUNTIFS('CONTRATOS 2017'!AP:AP,A293,'CONTRATOS 2017'!$AD:AD,"&gt;=1")</f>
        <v>0</v>
      </c>
      <c r="E293" s="20">
        <f>SUMIFS('CONTRATOS 2017'!$AD:AD,'CONTRATOS 2017'!$AP:AP,A293)</f>
        <v>0</v>
      </c>
    </row>
    <row r="294" spans="1:5" x14ac:dyDescent="0.2">
      <c r="A294" s="23" t="s">
        <v>83</v>
      </c>
      <c r="B294" s="8">
        <v>16775389</v>
      </c>
      <c r="C294" s="25" t="s">
        <v>234</v>
      </c>
      <c r="D294" s="21">
        <f>COUNTIFS('CONTRATOS 2017'!AP:AP,A294,'CONTRATOS 2017'!$AD:AD,"&gt;=1")</f>
        <v>0</v>
      </c>
      <c r="E294" s="20">
        <f>SUMIFS('CONTRATOS 2017'!$AD:AD,'CONTRATOS 2017'!$AP:AP,A294)</f>
        <v>0</v>
      </c>
    </row>
    <row r="295" spans="1:5" x14ac:dyDescent="0.2">
      <c r="A295" s="23" t="s">
        <v>365</v>
      </c>
      <c r="B295" s="8">
        <v>10026277</v>
      </c>
      <c r="C295" s="25" t="s">
        <v>172</v>
      </c>
      <c r="D295" s="21">
        <f>COUNTIFS('CONTRATOS 2017'!AP:AP,A295,'CONTRATOS 2017'!$AD:AD,"&gt;=1")</f>
        <v>0</v>
      </c>
      <c r="E295" s="20">
        <f>SUMIFS('CONTRATOS 2017'!$AD:AD,'CONTRATOS 2017'!$AP:AP,A295)</f>
        <v>0</v>
      </c>
    </row>
    <row r="296" spans="1:5" x14ac:dyDescent="0.2">
      <c r="A296" s="23" t="s">
        <v>499</v>
      </c>
      <c r="B296" s="8">
        <v>20451079</v>
      </c>
      <c r="C296" s="25" t="s">
        <v>162</v>
      </c>
      <c r="D296" s="21">
        <f>COUNTIFS('CONTRATOS 2017'!AP:AP,A296,'CONTRATOS 2017'!$AD:AD,"&gt;=1")</f>
        <v>0</v>
      </c>
      <c r="E296" s="20">
        <f>SUMIFS('CONTRATOS 2017'!$AD:AD,'CONTRATOS 2017'!$AP:AP,A296)</f>
        <v>0</v>
      </c>
    </row>
    <row r="297" spans="1:5" x14ac:dyDescent="0.2">
      <c r="A297" s="23" t="s">
        <v>1429</v>
      </c>
      <c r="B297" s="8">
        <v>1121844752</v>
      </c>
      <c r="C297" s="25" t="s">
        <v>207</v>
      </c>
      <c r="D297" s="21">
        <f>COUNTIFS('CONTRATOS 2017'!AP:AP,A297,'CONTRATOS 2017'!$AD:AD,"&gt;=1")</f>
        <v>0</v>
      </c>
      <c r="E297" s="20">
        <f>SUMIFS('CONTRATOS 2017'!$AD:AD,'CONTRATOS 2017'!$AP:AP,A297)</f>
        <v>0</v>
      </c>
    </row>
    <row r="298" spans="1:5" x14ac:dyDescent="0.2">
      <c r="A298" s="23" t="s">
        <v>1276</v>
      </c>
      <c r="B298" s="8">
        <v>1014178129</v>
      </c>
      <c r="C298" s="25" t="s">
        <v>252</v>
      </c>
      <c r="D298" s="21">
        <f>COUNTIFS('CONTRATOS 2017'!AP:AP,A298,'CONTRATOS 2017'!$AD:AD,"&gt;=1")</f>
        <v>0</v>
      </c>
      <c r="E298" s="20">
        <f>SUMIFS('CONTRATOS 2017'!$AD:AD,'CONTRATOS 2017'!$AP:AP,A298)</f>
        <v>0</v>
      </c>
    </row>
    <row r="299" spans="1:5" x14ac:dyDescent="0.2">
      <c r="A299" s="23" t="s">
        <v>1215</v>
      </c>
      <c r="B299" s="8">
        <v>93385906</v>
      </c>
      <c r="C299" s="25" t="s">
        <v>170</v>
      </c>
      <c r="D299" s="21">
        <f>COUNTIFS('CONTRATOS 2017'!AP:AP,A299,'CONTRATOS 2017'!$AD:AD,"&gt;=1")</f>
        <v>0</v>
      </c>
      <c r="E299" s="20">
        <f>SUMIFS('CONTRATOS 2017'!$AD:AD,'CONTRATOS 2017'!$AP:AP,A299)</f>
        <v>0</v>
      </c>
    </row>
    <row r="300" spans="1:5" x14ac:dyDescent="0.2">
      <c r="A300" s="23" t="s">
        <v>861</v>
      </c>
      <c r="B300" s="8">
        <v>72159653</v>
      </c>
      <c r="C300" s="25" t="s">
        <v>218</v>
      </c>
      <c r="D300" s="21">
        <f>COUNTIFS('CONTRATOS 2017'!AP:AP,A300,'CONTRATOS 2017'!$AD:AD,"&gt;=1")</f>
        <v>0</v>
      </c>
      <c r="E300" s="20">
        <f>SUMIFS('CONTRATOS 2017'!$AD:AD,'CONTRATOS 2017'!$AP:AP,A300)</f>
        <v>0</v>
      </c>
    </row>
    <row r="301" spans="1:5" x14ac:dyDescent="0.2">
      <c r="A301" s="23" t="s">
        <v>892</v>
      </c>
      <c r="B301" s="8">
        <v>73187998</v>
      </c>
      <c r="C301" s="25" t="s">
        <v>186</v>
      </c>
      <c r="D301" s="21">
        <f>COUNTIFS('CONTRATOS 2017'!AP:AP,A301,'CONTRATOS 2017'!$AD:AD,"&gt;=1")</f>
        <v>0</v>
      </c>
      <c r="E301" s="20">
        <f>SUMIFS('CONTRATOS 2017'!$AD:AD,'CONTRATOS 2017'!$AP:AP,A301)</f>
        <v>0</v>
      </c>
    </row>
    <row r="302" spans="1:5" x14ac:dyDescent="0.2">
      <c r="A302" s="23" t="s">
        <v>1058</v>
      </c>
      <c r="B302" s="8">
        <v>80033258</v>
      </c>
      <c r="C302" s="25" t="s">
        <v>160</v>
      </c>
      <c r="D302" s="21">
        <f>COUNTIFS('CONTRATOS 2017'!AP:AP,A302,'CONTRATOS 2017'!$AD:AD,"&gt;=1")</f>
        <v>0</v>
      </c>
      <c r="E302" s="20">
        <f>SUMIFS('CONTRATOS 2017'!$AD:AD,'CONTRATOS 2017'!$AP:AP,A302)</f>
        <v>0</v>
      </c>
    </row>
    <row r="303" spans="1:5" x14ac:dyDescent="0.2">
      <c r="A303" s="23" t="s">
        <v>1116</v>
      </c>
      <c r="B303" s="8">
        <v>80541017</v>
      </c>
      <c r="C303" s="25" t="s">
        <v>206</v>
      </c>
      <c r="D303" s="21">
        <f>COUNTIFS('CONTRATOS 2017'!AP:AP,A303,'CONTRATOS 2017'!$AD:AD,"&gt;=1")</f>
        <v>0</v>
      </c>
      <c r="E303" s="20">
        <f>SUMIFS('CONTRATOS 2017'!$AD:AD,'CONTRATOS 2017'!$AP:AP,A303)</f>
        <v>0</v>
      </c>
    </row>
    <row r="304" spans="1:5" x14ac:dyDescent="0.2">
      <c r="A304" s="23" t="s">
        <v>1326</v>
      </c>
      <c r="B304" s="8">
        <v>1026550812</v>
      </c>
      <c r="C304" s="25" t="s">
        <v>237</v>
      </c>
      <c r="D304" s="21">
        <f>COUNTIFS('CONTRATOS 2017'!AP:AP,A304,'CONTRATOS 2017'!$AD:AD,"&gt;=1")</f>
        <v>0</v>
      </c>
      <c r="E304" s="20">
        <f>SUMIFS('CONTRATOS 2017'!$AD:AD,'CONTRATOS 2017'!$AP:AP,A304)</f>
        <v>0</v>
      </c>
    </row>
    <row r="305" spans="1:5" x14ac:dyDescent="0.2">
      <c r="A305" s="23" t="s">
        <v>423</v>
      </c>
      <c r="B305" s="8">
        <v>13508051</v>
      </c>
      <c r="C305" s="25" t="s">
        <v>183</v>
      </c>
      <c r="D305" s="21">
        <f>COUNTIFS('CONTRATOS 2017'!AP:AP,A305,'CONTRATOS 2017'!$AD:AD,"&gt;=1")</f>
        <v>0</v>
      </c>
      <c r="E305" s="20">
        <f>SUMIFS('CONTRATOS 2017'!$AD:AD,'CONTRATOS 2017'!$AP:AP,A305)</f>
        <v>0</v>
      </c>
    </row>
    <row r="306" spans="1:5" x14ac:dyDescent="0.2">
      <c r="A306" s="23" t="s">
        <v>850</v>
      </c>
      <c r="B306" s="8">
        <v>70420671</v>
      </c>
      <c r="C306" s="25" t="s">
        <v>185</v>
      </c>
      <c r="D306" s="21">
        <f>COUNTIFS('CONTRATOS 2017'!AP:AP,A306,'CONTRATOS 2017'!$AD:AD,"&gt;=1")</f>
        <v>0</v>
      </c>
      <c r="E306" s="20">
        <f>SUMIFS('CONTRATOS 2017'!$AD:AD,'CONTRATOS 2017'!$AP:AP,A306)</f>
        <v>0</v>
      </c>
    </row>
    <row r="307" spans="1:5" x14ac:dyDescent="0.2">
      <c r="A307" s="23" t="s">
        <v>1046</v>
      </c>
      <c r="B307" s="8">
        <v>80004004</v>
      </c>
      <c r="C307" s="25" t="s">
        <v>206</v>
      </c>
      <c r="D307" s="21">
        <f>COUNTIFS('CONTRATOS 2017'!AP:AP,A307,'CONTRATOS 2017'!$AD:AD,"&gt;=1")</f>
        <v>0</v>
      </c>
      <c r="E307" s="20">
        <f>SUMIFS('CONTRATOS 2017'!$AD:AD,'CONTRATOS 2017'!$AP:AP,A307)</f>
        <v>0</v>
      </c>
    </row>
    <row r="308" spans="1:5" x14ac:dyDescent="0.2">
      <c r="A308" s="23" t="s">
        <v>867</v>
      </c>
      <c r="B308" s="8">
        <v>72194508</v>
      </c>
      <c r="C308" s="25" t="s">
        <v>218</v>
      </c>
      <c r="D308" s="21">
        <f>COUNTIFS('CONTRATOS 2017'!AP:AP,A308,'CONTRATOS 2017'!$AD:AD,"&gt;=1")</f>
        <v>0</v>
      </c>
      <c r="E308" s="20">
        <f>SUMIFS('CONTRATOS 2017'!$AD:AD,'CONTRATOS 2017'!$AP:AP,A308)</f>
        <v>0</v>
      </c>
    </row>
    <row r="309" spans="1:5" x14ac:dyDescent="0.2">
      <c r="A309" s="23" t="s">
        <v>1440</v>
      </c>
      <c r="B309" s="8">
        <v>1130641511</v>
      </c>
      <c r="C309" s="25" t="s">
        <v>170</v>
      </c>
      <c r="D309" s="21">
        <f>COUNTIFS('CONTRATOS 2017'!AP:AP,A309,'CONTRATOS 2017'!$AD:AD,"&gt;=1")</f>
        <v>0</v>
      </c>
      <c r="E309" s="20">
        <f>SUMIFS('CONTRATOS 2017'!$AD:AD,'CONTRATOS 2017'!$AP:AP,A309)</f>
        <v>0</v>
      </c>
    </row>
    <row r="310" spans="1:5" x14ac:dyDescent="0.2">
      <c r="A310" s="23" t="s">
        <v>310</v>
      </c>
      <c r="B310" s="8">
        <v>5821691</v>
      </c>
      <c r="C310" s="25" t="s">
        <v>164</v>
      </c>
      <c r="D310" s="21">
        <f>COUNTIFS('CONTRATOS 2017'!AP:AP,A310,'CONTRATOS 2017'!$AD:AD,"&gt;=1")</f>
        <v>0</v>
      </c>
      <c r="E310" s="20">
        <f>SUMIFS('CONTRATOS 2017'!$AD:AD,'CONTRATOS 2017'!$AP:AP,A310)</f>
        <v>0</v>
      </c>
    </row>
    <row r="311" spans="1:5" x14ac:dyDescent="0.2">
      <c r="A311" s="23" t="s">
        <v>1133</v>
      </c>
      <c r="B311" s="8">
        <v>80876161</v>
      </c>
      <c r="C311" s="25" t="s">
        <v>160</v>
      </c>
      <c r="D311" s="21">
        <f>COUNTIFS('CONTRATOS 2017'!AP:AP,A311,'CONTRATOS 2017'!$AD:AD,"&gt;=1")</f>
        <v>0</v>
      </c>
      <c r="E311" s="20">
        <f>SUMIFS('CONTRATOS 2017'!$AD:AD,'CONTRATOS 2017'!$AP:AP,A311)</f>
        <v>0</v>
      </c>
    </row>
    <row r="312" spans="1:5" x14ac:dyDescent="0.2">
      <c r="A312" s="23" t="s">
        <v>1317</v>
      </c>
      <c r="B312" s="8">
        <v>1022943437</v>
      </c>
      <c r="C312" s="25" t="s">
        <v>160</v>
      </c>
      <c r="D312" s="21">
        <f>COUNTIFS('CONTRATOS 2017'!AP:AP,A312,'CONTRATOS 2017'!$AD:AD,"&gt;=1")</f>
        <v>0</v>
      </c>
      <c r="E312" s="20">
        <f>SUMIFS('CONTRATOS 2017'!$AD:AD,'CONTRATOS 2017'!$AP:AP,A312)</f>
        <v>0</v>
      </c>
    </row>
    <row r="313" spans="1:5" x14ac:dyDescent="0.2">
      <c r="A313" s="23" t="s">
        <v>1052</v>
      </c>
      <c r="B313" s="8">
        <v>80027551</v>
      </c>
      <c r="C313" s="25" t="s">
        <v>160</v>
      </c>
      <c r="D313" s="21">
        <f>COUNTIFS('CONTRATOS 2017'!AP:AP,A313,'CONTRATOS 2017'!$AD:AD,"&gt;=1")</f>
        <v>0</v>
      </c>
      <c r="E313" s="20">
        <f>SUMIFS('CONTRATOS 2017'!$AD:AD,'CONTRATOS 2017'!$AP:AP,A313)</f>
        <v>0</v>
      </c>
    </row>
    <row r="314" spans="1:5" x14ac:dyDescent="0.2">
      <c r="A314" s="23" t="s">
        <v>891</v>
      </c>
      <c r="B314" s="8">
        <v>73156610</v>
      </c>
      <c r="C314" s="25" t="s">
        <v>202</v>
      </c>
      <c r="D314" s="21">
        <f>COUNTIFS('CONTRATOS 2017'!AP:AP,A314,'CONTRATOS 2017'!$AD:AD,"&gt;=1")</f>
        <v>0</v>
      </c>
      <c r="E314" s="20">
        <f>SUMIFS('CONTRATOS 2017'!$AD:AD,'CONTRATOS 2017'!$AP:AP,A314)</f>
        <v>0</v>
      </c>
    </row>
    <row r="315" spans="1:5" x14ac:dyDescent="0.2">
      <c r="A315" s="23" t="s">
        <v>1304</v>
      </c>
      <c r="B315" s="8">
        <v>1019030146</v>
      </c>
      <c r="C315" s="25" t="s">
        <v>255</v>
      </c>
      <c r="D315" s="21">
        <f>COUNTIFS('CONTRATOS 2017'!AP:AP,A315,'CONTRATOS 2017'!$AD:AD,"&gt;=1")</f>
        <v>0</v>
      </c>
      <c r="E315" s="20">
        <f>SUMIFS('CONTRATOS 2017'!$AD:AD,'CONTRATOS 2017'!$AP:AP,A315)</f>
        <v>0</v>
      </c>
    </row>
    <row r="316" spans="1:5" x14ac:dyDescent="0.2">
      <c r="A316" s="23" t="s">
        <v>1024</v>
      </c>
      <c r="B316" s="17">
        <v>79902611</v>
      </c>
      <c r="C316" s="25" t="s">
        <v>160</v>
      </c>
      <c r="D316" s="21">
        <f>COUNTIFS('CONTRATOS 2017'!AP:AP,A316,'CONTRATOS 2017'!$AD:AD,"&gt;=1")</f>
        <v>0</v>
      </c>
      <c r="E316" s="20">
        <f>SUMIFS('CONTRATOS 2017'!$AD:AD,'CONTRATOS 2017'!$AP:AP,A316)</f>
        <v>0</v>
      </c>
    </row>
    <row r="317" spans="1:5" x14ac:dyDescent="0.2">
      <c r="A317" s="23" t="s">
        <v>1250</v>
      </c>
      <c r="B317" s="8">
        <v>98398528</v>
      </c>
      <c r="C317" s="25" t="s">
        <v>188</v>
      </c>
      <c r="D317" s="21">
        <f>COUNTIFS('CONTRATOS 2017'!AP:AP,A317,'CONTRATOS 2017'!$AD:AD,"&gt;=1")</f>
        <v>0</v>
      </c>
      <c r="E317" s="20">
        <f>SUMIFS('CONTRATOS 2017'!$AD:AD,'CONTRATOS 2017'!$AP:AP,A317)</f>
        <v>0</v>
      </c>
    </row>
    <row r="318" spans="1:5" x14ac:dyDescent="0.2">
      <c r="A318" s="23" t="s">
        <v>1042</v>
      </c>
      <c r="B318" s="8">
        <v>79977193</v>
      </c>
      <c r="C318" s="25" t="s">
        <v>160</v>
      </c>
      <c r="D318" s="21">
        <f>COUNTIFS('CONTRATOS 2017'!AP:AP,A318,'CONTRATOS 2017'!$AD:AD,"&gt;=1")</f>
        <v>0</v>
      </c>
      <c r="E318" s="20">
        <f>SUMIFS('CONTRATOS 2017'!$AD:AD,'CONTRATOS 2017'!$AP:AP,A318)</f>
        <v>0</v>
      </c>
    </row>
    <row r="319" spans="1:5" x14ac:dyDescent="0.2">
      <c r="A319" s="23" t="s">
        <v>1319</v>
      </c>
      <c r="B319" s="8">
        <v>1023863468</v>
      </c>
      <c r="C319" s="25" t="s">
        <v>160</v>
      </c>
      <c r="D319" s="21">
        <f>COUNTIFS('CONTRATOS 2017'!AP:AP,A319,'CONTRATOS 2017'!$AD:AD,"&gt;=1")</f>
        <v>0</v>
      </c>
      <c r="E319" s="20">
        <f>SUMIFS('CONTRATOS 2017'!$AD:AD,'CONTRATOS 2017'!$AP:AP,A319)</f>
        <v>0</v>
      </c>
    </row>
    <row r="320" spans="1:5" x14ac:dyDescent="0.2">
      <c r="A320" s="23" t="s">
        <v>492</v>
      </c>
      <c r="B320" s="15">
        <v>19459411</v>
      </c>
      <c r="C320" s="25" t="s">
        <v>161</v>
      </c>
      <c r="D320" s="21">
        <f>COUNTIFS('CONTRATOS 2017'!AP:AP,A320,'CONTRATOS 2017'!$AD:AD,"&gt;=1")</f>
        <v>0</v>
      </c>
      <c r="E320" s="20">
        <f>SUMIFS('CONTRATOS 2017'!$AD:AD,'CONTRATOS 2017'!$AP:AP,A320)</f>
        <v>0</v>
      </c>
    </row>
    <row r="321" spans="1:5" x14ac:dyDescent="0.2">
      <c r="A321" s="23" t="s">
        <v>1111</v>
      </c>
      <c r="B321" s="8">
        <v>80441338</v>
      </c>
      <c r="C321" s="25" t="s">
        <v>160</v>
      </c>
      <c r="D321" s="21">
        <f>COUNTIFS('CONTRATOS 2017'!AP:AP,A321,'CONTRATOS 2017'!$AD:AD,"&gt;=1")</f>
        <v>0</v>
      </c>
      <c r="E321" s="20">
        <f>SUMIFS('CONTRATOS 2017'!$AD:AD,'CONTRATOS 2017'!$AP:AP,A321)</f>
        <v>0</v>
      </c>
    </row>
    <row r="322" spans="1:5" x14ac:dyDescent="0.2">
      <c r="A322" s="23" t="s">
        <v>888</v>
      </c>
      <c r="B322" s="8">
        <v>73140604</v>
      </c>
      <c r="C322" s="25" t="s">
        <v>166</v>
      </c>
      <c r="D322" s="21">
        <f>COUNTIFS('CONTRATOS 2017'!AP:AP,A322,'CONTRATOS 2017'!$AD:AD,"&gt;=1")</f>
        <v>0</v>
      </c>
      <c r="E322" s="20">
        <f>SUMIFS('CONTRATOS 2017'!$AD:AD,'CONTRATOS 2017'!$AP:AP,A322)</f>
        <v>0</v>
      </c>
    </row>
    <row r="323" spans="1:5" x14ac:dyDescent="0.2">
      <c r="A323" s="23" t="s">
        <v>464</v>
      </c>
      <c r="B323" s="8">
        <v>17356305</v>
      </c>
      <c r="C323" s="25" t="s">
        <v>160</v>
      </c>
      <c r="D323" s="21">
        <f>COUNTIFS('CONTRATOS 2017'!AP:AP,A323,'CONTRATOS 2017'!$AD:AD,"&gt;=1")</f>
        <v>0</v>
      </c>
      <c r="E323" s="20">
        <f>SUMIFS('CONTRATOS 2017'!$AD:AD,'CONTRATOS 2017'!$AP:AP,A323)</f>
        <v>0</v>
      </c>
    </row>
    <row r="324" spans="1:5" x14ac:dyDescent="0.2">
      <c r="A324" s="23" t="s">
        <v>317</v>
      </c>
      <c r="B324" s="8">
        <v>6320853</v>
      </c>
      <c r="C324" s="25" t="s">
        <v>181</v>
      </c>
      <c r="D324" s="21">
        <f>COUNTIFS('CONTRATOS 2017'!AP:AP,A324,'CONTRATOS 2017'!$AD:AD,"&gt;=1")</f>
        <v>0</v>
      </c>
      <c r="E324" s="20">
        <f>SUMIFS('CONTRATOS 2017'!$AD:AD,'CONTRATOS 2017'!$AP:AP,A324)</f>
        <v>0</v>
      </c>
    </row>
    <row r="325" spans="1:5" x14ac:dyDescent="0.2">
      <c r="A325" s="23" t="s">
        <v>606</v>
      </c>
      <c r="B325" s="8">
        <v>39762965</v>
      </c>
      <c r="C325" s="25" t="s">
        <v>160</v>
      </c>
      <c r="D325" s="21">
        <f>COUNTIFS('CONTRATOS 2017'!AP:AP,A325,'CONTRATOS 2017'!$AD:AD,"&gt;=1")</f>
        <v>0</v>
      </c>
      <c r="E325" s="20">
        <f>SUMIFS('CONTRATOS 2017'!$AD:AD,'CONTRATOS 2017'!$AP:AP,A325)</f>
        <v>0</v>
      </c>
    </row>
    <row r="326" spans="1:5" x14ac:dyDescent="0.2">
      <c r="A326" s="23" t="s">
        <v>823</v>
      </c>
      <c r="B326" s="8">
        <v>60445544</v>
      </c>
      <c r="C326" s="25" t="s">
        <v>247</v>
      </c>
      <c r="D326" s="21">
        <f>COUNTIFS('CONTRATOS 2017'!AP:AP,A326,'CONTRATOS 2017'!$AD:AD,"&gt;=1")</f>
        <v>0</v>
      </c>
      <c r="E326" s="20">
        <f>SUMIFS('CONTRATOS 2017'!$AD:AD,'CONTRATOS 2017'!$AP:AP,A326)</f>
        <v>0</v>
      </c>
    </row>
    <row r="327" spans="1:5" x14ac:dyDescent="0.2">
      <c r="A327" s="23" t="s">
        <v>1425</v>
      </c>
      <c r="B327" s="8">
        <v>1116780489</v>
      </c>
      <c r="C327" s="25" t="s">
        <v>280</v>
      </c>
      <c r="D327" s="21">
        <f>COUNTIFS('CONTRATOS 2017'!AP:AP,A327,'CONTRATOS 2017'!$AD:AD,"&gt;=1")</f>
        <v>0</v>
      </c>
      <c r="E327" s="20">
        <f>SUMIFS('CONTRATOS 2017'!$AD:AD,'CONTRATOS 2017'!$AP:AP,A327)</f>
        <v>0</v>
      </c>
    </row>
    <row r="328" spans="1:5" x14ac:dyDescent="0.2">
      <c r="A328" s="23" t="s">
        <v>898</v>
      </c>
      <c r="B328" s="8">
        <v>73581961</v>
      </c>
      <c r="C328" s="25" t="s">
        <v>199</v>
      </c>
      <c r="D328" s="21">
        <f>COUNTIFS('CONTRATOS 2017'!AP:AP,A328,'CONTRATOS 2017'!$AD:AD,"&gt;=1")</f>
        <v>0</v>
      </c>
      <c r="E328" s="20">
        <f>SUMIFS('CONTRATOS 2017'!$AD:AD,'CONTRATOS 2017'!$AP:AP,A328)</f>
        <v>0</v>
      </c>
    </row>
    <row r="329" spans="1:5" x14ac:dyDescent="0.2">
      <c r="A329" s="23" t="s">
        <v>100</v>
      </c>
      <c r="B329" s="8">
        <v>25166983</v>
      </c>
      <c r="C329" s="25" t="s">
        <v>192</v>
      </c>
      <c r="D329" s="21">
        <f>COUNTIFS('CONTRATOS 2017'!AP:AP,A329,'CONTRATOS 2017'!$AD:AD,"&gt;=1")</f>
        <v>0</v>
      </c>
      <c r="E329" s="20">
        <f>SUMIFS('CONTRATOS 2017'!$AD:AD,'CONTRATOS 2017'!$AP:AP,A329)</f>
        <v>0</v>
      </c>
    </row>
    <row r="330" spans="1:5" x14ac:dyDescent="0.2">
      <c r="A330" s="23" t="s">
        <v>69</v>
      </c>
      <c r="B330" s="8">
        <v>41699005</v>
      </c>
      <c r="C330" s="25" t="s">
        <v>265</v>
      </c>
      <c r="D330" s="21">
        <f>COUNTIFS('CONTRATOS 2017'!AP:AP,A330,'CONTRATOS 2017'!$AD:AD,"&gt;=1")</f>
        <v>0</v>
      </c>
      <c r="E330" s="20">
        <f>SUMIFS('CONTRATOS 2017'!$AD:AD,'CONTRATOS 2017'!$AP:AP,A330)</f>
        <v>0</v>
      </c>
    </row>
    <row r="331" spans="1:5" x14ac:dyDescent="0.2">
      <c r="A331" s="23" t="s">
        <v>637</v>
      </c>
      <c r="B331" s="8">
        <v>43868229</v>
      </c>
      <c r="C331" s="25" t="s">
        <v>160</v>
      </c>
      <c r="D331" s="21">
        <f>COUNTIFS('CONTRATOS 2017'!AP:AP,A331,'CONTRATOS 2017'!$AD:AD,"&gt;=1")</f>
        <v>0</v>
      </c>
      <c r="E331" s="20">
        <f>SUMIFS('CONTRATOS 2017'!$AD:AD,'CONTRATOS 2017'!$AP:AP,A331)</f>
        <v>0</v>
      </c>
    </row>
    <row r="332" spans="1:5" x14ac:dyDescent="0.2">
      <c r="A332" s="23" t="s">
        <v>504</v>
      </c>
      <c r="B332" s="8">
        <v>21024942</v>
      </c>
      <c r="C332" s="25" t="s">
        <v>162</v>
      </c>
      <c r="D332" s="21">
        <f>COUNTIFS('CONTRATOS 2017'!AP:AP,A332,'CONTRATOS 2017'!$AD:AD,"&gt;=1")</f>
        <v>0</v>
      </c>
      <c r="E332" s="20">
        <f>SUMIFS('CONTRATOS 2017'!$AD:AD,'CONTRATOS 2017'!$AP:AP,A332)</f>
        <v>0</v>
      </c>
    </row>
    <row r="333" spans="1:5" x14ac:dyDescent="0.2">
      <c r="A333" s="23" t="s">
        <v>429</v>
      </c>
      <c r="B333" s="8">
        <v>13744479</v>
      </c>
      <c r="C333" s="25" t="s">
        <v>183</v>
      </c>
      <c r="D333" s="21">
        <f>COUNTIFS('CONTRATOS 2017'!AP:AP,A333,'CONTRATOS 2017'!$AD:AD,"&gt;=1")</f>
        <v>0</v>
      </c>
      <c r="E333" s="20">
        <f>SUMIFS('CONTRATOS 2017'!$AD:AD,'CONTRATOS 2017'!$AP:AP,A333)</f>
        <v>0</v>
      </c>
    </row>
    <row r="334" spans="1:5" x14ac:dyDescent="0.2">
      <c r="A334" s="23" t="s">
        <v>930</v>
      </c>
      <c r="B334" s="8">
        <v>77090287</v>
      </c>
      <c r="C334" s="25" t="s">
        <v>175</v>
      </c>
      <c r="D334" s="21">
        <f>COUNTIFS('CONTRATOS 2017'!AP:AP,A334,'CONTRATOS 2017'!$AD:AD,"&gt;=1")</f>
        <v>0</v>
      </c>
      <c r="E334" s="20">
        <f>SUMIFS('CONTRATOS 2017'!$AD:AD,'CONTRATOS 2017'!$AP:AP,A334)</f>
        <v>0</v>
      </c>
    </row>
    <row r="335" spans="1:5" x14ac:dyDescent="0.2">
      <c r="A335" s="23" t="s">
        <v>813</v>
      </c>
      <c r="B335" s="8">
        <v>59819840</v>
      </c>
      <c r="C335" s="25" t="s">
        <v>174</v>
      </c>
      <c r="D335" s="21">
        <f>COUNTIFS('CONTRATOS 2017'!AP:AP,A335,'CONTRATOS 2017'!$AD:AD,"&gt;=1")</f>
        <v>0</v>
      </c>
      <c r="E335" s="20">
        <f>SUMIFS('CONTRATOS 2017'!$AD:AD,'CONTRATOS 2017'!$AP:AP,A335)</f>
        <v>0</v>
      </c>
    </row>
    <row r="336" spans="1:5" x14ac:dyDescent="0.2">
      <c r="A336" s="23" t="s">
        <v>674</v>
      </c>
      <c r="B336" s="8">
        <v>51932325</v>
      </c>
      <c r="C336" s="25" t="s">
        <v>169</v>
      </c>
      <c r="D336" s="21">
        <f>COUNTIFS('CONTRATOS 2017'!AP:AP,A336,'CONTRATOS 2017'!$AD:AD,"&gt;=1")</f>
        <v>0</v>
      </c>
      <c r="E336" s="20">
        <f>SUMIFS('CONTRATOS 2017'!$AD:AD,'CONTRATOS 2017'!$AP:AP,A336)</f>
        <v>0</v>
      </c>
    </row>
    <row r="337" spans="1:5" x14ac:dyDescent="0.2">
      <c r="A337" s="23" t="s">
        <v>565</v>
      </c>
      <c r="B337" s="8">
        <v>35321130</v>
      </c>
      <c r="C337" s="25" t="s">
        <v>206</v>
      </c>
      <c r="D337" s="21">
        <f>COUNTIFS('CONTRATOS 2017'!AP:AP,A337,'CONTRATOS 2017'!$AD:AD,"&gt;=1")</f>
        <v>0</v>
      </c>
      <c r="E337" s="20">
        <f>SUMIFS('CONTRATOS 2017'!$AD:AD,'CONTRATOS 2017'!$AP:AP,A337)</f>
        <v>0</v>
      </c>
    </row>
    <row r="338" spans="1:5" x14ac:dyDescent="0.2">
      <c r="A338" s="23" t="s">
        <v>33</v>
      </c>
      <c r="B338" s="8">
        <v>79787263</v>
      </c>
      <c r="C338" s="25" t="s">
        <v>217</v>
      </c>
      <c r="D338" s="21">
        <f>COUNTIFS('CONTRATOS 2017'!AP:AP,A338,'CONTRATOS 2017'!$AD:AD,"&gt;=1")</f>
        <v>0</v>
      </c>
      <c r="E338" s="20">
        <f>SUMIFS('CONTRATOS 2017'!$AD:AD,'CONTRATOS 2017'!$AP:AP,A338)</f>
        <v>0</v>
      </c>
    </row>
    <row r="339" spans="1:5" x14ac:dyDescent="0.2">
      <c r="A339" s="23" t="s">
        <v>1331</v>
      </c>
      <c r="B339" s="8">
        <v>1030544871</v>
      </c>
      <c r="C339" s="25" t="s">
        <v>160</v>
      </c>
      <c r="D339" s="21">
        <f>COUNTIFS('CONTRATOS 2017'!AP:AP,A339,'CONTRATOS 2017'!$AD:AD,"&gt;=1")</f>
        <v>0</v>
      </c>
      <c r="E339" s="20">
        <f>SUMIFS('CONTRATOS 2017'!$AD:AD,'CONTRATOS 2017'!$AP:AP,A339)</f>
        <v>0</v>
      </c>
    </row>
    <row r="340" spans="1:5" x14ac:dyDescent="0.2">
      <c r="A340" s="23" t="s">
        <v>712</v>
      </c>
      <c r="B340" s="8">
        <v>52383139</v>
      </c>
      <c r="C340" s="25" t="s">
        <v>162</v>
      </c>
      <c r="D340" s="21">
        <f>COUNTIFS('CONTRATOS 2017'!AP:AP,A340,'CONTRATOS 2017'!$AD:AD,"&gt;=1")</f>
        <v>0</v>
      </c>
      <c r="E340" s="20">
        <f>SUMIFS('CONTRATOS 2017'!$AD:AD,'CONTRATOS 2017'!$AP:AP,A340)</f>
        <v>0</v>
      </c>
    </row>
    <row r="341" spans="1:5" x14ac:dyDescent="0.2">
      <c r="A341" s="23" t="s">
        <v>392</v>
      </c>
      <c r="B341" s="8">
        <v>11806390</v>
      </c>
      <c r="C341" s="25" t="s">
        <v>166</v>
      </c>
      <c r="D341" s="21">
        <f>COUNTIFS('CONTRATOS 2017'!AP:AP,A341,'CONTRATOS 2017'!$AD:AD,"&gt;=1")</f>
        <v>0</v>
      </c>
      <c r="E341" s="20">
        <f>SUMIFS('CONTRATOS 2017'!$AD:AD,'CONTRATOS 2017'!$AP:AP,A341)</f>
        <v>0</v>
      </c>
    </row>
    <row r="342" spans="1:5" x14ac:dyDescent="0.2">
      <c r="A342" s="23" t="s">
        <v>934</v>
      </c>
      <c r="B342" s="8">
        <v>78750825</v>
      </c>
      <c r="C342" s="25" t="s">
        <v>191</v>
      </c>
      <c r="D342" s="21">
        <f>COUNTIFS('CONTRATOS 2017'!AP:AP,A342,'CONTRATOS 2017'!$AD:AD,"&gt;=1")</f>
        <v>0</v>
      </c>
      <c r="E342" s="20">
        <f>SUMIFS('CONTRATOS 2017'!$AD:AD,'CONTRATOS 2017'!$AP:AP,A342)</f>
        <v>0</v>
      </c>
    </row>
    <row r="343" spans="1:5" x14ac:dyDescent="0.2">
      <c r="A343" s="23" t="s">
        <v>1435</v>
      </c>
      <c r="B343" s="8">
        <v>1128050124</v>
      </c>
      <c r="C343" s="25" t="s">
        <v>166</v>
      </c>
      <c r="D343" s="21">
        <f>COUNTIFS('CONTRATOS 2017'!AP:AP,A343,'CONTRATOS 2017'!$AD:AD,"&gt;=1")</f>
        <v>0</v>
      </c>
      <c r="E343" s="20">
        <f>SUMIFS('CONTRATOS 2017'!$AD:AD,'CONTRATOS 2017'!$AP:AP,A343)</f>
        <v>0</v>
      </c>
    </row>
    <row r="344" spans="1:5" x14ac:dyDescent="0.2">
      <c r="A344" s="23" t="s">
        <v>1070</v>
      </c>
      <c r="B344" s="8">
        <v>80072488</v>
      </c>
      <c r="C344" s="25" t="s">
        <v>160</v>
      </c>
      <c r="D344" s="21">
        <f>COUNTIFS('CONTRATOS 2017'!AP:AP,A344,'CONTRATOS 2017'!$AD:AD,"&gt;=1")</f>
        <v>0</v>
      </c>
      <c r="E344" s="20">
        <f>SUMIFS('CONTRATOS 2017'!$AD:AD,'CONTRATOS 2017'!$AP:AP,A344)</f>
        <v>0</v>
      </c>
    </row>
    <row r="345" spans="1:5" x14ac:dyDescent="0.2">
      <c r="A345" s="23" t="s">
        <v>641</v>
      </c>
      <c r="B345" s="8">
        <v>43920626</v>
      </c>
      <c r="C345" s="25" t="s">
        <v>185</v>
      </c>
      <c r="D345" s="21">
        <f>COUNTIFS('CONTRATOS 2017'!AP:AP,A345,'CONTRATOS 2017'!$AD:AD,"&gt;=1")</f>
        <v>0</v>
      </c>
      <c r="E345" s="20">
        <f>SUMIFS('CONTRATOS 2017'!$AD:AD,'CONTRATOS 2017'!$AP:AP,A345)</f>
        <v>0</v>
      </c>
    </row>
    <row r="346" spans="1:5" x14ac:dyDescent="0.2">
      <c r="A346" s="23" t="s">
        <v>728</v>
      </c>
      <c r="B346" s="8">
        <v>52521870</v>
      </c>
      <c r="C346" s="25" t="s">
        <v>160</v>
      </c>
      <c r="D346" s="21">
        <f>COUNTIFS('CONTRATOS 2017'!AP:AP,A346,'CONTRATOS 2017'!$AD:AD,"&gt;=1")</f>
        <v>0</v>
      </c>
      <c r="E346" s="20">
        <f>SUMIFS('CONTRATOS 2017'!$AD:AD,'CONTRATOS 2017'!$AP:AP,A346)</f>
        <v>0</v>
      </c>
    </row>
    <row r="347" spans="1:5" x14ac:dyDescent="0.2">
      <c r="A347" s="23" t="s">
        <v>1391</v>
      </c>
      <c r="B347" s="8">
        <v>1073691092</v>
      </c>
      <c r="C347" s="25" t="s">
        <v>206</v>
      </c>
      <c r="D347" s="21">
        <f>COUNTIFS('CONTRATOS 2017'!AP:AP,A347,'CONTRATOS 2017'!$AD:AD,"&gt;=1")</f>
        <v>0</v>
      </c>
      <c r="E347" s="20">
        <f>SUMIFS('CONTRATOS 2017'!$AD:AD,'CONTRATOS 2017'!$AP:AP,A347)</f>
        <v>0</v>
      </c>
    </row>
    <row r="348" spans="1:5" x14ac:dyDescent="0.2">
      <c r="A348" s="23" t="s">
        <v>35</v>
      </c>
      <c r="B348" s="8">
        <v>52491542</v>
      </c>
      <c r="C348" s="25" t="s">
        <v>242</v>
      </c>
      <c r="D348" s="21">
        <f>COUNTIFS('CONTRATOS 2017'!AP:AP,A348,'CONTRATOS 2017'!$AD:AD,"&gt;=1")</f>
        <v>7</v>
      </c>
      <c r="E348" s="20">
        <f>SUMIFS('CONTRATOS 2017'!$AD:AD,'CONTRATOS 2017'!$AP:AP,A348)</f>
        <v>22543999</v>
      </c>
    </row>
    <row r="349" spans="1:5" x14ac:dyDescent="0.2">
      <c r="A349" s="23" t="s">
        <v>889</v>
      </c>
      <c r="B349" s="8">
        <v>73146010</v>
      </c>
      <c r="C349" s="25" t="s">
        <v>190</v>
      </c>
      <c r="D349" s="21">
        <f>COUNTIFS('CONTRATOS 2017'!AP:AP,A349,'CONTRATOS 2017'!$AD:AD,"&gt;=1")</f>
        <v>0</v>
      </c>
      <c r="E349" s="20">
        <f>SUMIFS('CONTRATOS 2017'!$AD:AD,'CONTRATOS 2017'!$AP:AP,A349)</f>
        <v>0</v>
      </c>
    </row>
    <row r="350" spans="1:5" x14ac:dyDescent="0.2">
      <c r="A350" s="23" t="s">
        <v>1128</v>
      </c>
      <c r="B350" s="8">
        <v>80819613</v>
      </c>
      <c r="C350" s="25" t="s">
        <v>161</v>
      </c>
      <c r="D350" s="21">
        <f>COUNTIFS('CONTRATOS 2017'!AP:AP,A350,'CONTRATOS 2017'!$AD:AD,"&gt;=1")</f>
        <v>0</v>
      </c>
      <c r="E350" s="20">
        <f>SUMIFS('CONTRATOS 2017'!$AD:AD,'CONTRATOS 2017'!$AP:AP,A350)</f>
        <v>0</v>
      </c>
    </row>
    <row r="351" spans="1:5" x14ac:dyDescent="0.2">
      <c r="A351" s="23" t="s">
        <v>1021</v>
      </c>
      <c r="B351" s="8">
        <v>79886053</v>
      </c>
      <c r="C351" s="25" t="s">
        <v>171</v>
      </c>
      <c r="D351" s="21">
        <f>COUNTIFS('CONTRATOS 2017'!AP:AP,A351,'CONTRATOS 2017'!$AD:AD,"&gt;=1")</f>
        <v>0</v>
      </c>
      <c r="E351" s="20">
        <f>SUMIFS('CONTRATOS 2017'!$AD:AD,'CONTRATOS 2017'!$AP:AP,A351)</f>
        <v>0</v>
      </c>
    </row>
    <row r="352" spans="1:5" x14ac:dyDescent="0.2">
      <c r="A352" s="23" t="s">
        <v>1107</v>
      </c>
      <c r="B352" s="8">
        <v>80281987</v>
      </c>
      <c r="C352" s="25" t="s">
        <v>171</v>
      </c>
      <c r="D352" s="21">
        <f>COUNTIFS('CONTRATOS 2017'!AP:AP,A352,'CONTRATOS 2017'!$AD:AD,"&gt;=1")</f>
        <v>0</v>
      </c>
      <c r="E352" s="20">
        <f>SUMIFS('CONTRATOS 2017'!$AD:AD,'CONTRATOS 2017'!$AP:AP,A352)</f>
        <v>0</v>
      </c>
    </row>
    <row r="353" spans="1:5" x14ac:dyDescent="0.2">
      <c r="A353" s="23" t="s">
        <v>66</v>
      </c>
      <c r="B353" s="8">
        <v>34538657</v>
      </c>
      <c r="C353" s="25" t="s">
        <v>210</v>
      </c>
      <c r="D353" s="21">
        <f>COUNTIFS('CONTRATOS 2017'!AP:AP,A353,'CONTRATOS 2017'!$AD:AD,"&gt;=1")</f>
        <v>0</v>
      </c>
      <c r="E353" s="20">
        <f>SUMIFS('CONTRATOS 2017'!$AD:AD,'CONTRATOS 2017'!$AP:AP,A353)</f>
        <v>0</v>
      </c>
    </row>
    <row r="354" spans="1:5" x14ac:dyDescent="0.2">
      <c r="A354" s="23" t="s">
        <v>812</v>
      </c>
      <c r="B354" s="8">
        <v>59813585</v>
      </c>
      <c r="C354" s="25" t="s">
        <v>251</v>
      </c>
      <c r="D354" s="21">
        <f>COUNTIFS('CONTRATOS 2017'!AP:AP,A354,'CONTRATOS 2017'!$AD:AD,"&gt;=1")</f>
        <v>0</v>
      </c>
      <c r="E354" s="20">
        <f>SUMIFS('CONTRATOS 2017'!$AD:AD,'CONTRATOS 2017'!$AP:AP,A354)</f>
        <v>0</v>
      </c>
    </row>
    <row r="355" spans="1:5" x14ac:dyDescent="0.2">
      <c r="A355" s="23" t="s">
        <v>389</v>
      </c>
      <c r="B355" s="8">
        <v>11480154</v>
      </c>
      <c r="C355" s="25" t="s">
        <v>214</v>
      </c>
      <c r="D355" s="21">
        <f>COUNTIFS('CONTRATOS 2017'!AP:AP,A355,'CONTRATOS 2017'!$AD:AD,"&gt;=1")</f>
        <v>0</v>
      </c>
      <c r="E355" s="20">
        <f>SUMIFS('CONTRATOS 2017'!$AD:AD,'CONTRATOS 2017'!$AP:AP,A355)</f>
        <v>0</v>
      </c>
    </row>
    <row r="356" spans="1:5" x14ac:dyDescent="0.2">
      <c r="A356" s="23" t="s">
        <v>862</v>
      </c>
      <c r="B356" s="8">
        <v>72169739</v>
      </c>
      <c r="C356" s="25" t="s">
        <v>166</v>
      </c>
      <c r="D356" s="21">
        <f>COUNTIFS('CONTRATOS 2017'!AP:AP,A356,'CONTRATOS 2017'!$AD:AD,"&gt;=1")</f>
        <v>0</v>
      </c>
      <c r="E356" s="20">
        <f>SUMIFS('CONTRATOS 2017'!$AD:AD,'CONTRATOS 2017'!$AP:AP,A356)</f>
        <v>0</v>
      </c>
    </row>
    <row r="357" spans="1:5" x14ac:dyDescent="0.2">
      <c r="A357" s="23" t="s">
        <v>1264</v>
      </c>
      <c r="B357" s="8">
        <v>1010189373</v>
      </c>
      <c r="C357" s="25" t="s">
        <v>160</v>
      </c>
      <c r="D357" s="21">
        <f>COUNTIFS('CONTRATOS 2017'!AP:AP,A357,'CONTRATOS 2017'!$AD:AD,"&gt;=1")</f>
        <v>0</v>
      </c>
      <c r="E357" s="20">
        <f>SUMIFS('CONTRATOS 2017'!$AD:AD,'CONTRATOS 2017'!$AP:AP,A357)</f>
        <v>0</v>
      </c>
    </row>
    <row r="358" spans="1:5" x14ac:dyDescent="0.2">
      <c r="A358" s="23" t="s">
        <v>966</v>
      </c>
      <c r="B358" s="8">
        <v>79415607</v>
      </c>
      <c r="C358" s="25" t="s">
        <v>160</v>
      </c>
      <c r="D358" s="21">
        <f>COUNTIFS('CONTRATOS 2017'!AP:AP,A358,'CONTRATOS 2017'!$AD:AD,"&gt;=1")</f>
        <v>0</v>
      </c>
      <c r="E358" s="20">
        <f>SUMIFS('CONTRATOS 2017'!$AD:AD,'CONTRATOS 2017'!$AP:AP,A358)</f>
        <v>0</v>
      </c>
    </row>
    <row r="359" spans="1:5" x14ac:dyDescent="0.2">
      <c r="A359" s="23" t="s">
        <v>468</v>
      </c>
      <c r="B359" s="8">
        <v>17421162</v>
      </c>
      <c r="C359" s="25" t="s">
        <v>205</v>
      </c>
      <c r="D359" s="21">
        <f>COUNTIFS('CONTRATOS 2017'!AP:AP,A359,'CONTRATOS 2017'!$AD:AD,"&gt;=1")</f>
        <v>0</v>
      </c>
      <c r="E359" s="20">
        <f>SUMIFS('CONTRATOS 2017'!$AD:AD,'CONTRATOS 2017'!$AP:AP,A359)</f>
        <v>0</v>
      </c>
    </row>
    <row r="360" spans="1:5" x14ac:dyDescent="0.2">
      <c r="A360" s="23" t="s">
        <v>1389</v>
      </c>
      <c r="B360" s="8">
        <v>1073603005</v>
      </c>
      <c r="C360" s="25" t="s">
        <v>161</v>
      </c>
      <c r="D360" s="21">
        <f>COUNTIFS('CONTRATOS 2017'!AP:AP,A360,'CONTRATOS 2017'!$AD:AD,"&gt;=1")</f>
        <v>0</v>
      </c>
      <c r="E360" s="20">
        <f>SUMIFS('CONTRATOS 2017'!$AD:AD,'CONTRATOS 2017'!$AP:AP,A360)</f>
        <v>0</v>
      </c>
    </row>
    <row r="361" spans="1:5" x14ac:dyDescent="0.2">
      <c r="A361" s="23" t="s">
        <v>1033</v>
      </c>
      <c r="B361" s="8">
        <v>79925793</v>
      </c>
      <c r="C361" s="25" t="s">
        <v>162</v>
      </c>
      <c r="D361" s="21">
        <f>COUNTIFS('CONTRATOS 2017'!AP:AP,A361,'CONTRATOS 2017'!$AD:AD,"&gt;=1")</f>
        <v>0</v>
      </c>
      <c r="E361" s="20">
        <f>SUMIFS('CONTRATOS 2017'!$AD:AD,'CONTRATOS 2017'!$AP:AP,A361)</f>
        <v>0</v>
      </c>
    </row>
    <row r="362" spans="1:5" x14ac:dyDescent="0.2">
      <c r="A362" s="23" t="s">
        <v>1375</v>
      </c>
      <c r="B362" s="8">
        <v>1049602264</v>
      </c>
      <c r="C362" s="25" t="s">
        <v>160</v>
      </c>
      <c r="D362" s="21">
        <f>COUNTIFS('CONTRATOS 2017'!AP:AP,A362,'CONTRATOS 2017'!$AD:AD,"&gt;=1")</f>
        <v>0</v>
      </c>
      <c r="E362" s="20">
        <f>SUMIFS('CONTRATOS 2017'!$AD:AD,'CONTRATOS 2017'!$AP:AP,A362)</f>
        <v>0</v>
      </c>
    </row>
    <row r="363" spans="1:5" x14ac:dyDescent="0.2">
      <c r="A363" s="23" t="s">
        <v>983</v>
      </c>
      <c r="B363" s="8">
        <v>79599771</v>
      </c>
      <c r="C363" s="25" t="s">
        <v>160</v>
      </c>
      <c r="D363" s="21">
        <f>COUNTIFS('CONTRATOS 2017'!AP:AP,A363,'CONTRATOS 2017'!$AD:AD,"&gt;=1")</f>
        <v>0</v>
      </c>
      <c r="E363" s="20">
        <f>SUMIFS('CONTRATOS 2017'!$AD:AD,'CONTRATOS 2017'!$AP:AP,A363)</f>
        <v>0</v>
      </c>
    </row>
    <row r="364" spans="1:5" x14ac:dyDescent="0.2">
      <c r="A364" s="23" t="s">
        <v>879</v>
      </c>
      <c r="B364" s="8">
        <v>72262201</v>
      </c>
      <c r="C364" s="25" t="s">
        <v>179</v>
      </c>
      <c r="D364" s="21">
        <f>COUNTIFS('CONTRATOS 2017'!AP:AP,A364,'CONTRATOS 2017'!$AD:AD,"&gt;=1")</f>
        <v>0</v>
      </c>
      <c r="E364" s="20">
        <f>SUMIFS('CONTRATOS 2017'!$AD:AD,'CONTRATOS 2017'!$AP:AP,A364)</f>
        <v>0</v>
      </c>
    </row>
    <row r="365" spans="1:5" x14ac:dyDescent="0.2">
      <c r="A365" s="23" t="s">
        <v>1152</v>
      </c>
      <c r="B365" s="8">
        <v>86010416</v>
      </c>
      <c r="C365" s="25" t="s">
        <v>201</v>
      </c>
      <c r="D365" s="21">
        <f>COUNTIFS('CONTRATOS 2017'!AP:AP,A365,'CONTRATOS 2017'!$AD:AD,"&gt;=1")</f>
        <v>0</v>
      </c>
      <c r="E365" s="20">
        <f>SUMIFS('CONTRATOS 2017'!$AD:AD,'CONTRATOS 2017'!$AP:AP,A365)</f>
        <v>0</v>
      </c>
    </row>
    <row r="366" spans="1:5" x14ac:dyDescent="0.2">
      <c r="A366" s="23" t="s">
        <v>360</v>
      </c>
      <c r="B366" s="8">
        <v>9976528</v>
      </c>
      <c r="C366" s="25" t="s">
        <v>171</v>
      </c>
      <c r="D366" s="21">
        <f>COUNTIFS('CONTRATOS 2017'!AP:AP,A366,'CONTRATOS 2017'!$AD:AD,"&gt;=1")</f>
        <v>0</v>
      </c>
      <c r="E366" s="20">
        <f>SUMIFS('CONTRATOS 2017'!$AD:AD,'CONTRATOS 2017'!$AP:AP,A366)</f>
        <v>0</v>
      </c>
    </row>
    <row r="367" spans="1:5" x14ac:dyDescent="0.2">
      <c r="A367" s="23" t="s">
        <v>1302</v>
      </c>
      <c r="B367" s="8">
        <v>1019008714</v>
      </c>
      <c r="C367" s="25" t="s">
        <v>196</v>
      </c>
      <c r="D367" s="21">
        <f>COUNTIFS('CONTRATOS 2017'!AP:AP,A367,'CONTRATOS 2017'!$AD:AD,"&gt;=1")</f>
        <v>0</v>
      </c>
      <c r="E367" s="20">
        <f>SUMIFS('CONTRATOS 2017'!$AD:AD,'CONTRATOS 2017'!$AP:AP,A367)</f>
        <v>0</v>
      </c>
    </row>
    <row r="368" spans="1:5" x14ac:dyDescent="0.2">
      <c r="A368" s="23" t="s">
        <v>489</v>
      </c>
      <c r="B368" s="8">
        <v>19433379</v>
      </c>
      <c r="C368" s="25" t="s">
        <v>241</v>
      </c>
      <c r="D368" s="21">
        <f>COUNTIFS('CONTRATOS 2017'!AP:AP,A368,'CONTRATOS 2017'!$AD:AD,"&gt;=1")</f>
        <v>0</v>
      </c>
      <c r="E368" s="20">
        <f>SUMIFS('CONTRATOS 2017'!$AD:AD,'CONTRATOS 2017'!$AP:AP,A368)</f>
        <v>0</v>
      </c>
    </row>
    <row r="369" spans="1:5" x14ac:dyDescent="0.2">
      <c r="A369" s="23" t="s">
        <v>348</v>
      </c>
      <c r="B369" s="8">
        <v>8834018</v>
      </c>
      <c r="C369" s="25" t="s">
        <v>172</v>
      </c>
      <c r="D369" s="21">
        <f>COUNTIFS('CONTRATOS 2017'!AP:AP,A369,'CONTRATOS 2017'!$AD:AD,"&gt;=1")</f>
        <v>0</v>
      </c>
      <c r="E369" s="20">
        <f>SUMIFS('CONTRATOS 2017'!$AD:AD,'CONTRATOS 2017'!$AP:AP,A369)</f>
        <v>0</v>
      </c>
    </row>
    <row r="370" spans="1:5" x14ac:dyDescent="0.2">
      <c r="A370" s="23" t="s">
        <v>1341</v>
      </c>
      <c r="B370" s="8">
        <v>1032363326</v>
      </c>
      <c r="C370" s="25" t="s">
        <v>160</v>
      </c>
      <c r="D370" s="21">
        <f>COUNTIFS('CONTRATOS 2017'!AP:AP,A370,'CONTRATOS 2017'!$AD:AD,"&gt;=1")</f>
        <v>0</v>
      </c>
      <c r="E370" s="20">
        <f>SUMIFS('CONTRATOS 2017'!$AD:AD,'CONTRATOS 2017'!$AP:AP,A370)</f>
        <v>0</v>
      </c>
    </row>
    <row r="371" spans="1:5" x14ac:dyDescent="0.2">
      <c r="A371" s="23" t="s">
        <v>1000</v>
      </c>
      <c r="B371" s="8">
        <v>79737591</v>
      </c>
      <c r="C371" s="25" t="s">
        <v>212</v>
      </c>
      <c r="D371" s="21">
        <f>COUNTIFS('CONTRATOS 2017'!AP:AP,A371,'CONTRATOS 2017'!$AD:AD,"&gt;=1")</f>
        <v>0</v>
      </c>
      <c r="E371" s="20">
        <f>SUMIFS('CONTRATOS 2017'!$AD:AD,'CONTRATOS 2017'!$AP:AP,A371)</f>
        <v>0</v>
      </c>
    </row>
    <row r="372" spans="1:5" x14ac:dyDescent="0.2">
      <c r="A372" s="23" t="s">
        <v>488</v>
      </c>
      <c r="B372" s="8">
        <v>19408226</v>
      </c>
      <c r="C372" s="25" t="s">
        <v>217</v>
      </c>
      <c r="D372" s="21">
        <f>COUNTIFS('CONTRATOS 2017'!AP:AP,A372,'CONTRATOS 2017'!$AD:AD,"&gt;=1")</f>
        <v>0</v>
      </c>
      <c r="E372" s="20">
        <f>SUMIFS('CONTRATOS 2017'!$AD:AD,'CONTRATOS 2017'!$AP:AP,A372)</f>
        <v>0</v>
      </c>
    </row>
    <row r="373" spans="1:5" x14ac:dyDescent="0.2">
      <c r="A373" s="23" t="s">
        <v>1372</v>
      </c>
      <c r="B373" s="8">
        <v>1047415395</v>
      </c>
      <c r="C373" s="25" t="s">
        <v>166</v>
      </c>
      <c r="D373" s="21">
        <f>COUNTIFS('CONTRATOS 2017'!AP:AP,A373,'CONTRATOS 2017'!$AD:AD,"&gt;=1")</f>
        <v>0</v>
      </c>
      <c r="E373" s="20">
        <f>SUMIFS('CONTRATOS 2017'!$AD:AD,'CONTRATOS 2017'!$AP:AP,A373)</f>
        <v>0</v>
      </c>
    </row>
    <row r="374" spans="1:5" x14ac:dyDescent="0.2">
      <c r="A374" s="23" t="s">
        <v>454</v>
      </c>
      <c r="B374" s="8">
        <v>16553362</v>
      </c>
      <c r="C374" s="25" t="s">
        <v>170</v>
      </c>
      <c r="D374" s="21">
        <f>COUNTIFS('CONTRATOS 2017'!AP:AP,A374,'CONTRATOS 2017'!$AD:AD,"&gt;=1")</f>
        <v>0</v>
      </c>
      <c r="E374" s="20">
        <f>SUMIFS('CONTRATOS 2017'!$AD:AD,'CONTRATOS 2017'!$AP:AP,A374)</f>
        <v>0</v>
      </c>
    </row>
    <row r="375" spans="1:5" x14ac:dyDescent="0.2">
      <c r="A375" s="23" t="s">
        <v>450</v>
      </c>
      <c r="B375" s="8">
        <v>16115529</v>
      </c>
      <c r="C375" s="25" t="s">
        <v>160</v>
      </c>
      <c r="D375" s="21">
        <f>COUNTIFS('CONTRATOS 2017'!AP:AP,A375,'CONTRATOS 2017'!$AD:AD,"&gt;=1")</f>
        <v>0</v>
      </c>
      <c r="E375" s="20">
        <f>SUMIFS('CONTRATOS 2017'!$AD:AD,'CONTRATOS 2017'!$AP:AP,A375)</f>
        <v>0</v>
      </c>
    </row>
    <row r="376" spans="1:5" x14ac:dyDescent="0.2">
      <c r="A376" s="23" t="s">
        <v>380</v>
      </c>
      <c r="B376" s="8">
        <v>11256874</v>
      </c>
      <c r="C376" s="25" t="s">
        <v>160</v>
      </c>
      <c r="D376" s="21">
        <f>COUNTIFS('CONTRATOS 2017'!AP:AP,A376,'CONTRATOS 2017'!$AD:AD,"&gt;=1")</f>
        <v>0</v>
      </c>
      <c r="E376" s="20">
        <f>SUMIFS('CONTRATOS 2017'!$AD:AD,'CONTRATOS 2017'!$AP:AP,A376)</f>
        <v>0</v>
      </c>
    </row>
    <row r="377" spans="1:5" x14ac:dyDescent="0.2">
      <c r="A377" s="23" t="s">
        <v>1126</v>
      </c>
      <c r="B377" s="8">
        <v>80802241</v>
      </c>
      <c r="C377" s="25" t="s">
        <v>160</v>
      </c>
      <c r="D377" s="21">
        <f>COUNTIFS('CONTRATOS 2017'!AP:AP,A377,'CONTRATOS 2017'!$AD:AD,"&gt;=1")</f>
        <v>0</v>
      </c>
      <c r="E377" s="20">
        <f>SUMIFS('CONTRATOS 2017'!$AD:AD,'CONTRATOS 2017'!$AP:AP,A377)</f>
        <v>0</v>
      </c>
    </row>
    <row r="378" spans="1:5" x14ac:dyDescent="0.2">
      <c r="A378" s="23" t="s">
        <v>1228</v>
      </c>
      <c r="B378" s="8">
        <v>94369601</v>
      </c>
      <c r="C378" s="25" t="s">
        <v>172</v>
      </c>
      <c r="D378" s="21">
        <f>COUNTIFS('CONTRATOS 2017'!AP:AP,A378,'CONTRATOS 2017'!$AD:AD,"&gt;=1")</f>
        <v>0</v>
      </c>
      <c r="E378" s="20">
        <f>SUMIFS('CONTRATOS 2017'!$AD:AD,'CONTRATOS 2017'!$AP:AP,A378)</f>
        <v>0</v>
      </c>
    </row>
    <row r="379" spans="1:5" x14ac:dyDescent="0.2">
      <c r="A379" s="23" t="s">
        <v>514</v>
      </c>
      <c r="B379" s="8">
        <v>23926816</v>
      </c>
      <c r="C379" s="25" t="s">
        <v>184</v>
      </c>
      <c r="D379" s="21">
        <f>COUNTIFS('CONTRATOS 2017'!AP:AP,A379,'CONTRATOS 2017'!$AD:AD,"&gt;=1")</f>
        <v>0</v>
      </c>
      <c r="E379" s="20">
        <f>SUMIFS('CONTRATOS 2017'!$AD:AD,'CONTRATOS 2017'!$AP:AP,A379)</f>
        <v>0</v>
      </c>
    </row>
    <row r="380" spans="1:5" x14ac:dyDescent="0.2">
      <c r="A380" s="23" t="s">
        <v>623</v>
      </c>
      <c r="B380" s="8">
        <v>41794011</v>
      </c>
      <c r="C380" s="25" t="s">
        <v>240</v>
      </c>
      <c r="D380" s="21">
        <f>COUNTIFS('CONTRATOS 2017'!AP:AP,A380,'CONTRATOS 2017'!$AD:AD,"&gt;=1")</f>
        <v>0</v>
      </c>
      <c r="E380" s="20">
        <f>SUMIFS('CONTRATOS 2017'!$AD:AD,'CONTRATOS 2017'!$AP:AP,A380)</f>
        <v>0</v>
      </c>
    </row>
    <row r="381" spans="1:5" x14ac:dyDescent="0.2">
      <c r="A381" s="23" t="s">
        <v>610</v>
      </c>
      <c r="B381" s="8">
        <v>40316314</v>
      </c>
      <c r="C381" s="25" t="s">
        <v>186</v>
      </c>
      <c r="D381" s="21">
        <f>COUNTIFS('CONTRATOS 2017'!AP:AP,A381,'CONTRATOS 2017'!$AD:AD,"&gt;=1")</f>
        <v>0</v>
      </c>
      <c r="E381" s="20">
        <f>SUMIFS('CONTRATOS 2017'!$AD:AD,'CONTRATOS 2017'!$AP:AP,A381)</f>
        <v>0</v>
      </c>
    </row>
    <row r="382" spans="1:5" x14ac:dyDescent="0.2">
      <c r="A382" s="23" t="s">
        <v>45</v>
      </c>
      <c r="B382" s="8">
        <v>37241085</v>
      </c>
      <c r="C382" s="25" t="s">
        <v>259</v>
      </c>
      <c r="D382" s="21">
        <f>COUNTIFS('CONTRATOS 2017'!AP:AP,A382,'CONTRATOS 2017'!$AD:AD,"&gt;=1")</f>
        <v>0</v>
      </c>
      <c r="E382" s="20">
        <f>SUMIFS('CONTRATOS 2017'!$AD:AD,'CONTRATOS 2017'!$AP:AP,A382)</f>
        <v>0</v>
      </c>
    </row>
    <row r="383" spans="1:5" x14ac:dyDescent="0.2">
      <c r="A383" s="23" t="s">
        <v>422</v>
      </c>
      <c r="B383" s="8">
        <v>13483063</v>
      </c>
      <c r="C383" s="25" t="s">
        <v>217</v>
      </c>
      <c r="D383" s="21">
        <f>COUNTIFS('CONTRATOS 2017'!AP:AP,A383,'CONTRATOS 2017'!$AD:AD,"&gt;=1")</f>
        <v>0</v>
      </c>
      <c r="E383" s="20">
        <f>SUMIFS('CONTRATOS 2017'!$AD:AD,'CONTRATOS 2017'!$AP:AP,A383)</f>
        <v>0</v>
      </c>
    </row>
    <row r="384" spans="1:5" x14ac:dyDescent="0.2">
      <c r="A384" s="23" t="s">
        <v>477</v>
      </c>
      <c r="B384" s="8">
        <v>18496419</v>
      </c>
      <c r="C384" s="25" t="s">
        <v>195</v>
      </c>
      <c r="D384" s="21">
        <f>COUNTIFS('CONTRATOS 2017'!AP:AP,A384,'CONTRATOS 2017'!$AD:AD,"&gt;=1")</f>
        <v>0</v>
      </c>
      <c r="E384" s="20">
        <f>SUMIFS('CONTRATOS 2017'!$AD:AD,'CONTRATOS 2017'!$AP:AP,A384)</f>
        <v>0</v>
      </c>
    </row>
    <row r="385" spans="1:5" x14ac:dyDescent="0.2">
      <c r="A385" s="23" t="s">
        <v>1443</v>
      </c>
      <c r="B385" s="8">
        <v>1130682042</v>
      </c>
      <c r="C385" s="25" t="s">
        <v>202</v>
      </c>
      <c r="D385" s="21">
        <f>COUNTIFS('CONTRATOS 2017'!AP:AP,A385,'CONTRATOS 2017'!$AD:AD,"&gt;=1")</f>
        <v>0</v>
      </c>
      <c r="E385" s="20">
        <f>SUMIFS('CONTRATOS 2017'!$AD:AD,'CONTRATOS 2017'!$AP:AP,A385)</f>
        <v>0</v>
      </c>
    </row>
    <row r="386" spans="1:5" x14ac:dyDescent="0.2">
      <c r="A386" s="23" t="s">
        <v>857</v>
      </c>
      <c r="B386" s="8">
        <v>71762925</v>
      </c>
      <c r="C386" s="25" t="s">
        <v>171</v>
      </c>
      <c r="D386" s="21">
        <f>COUNTIFS('CONTRATOS 2017'!AP:AP,A386,'CONTRATOS 2017'!$AD:AD,"&gt;=1")</f>
        <v>0</v>
      </c>
      <c r="E386" s="20">
        <f>SUMIFS('CONTRATOS 2017'!$AD:AD,'CONTRATOS 2017'!$AP:AP,A386)</f>
        <v>0</v>
      </c>
    </row>
    <row r="387" spans="1:5" x14ac:dyDescent="0.2">
      <c r="A387" s="26" t="s">
        <v>26</v>
      </c>
      <c r="B387" s="8">
        <v>5825755</v>
      </c>
      <c r="C387" s="25" t="s">
        <v>161</v>
      </c>
      <c r="D387" s="21">
        <f>COUNTIFS('CONTRATOS 2017'!AP:AP,A387,'CONTRATOS 2017'!$AD:AD,"&gt;=1")</f>
        <v>1</v>
      </c>
      <c r="E387" s="20">
        <f>SUMIFS('CONTRATOS 2017'!$AD:AD,'CONTRATOS 2017'!$AP:AP,A387)</f>
        <v>18000000</v>
      </c>
    </row>
    <row r="388" spans="1:5" x14ac:dyDescent="0.2">
      <c r="A388" s="23" t="s">
        <v>395</v>
      </c>
      <c r="B388" s="8">
        <v>12198947</v>
      </c>
      <c r="C388" s="25" t="s">
        <v>160</v>
      </c>
      <c r="D388" s="21">
        <f>COUNTIFS('CONTRATOS 2017'!AP:AP,A388,'CONTRATOS 2017'!$AD:AD,"&gt;=1")</f>
        <v>0</v>
      </c>
      <c r="E388" s="20">
        <f>SUMIFS('CONTRATOS 2017'!$AD:AD,'CONTRATOS 2017'!$AP:AP,A388)</f>
        <v>0</v>
      </c>
    </row>
    <row r="389" spans="1:5" x14ac:dyDescent="0.2">
      <c r="A389" s="23" t="s">
        <v>1248</v>
      </c>
      <c r="B389" s="8">
        <v>98390466</v>
      </c>
      <c r="C389" s="25" t="s">
        <v>175</v>
      </c>
      <c r="D389" s="21">
        <f>COUNTIFS('CONTRATOS 2017'!AP:AP,A389,'CONTRATOS 2017'!$AD:AD,"&gt;=1")</f>
        <v>0</v>
      </c>
      <c r="E389" s="20">
        <f>SUMIFS('CONTRATOS 2017'!$AD:AD,'CONTRATOS 2017'!$AP:AP,A389)</f>
        <v>0</v>
      </c>
    </row>
    <row r="390" spans="1:5" x14ac:dyDescent="0.2">
      <c r="A390" s="23" t="s">
        <v>399</v>
      </c>
      <c r="B390" s="8">
        <v>12265849</v>
      </c>
      <c r="C390" s="25" t="s">
        <v>178</v>
      </c>
      <c r="D390" s="21">
        <f>COUNTIFS('CONTRATOS 2017'!AP:AP,A390,'CONTRATOS 2017'!$AD:AD,"&gt;=1")</f>
        <v>0</v>
      </c>
      <c r="E390" s="20">
        <f>SUMIFS('CONTRATOS 2017'!$AD:AD,'CONTRATOS 2017'!$AP:AP,A390)</f>
        <v>0</v>
      </c>
    </row>
    <row r="391" spans="1:5" x14ac:dyDescent="0.2">
      <c r="A391" s="23" t="s">
        <v>325</v>
      </c>
      <c r="B391" s="8">
        <v>7171113</v>
      </c>
      <c r="C391" s="25" t="s">
        <v>186</v>
      </c>
      <c r="D391" s="21">
        <f>COUNTIFS('CONTRATOS 2017'!AP:AP,A391,'CONTRATOS 2017'!$AD:AD,"&gt;=1")</f>
        <v>0</v>
      </c>
      <c r="E391" s="20">
        <f>SUMIFS('CONTRATOS 2017'!$AD:AD,'CONTRATOS 2017'!$AP:AP,A391)</f>
        <v>0</v>
      </c>
    </row>
    <row r="392" spans="1:5" x14ac:dyDescent="0.2">
      <c r="A392" s="23" t="s">
        <v>151</v>
      </c>
      <c r="B392" s="8">
        <v>74188181</v>
      </c>
      <c r="C392" s="25" t="s">
        <v>215</v>
      </c>
      <c r="D392" s="21">
        <f>COUNTIFS('CONTRATOS 2017'!AP:AP,A392,'CONTRATOS 2017'!$AD:AD,"&gt;=1")</f>
        <v>0</v>
      </c>
      <c r="E392" s="20">
        <f>SUMIFS('CONTRATOS 2017'!$AD:AD,'CONTRATOS 2017'!$AP:AP,A392)</f>
        <v>0</v>
      </c>
    </row>
    <row r="393" spans="1:5" x14ac:dyDescent="0.2">
      <c r="A393" s="23" t="s">
        <v>1028</v>
      </c>
      <c r="B393" s="8">
        <v>79910806</v>
      </c>
      <c r="C393" s="25" t="s">
        <v>160</v>
      </c>
      <c r="D393" s="21">
        <f>COUNTIFS('CONTRATOS 2017'!AP:AP,A393,'CONTRATOS 2017'!$AD:AD,"&gt;=1")</f>
        <v>0</v>
      </c>
      <c r="E393" s="20">
        <f>SUMIFS('CONTRATOS 2017'!$AD:AD,'CONTRATOS 2017'!$AP:AP,A393)</f>
        <v>0</v>
      </c>
    </row>
    <row r="394" spans="1:5" x14ac:dyDescent="0.2">
      <c r="A394" s="23" t="s">
        <v>307</v>
      </c>
      <c r="B394" s="8">
        <v>5207674</v>
      </c>
      <c r="C394" s="25" t="s">
        <v>175</v>
      </c>
      <c r="D394" s="21">
        <f>COUNTIFS('CONTRATOS 2017'!AP:AP,A394,'CONTRATOS 2017'!$AD:AD,"&gt;=1")</f>
        <v>0</v>
      </c>
      <c r="E394" s="20">
        <f>SUMIFS('CONTRATOS 2017'!$AD:AD,'CONTRATOS 2017'!$AP:AP,A394)</f>
        <v>0</v>
      </c>
    </row>
    <row r="395" spans="1:5" x14ac:dyDescent="0.2">
      <c r="A395" s="23" t="s">
        <v>379</v>
      </c>
      <c r="B395" s="8">
        <v>11233414</v>
      </c>
      <c r="C395" s="25" t="s">
        <v>160</v>
      </c>
      <c r="D395" s="21">
        <f>COUNTIFS('CONTRATOS 2017'!AP:AP,A395,'CONTRATOS 2017'!$AD:AD,"&gt;=1")</f>
        <v>0</v>
      </c>
      <c r="E395" s="20">
        <f>SUMIFS('CONTRATOS 2017'!$AD:AD,'CONTRATOS 2017'!$AP:AP,A395)</f>
        <v>0</v>
      </c>
    </row>
    <row r="396" spans="1:5" x14ac:dyDescent="0.2">
      <c r="A396" s="23" t="s">
        <v>388</v>
      </c>
      <c r="B396" s="8">
        <v>11447243</v>
      </c>
      <c r="C396" s="25" t="s">
        <v>160</v>
      </c>
      <c r="D396" s="21">
        <f>COUNTIFS('CONTRATOS 2017'!AP:AP,A396,'CONTRATOS 2017'!$AD:AD,"&gt;=1")</f>
        <v>0</v>
      </c>
      <c r="E396" s="20">
        <f>SUMIFS('CONTRATOS 2017'!$AD:AD,'CONTRATOS 2017'!$AP:AP,A396)</f>
        <v>0</v>
      </c>
    </row>
    <row r="397" spans="1:5" x14ac:dyDescent="0.2">
      <c r="A397" s="23" t="s">
        <v>964</v>
      </c>
      <c r="B397" s="8">
        <v>79414751</v>
      </c>
      <c r="C397" s="25" t="s">
        <v>196</v>
      </c>
      <c r="D397" s="21">
        <f>COUNTIFS('CONTRATOS 2017'!AP:AP,A397,'CONTRATOS 2017'!$AD:AD,"&gt;=1")</f>
        <v>0</v>
      </c>
      <c r="E397" s="20">
        <f>SUMIFS('CONTRATOS 2017'!$AD:AD,'CONTRATOS 2017'!$AP:AP,A397)</f>
        <v>0</v>
      </c>
    </row>
    <row r="398" spans="1:5" x14ac:dyDescent="0.2">
      <c r="A398" s="23" t="s">
        <v>1246</v>
      </c>
      <c r="B398" s="8">
        <v>98378793</v>
      </c>
      <c r="C398" s="25" t="s">
        <v>258</v>
      </c>
      <c r="D398" s="21">
        <f>COUNTIFS('CONTRATOS 2017'!AP:AP,A398,'CONTRATOS 2017'!$AD:AD,"&gt;=1")</f>
        <v>0</v>
      </c>
      <c r="E398" s="20">
        <f>SUMIFS('CONTRATOS 2017'!$AD:AD,'CONTRATOS 2017'!$AP:AP,A398)</f>
        <v>0</v>
      </c>
    </row>
    <row r="399" spans="1:5" x14ac:dyDescent="0.2">
      <c r="A399" s="23" t="s">
        <v>544</v>
      </c>
      <c r="B399" s="8">
        <v>31555022</v>
      </c>
      <c r="C399" s="25" t="s">
        <v>222</v>
      </c>
      <c r="D399" s="21">
        <f>COUNTIFS('CONTRATOS 2017'!AP:AP,A399,'CONTRATOS 2017'!$AD:AD,"&gt;=1")</f>
        <v>0</v>
      </c>
      <c r="E399" s="20">
        <f>SUMIFS('CONTRATOS 2017'!$AD:AD,'CONTRATOS 2017'!$AP:AP,A399)</f>
        <v>0</v>
      </c>
    </row>
    <row r="400" spans="1:5" x14ac:dyDescent="0.2">
      <c r="A400" s="23" t="s">
        <v>323</v>
      </c>
      <c r="B400" s="8">
        <v>6613149</v>
      </c>
      <c r="C400" s="25" t="s">
        <v>160</v>
      </c>
      <c r="D400" s="21">
        <f>COUNTIFS('CONTRATOS 2017'!AP:AP,A400,'CONTRATOS 2017'!$AD:AD,"&gt;=1")</f>
        <v>0</v>
      </c>
      <c r="E400" s="20">
        <f>SUMIFS('CONTRATOS 2017'!$AD:AD,'CONTRATOS 2017'!$AP:AP,A400)</f>
        <v>0</v>
      </c>
    </row>
    <row r="401" spans="1:5" x14ac:dyDescent="0.2">
      <c r="A401" s="23" t="s">
        <v>367</v>
      </c>
      <c r="B401" s="8">
        <v>10050322</v>
      </c>
      <c r="C401" s="25" t="s">
        <v>208</v>
      </c>
      <c r="D401" s="21">
        <f>COUNTIFS('CONTRATOS 2017'!AP:AP,A401,'CONTRATOS 2017'!$AD:AD,"&gt;=1")</f>
        <v>0</v>
      </c>
      <c r="E401" s="20">
        <f>SUMIFS('CONTRATOS 2017'!$AD:AD,'CONTRATOS 2017'!$AP:AP,A401)</f>
        <v>0</v>
      </c>
    </row>
    <row r="402" spans="1:5" x14ac:dyDescent="0.2">
      <c r="A402" s="23" t="s">
        <v>904</v>
      </c>
      <c r="B402" s="8">
        <v>74327209</v>
      </c>
      <c r="C402" s="25" t="s">
        <v>160</v>
      </c>
      <c r="D402" s="21">
        <f>COUNTIFS('CONTRATOS 2017'!AP:AP,A402,'CONTRATOS 2017'!$AD:AD,"&gt;=1")</f>
        <v>0</v>
      </c>
      <c r="E402" s="20">
        <f>SUMIFS('CONTRATOS 2017'!$AD:AD,'CONTRATOS 2017'!$AP:AP,A402)</f>
        <v>0</v>
      </c>
    </row>
    <row r="403" spans="1:5" x14ac:dyDescent="0.2">
      <c r="A403" s="23" t="s">
        <v>738</v>
      </c>
      <c r="B403" s="8">
        <v>52655683</v>
      </c>
      <c r="C403" s="25" t="s">
        <v>160</v>
      </c>
      <c r="D403" s="21">
        <f>COUNTIFS('CONTRATOS 2017'!AP:AP,A403,'CONTRATOS 2017'!$AD:AD,"&gt;=1")</f>
        <v>0</v>
      </c>
      <c r="E403" s="20">
        <f>SUMIFS('CONTRATOS 2017'!$AD:AD,'CONTRATOS 2017'!$AP:AP,A403)</f>
        <v>0</v>
      </c>
    </row>
    <row r="404" spans="1:5" x14ac:dyDescent="0.2">
      <c r="A404" s="23" t="s">
        <v>1427</v>
      </c>
      <c r="B404" s="8">
        <v>1121207275</v>
      </c>
      <c r="C404" s="25" t="s">
        <v>200</v>
      </c>
      <c r="D404" s="21">
        <f>COUNTIFS('CONTRATOS 2017'!AP:AP,A404,'CONTRATOS 2017'!$AD:AD,"&gt;=1")</f>
        <v>0</v>
      </c>
      <c r="E404" s="20">
        <f>SUMIFS('CONTRATOS 2017'!$AD:AD,'CONTRATOS 2017'!$AP:AP,A404)</f>
        <v>0</v>
      </c>
    </row>
    <row r="405" spans="1:5" x14ac:dyDescent="0.2">
      <c r="A405" s="23" t="s">
        <v>951</v>
      </c>
      <c r="B405" s="8">
        <v>79284762</v>
      </c>
      <c r="C405" s="25" t="s">
        <v>192</v>
      </c>
      <c r="D405" s="21">
        <f>COUNTIFS('CONTRATOS 2017'!AP:AP,A405,'CONTRATOS 2017'!$AD:AD,"&gt;=1")</f>
        <v>0</v>
      </c>
      <c r="E405" s="20">
        <f>SUMIFS('CONTRATOS 2017'!$AD:AD,'CONTRATOS 2017'!$AP:AP,A405)</f>
        <v>0</v>
      </c>
    </row>
    <row r="406" spans="1:5" x14ac:dyDescent="0.2">
      <c r="A406" s="23" t="s">
        <v>526</v>
      </c>
      <c r="B406" s="8">
        <v>26427205</v>
      </c>
      <c r="C406" s="25" t="s">
        <v>246</v>
      </c>
      <c r="D406" s="21">
        <f>COUNTIFS('CONTRATOS 2017'!AP:AP,A406,'CONTRATOS 2017'!$AD:AD,"&gt;=1")</f>
        <v>0</v>
      </c>
      <c r="E406" s="20">
        <f>SUMIFS('CONTRATOS 2017'!$AD:AD,'CONTRATOS 2017'!$AP:AP,A406)</f>
        <v>0</v>
      </c>
    </row>
    <row r="407" spans="1:5" x14ac:dyDescent="0.2">
      <c r="A407" s="23" t="s">
        <v>845</v>
      </c>
      <c r="B407" s="8">
        <v>68287802</v>
      </c>
      <c r="C407" s="25" t="s">
        <v>280</v>
      </c>
      <c r="D407" s="21">
        <f>COUNTIFS('CONTRATOS 2017'!AP:AP,A407,'CONTRATOS 2017'!$AD:AD,"&gt;=1")</f>
        <v>0</v>
      </c>
      <c r="E407" s="20">
        <f>SUMIFS('CONTRATOS 2017'!$AD:AD,'CONTRATOS 2017'!$AP:AP,A407)</f>
        <v>0</v>
      </c>
    </row>
    <row r="408" spans="1:5" x14ac:dyDescent="0.2">
      <c r="A408" s="23" t="s">
        <v>306</v>
      </c>
      <c r="B408" s="8">
        <v>5204445</v>
      </c>
      <c r="C408" s="25" t="s">
        <v>174</v>
      </c>
      <c r="D408" s="21">
        <f>COUNTIFS('CONTRATOS 2017'!AP:AP,A408,'CONTRATOS 2017'!$AD:AD,"&gt;=1")</f>
        <v>0</v>
      </c>
      <c r="E408" s="20">
        <f>SUMIFS('CONTRATOS 2017'!$AD:AD,'CONTRATOS 2017'!$AP:AP,A408)</f>
        <v>0</v>
      </c>
    </row>
    <row r="409" spans="1:5" x14ac:dyDescent="0.2">
      <c r="A409" s="23" t="s">
        <v>373</v>
      </c>
      <c r="B409" s="8">
        <v>10289006</v>
      </c>
      <c r="C409" s="25" t="s">
        <v>209</v>
      </c>
      <c r="D409" s="21">
        <f>COUNTIFS('CONTRATOS 2017'!AP:AP,A409,'CONTRATOS 2017'!$AD:AD,"&gt;=1")</f>
        <v>0</v>
      </c>
      <c r="E409" s="20">
        <f>SUMIFS('CONTRATOS 2017'!$AD:AD,'CONTRATOS 2017'!$AP:AP,A409)</f>
        <v>0</v>
      </c>
    </row>
    <row r="410" spans="1:5" x14ac:dyDescent="0.2">
      <c r="A410" s="23" t="s">
        <v>480</v>
      </c>
      <c r="B410" s="8">
        <v>18928480</v>
      </c>
      <c r="C410" s="25" t="s">
        <v>211</v>
      </c>
      <c r="D410" s="21">
        <f>COUNTIFS('CONTRATOS 2017'!AP:AP,A410,'CONTRATOS 2017'!$AD:AD,"&gt;=1")</f>
        <v>0</v>
      </c>
      <c r="E410" s="20">
        <f>SUMIFS('CONTRATOS 2017'!$AD:AD,'CONTRATOS 2017'!$AP:AP,A410)</f>
        <v>0</v>
      </c>
    </row>
    <row r="411" spans="1:5" x14ac:dyDescent="0.2">
      <c r="A411" s="23" t="s">
        <v>324</v>
      </c>
      <c r="B411" s="8">
        <v>7142669</v>
      </c>
      <c r="C411" s="25" t="s">
        <v>185</v>
      </c>
      <c r="D411" s="21">
        <f>COUNTIFS('CONTRATOS 2017'!AP:AP,A411,'CONTRATOS 2017'!$AD:AD,"&gt;=1")</f>
        <v>0</v>
      </c>
      <c r="E411" s="20">
        <f>SUMIFS('CONTRATOS 2017'!$AD:AD,'CONTRATOS 2017'!$AP:AP,A411)</f>
        <v>0</v>
      </c>
    </row>
    <row r="412" spans="1:5" x14ac:dyDescent="0.2">
      <c r="A412" s="23" t="s">
        <v>909</v>
      </c>
      <c r="B412" s="8">
        <v>75035436</v>
      </c>
      <c r="C412" s="25" t="s">
        <v>279</v>
      </c>
      <c r="D412" s="21">
        <f>COUNTIFS('CONTRATOS 2017'!AP:AP,A412,'CONTRATOS 2017'!$AD:AD,"&gt;=1")</f>
        <v>0</v>
      </c>
      <c r="E412" s="20">
        <f>SUMIFS('CONTRATOS 2017'!$AD:AD,'CONTRATOS 2017'!$AP:AP,A412)</f>
        <v>0</v>
      </c>
    </row>
    <row r="413" spans="1:5" x14ac:dyDescent="0.2">
      <c r="A413" s="23" t="s">
        <v>872</v>
      </c>
      <c r="B413" s="8">
        <v>72217286</v>
      </c>
      <c r="C413" s="25" t="s">
        <v>170</v>
      </c>
      <c r="D413" s="21">
        <f>COUNTIFS('CONTRATOS 2017'!AP:AP,A413,'CONTRATOS 2017'!$AD:AD,"&gt;=1")</f>
        <v>0</v>
      </c>
      <c r="E413" s="20">
        <f>SUMIFS('CONTRATOS 2017'!$AD:AD,'CONTRATOS 2017'!$AP:AP,A413)</f>
        <v>0</v>
      </c>
    </row>
    <row r="414" spans="1:5" x14ac:dyDescent="0.2">
      <c r="A414" s="23" t="s">
        <v>915</v>
      </c>
      <c r="B414" s="8">
        <v>75089644</v>
      </c>
      <c r="C414" s="25" t="s">
        <v>171</v>
      </c>
      <c r="D414" s="21">
        <f>COUNTIFS('CONTRATOS 2017'!AP:AP,A414,'CONTRATOS 2017'!$AD:AD,"&gt;=1")</f>
        <v>0</v>
      </c>
      <c r="E414" s="20">
        <f>SUMIFS('CONTRATOS 2017'!$AD:AD,'CONTRATOS 2017'!$AP:AP,A414)</f>
        <v>0</v>
      </c>
    </row>
    <row r="415" spans="1:5" x14ac:dyDescent="0.2">
      <c r="A415" s="23" t="s">
        <v>438</v>
      </c>
      <c r="B415" s="8">
        <v>14798724</v>
      </c>
      <c r="C415" s="25" t="s">
        <v>162</v>
      </c>
      <c r="D415" s="21">
        <f>COUNTIFS('CONTRATOS 2017'!AP:AP,A415,'CONTRATOS 2017'!$AD:AD,"&gt;=1")</f>
        <v>0</v>
      </c>
      <c r="E415" s="20">
        <f>SUMIFS('CONTRATOS 2017'!$AD:AD,'CONTRATOS 2017'!$AP:AP,A415)</f>
        <v>0</v>
      </c>
    </row>
    <row r="416" spans="1:5" x14ac:dyDescent="0.2">
      <c r="A416" s="23" t="s">
        <v>312</v>
      </c>
      <c r="B416" s="8">
        <v>5991266</v>
      </c>
      <c r="C416" s="25" t="s">
        <v>179</v>
      </c>
      <c r="D416" s="21">
        <f>COUNTIFS('CONTRATOS 2017'!AP:AP,A416,'CONTRATOS 2017'!$AD:AD,"&gt;=1")</f>
        <v>0</v>
      </c>
      <c r="E416" s="20">
        <f>SUMIFS('CONTRATOS 2017'!$AD:AD,'CONTRATOS 2017'!$AP:AP,A416)</f>
        <v>0</v>
      </c>
    </row>
    <row r="417" spans="1:5" x14ac:dyDescent="0.2">
      <c r="A417" s="23" t="s">
        <v>31</v>
      </c>
      <c r="B417" s="8">
        <v>79347330</v>
      </c>
      <c r="C417" s="25" t="s">
        <v>239</v>
      </c>
      <c r="D417" s="21">
        <f>COUNTIFS('CONTRATOS 2017'!AP:AP,A417,'CONTRATOS 2017'!$AD:AD,"&gt;=1")</f>
        <v>0</v>
      </c>
      <c r="E417" s="20">
        <f>SUMIFS('CONTRATOS 2017'!$AD:AD,'CONTRATOS 2017'!$AP:AP,A417)</f>
        <v>0</v>
      </c>
    </row>
    <row r="418" spans="1:5" x14ac:dyDescent="0.2">
      <c r="A418" s="23" t="s">
        <v>326</v>
      </c>
      <c r="B418" s="8">
        <v>7174162</v>
      </c>
      <c r="C418" s="25" t="s">
        <v>171</v>
      </c>
      <c r="D418" s="21">
        <f>COUNTIFS('CONTRATOS 2017'!AP:AP,A418,'CONTRATOS 2017'!$AD:AD,"&gt;=1")</f>
        <v>0</v>
      </c>
      <c r="E418" s="20">
        <f>SUMIFS('CONTRATOS 2017'!$AD:AD,'CONTRATOS 2017'!$AP:AP,A418)</f>
        <v>0</v>
      </c>
    </row>
    <row r="419" spans="1:5" x14ac:dyDescent="0.2">
      <c r="A419" s="23" t="s">
        <v>485</v>
      </c>
      <c r="B419" s="8">
        <v>19259584</v>
      </c>
      <c r="C419" s="25" t="s">
        <v>161</v>
      </c>
      <c r="D419" s="21">
        <f>COUNTIFS('CONTRATOS 2017'!AP:AP,A419,'CONTRATOS 2017'!$AD:AD,"&gt;=1")</f>
        <v>0</v>
      </c>
      <c r="E419" s="20">
        <f>SUMIFS('CONTRATOS 2017'!$AD:AD,'CONTRATOS 2017'!$AP:AP,A419)</f>
        <v>0</v>
      </c>
    </row>
    <row r="420" spans="1:5" x14ac:dyDescent="0.2">
      <c r="A420" s="23" t="s">
        <v>656</v>
      </c>
      <c r="B420" s="8">
        <v>51638528</v>
      </c>
      <c r="C420" s="25" t="s">
        <v>222</v>
      </c>
      <c r="D420" s="21">
        <f>COUNTIFS('CONTRATOS 2017'!AP:AP,A420,'CONTRATOS 2017'!$AD:AD,"&gt;=1")</f>
        <v>0</v>
      </c>
      <c r="E420" s="20">
        <f>SUMIFS('CONTRATOS 2017'!$AD:AD,'CONTRATOS 2017'!$AP:AP,A420)</f>
        <v>0</v>
      </c>
    </row>
    <row r="421" spans="1:5" x14ac:dyDescent="0.2">
      <c r="A421" s="23" t="s">
        <v>49</v>
      </c>
      <c r="B421" s="8">
        <v>79717103</v>
      </c>
      <c r="C421" s="25" t="s">
        <v>240</v>
      </c>
      <c r="D421" s="21">
        <f>COUNTIFS('CONTRATOS 2017'!AP:AP,A421,'CONTRATOS 2017'!$AD:AD,"&gt;=1")</f>
        <v>0</v>
      </c>
      <c r="E421" s="20">
        <f>SUMIFS('CONTRATOS 2017'!$AD:AD,'CONTRATOS 2017'!$AP:AP,A421)</f>
        <v>0</v>
      </c>
    </row>
    <row r="422" spans="1:5" x14ac:dyDescent="0.2">
      <c r="A422" s="23" t="s">
        <v>1367</v>
      </c>
      <c r="B422" s="8">
        <v>1047369103</v>
      </c>
      <c r="C422" s="25" t="s">
        <v>166</v>
      </c>
      <c r="D422" s="21">
        <f>COUNTIFS('CONTRATOS 2017'!AP:AP,A422,'CONTRATOS 2017'!$AD:AD,"&gt;=1")</f>
        <v>0</v>
      </c>
      <c r="E422" s="20">
        <f>SUMIFS('CONTRATOS 2017'!$AD:AD,'CONTRATOS 2017'!$AP:AP,A422)</f>
        <v>0</v>
      </c>
    </row>
    <row r="423" spans="1:5" x14ac:dyDescent="0.2">
      <c r="A423" s="23" t="s">
        <v>832</v>
      </c>
      <c r="B423" s="8">
        <v>63556323</v>
      </c>
      <c r="C423" s="25" t="s">
        <v>160</v>
      </c>
      <c r="D423" s="21">
        <f>COUNTIFS('CONTRATOS 2017'!AP:AP,A423,'CONTRATOS 2017'!$AD:AD,"&gt;=1")</f>
        <v>0</v>
      </c>
      <c r="E423" s="20">
        <f>SUMIFS('CONTRATOS 2017'!$AD:AD,'CONTRATOS 2017'!$AP:AP,A423)</f>
        <v>0</v>
      </c>
    </row>
    <row r="424" spans="1:5" x14ac:dyDescent="0.2">
      <c r="A424" s="23" t="s">
        <v>72</v>
      </c>
      <c r="B424" s="8">
        <v>52382959</v>
      </c>
      <c r="C424" s="25" t="s">
        <v>252</v>
      </c>
      <c r="D424" s="21">
        <f>COUNTIFS('CONTRATOS 2017'!AP:AP,A424,'CONTRATOS 2017'!$AD:AD,"&gt;=1")</f>
        <v>0</v>
      </c>
      <c r="E424" s="20">
        <f>SUMIFS('CONTRATOS 2017'!$AD:AD,'CONTRATOS 2017'!$AP:AP,A424)</f>
        <v>0</v>
      </c>
    </row>
    <row r="425" spans="1:5" x14ac:dyDescent="0.2">
      <c r="A425" s="23" t="s">
        <v>612</v>
      </c>
      <c r="B425" s="8">
        <v>40331795</v>
      </c>
      <c r="C425" s="25" t="s">
        <v>160</v>
      </c>
      <c r="D425" s="21">
        <f>COUNTIFS('CONTRATOS 2017'!AP:AP,A425,'CONTRATOS 2017'!$AD:AD,"&gt;=1")</f>
        <v>0</v>
      </c>
      <c r="E425" s="20">
        <f>SUMIFS('CONTRATOS 2017'!$AD:AD,'CONTRATOS 2017'!$AP:AP,A425)</f>
        <v>0</v>
      </c>
    </row>
    <row r="426" spans="1:5" x14ac:dyDescent="0.2">
      <c r="A426" s="23" t="s">
        <v>827</v>
      </c>
      <c r="B426" s="8">
        <v>63446674</v>
      </c>
      <c r="C426" s="25" t="s">
        <v>183</v>
      </c>
      <c r="D426" s="21">
        <f>COUNTIFS('CONTRATOS 2017'!AP:AP,A426,'CONTRATOS 2017'!$AD:AD,"&gt;=1")</f>
        <v>0</v>
      </c>
      <c r="E426" s="20">
        <f>SUMIFS('CONTRATOS 2017'!$AD:AD,'CONTRATOS 2017'!$AP:AP,A426)</f>
        <v>0</v>
      </c>
    </row>
    <row r="427" spans="1:5" x14ac:dyDescent="0.2">
      <c r="A427" s="23" t="s">
        <v>662</v>
      </c>
      <c r="B427" s="8">
        <v>51780014</v>
      </c>
      <c r="C427" s="25" t="s">
        <v>252</v>
      </c>
      <c r="D427" s="21">
        <f>COUNTIFS('CONTRATOS 2017'!AP:AP,A427,'CONTRATOS 2017'!$AD:AD,"&gt;=1")</f>
        <v>0</v>
      </c>
      <c r="E427" s="20">
        <f>SUMIFS('CONTRATOS 2017'!$AD:AD,'CONTRATOS 2017'!$AP:AP,A427)</f>
        <v>0</v>
      </c>
    </row>
    <row r="428" spans="1:5" x14ac:dyDescent="0.2">
      <c r="A428" s="23" t="s">
        <v>500</v>
      </c>
      <c r="B428" s="8">
        <v>20716312</v>
      </c>
      <c r="C428" s="25" t="s">
        <v>206</v>
      </c>
      <c r="D428" s="21">
        <f>COUNTIFS('CONTRATOS 2017'!AP:AP,A428,'CONTRATOS 2017'!$AD:AD,"&gt;=1")</f>
        <v>0</v>
      </c>
      <c r="E428" s="20">
        <f>SUMIFS('CONTRATOS 2017'!$AD:AD,'CONTRATOS 2017'!$AP:AP,A428)</f>
        <v>0</v>
      </c>
    </row>
    <row r="429" spans="1:5" x14ac:dyDescent="0.2">
      <c r="A429" s="23" t="s">
        <v>98</v>
      </c>
      <c r="B429" s="8">
        <v>52269116</v>
      </c>
      <c r="C429" s="25" t="s">
        <v>193</v>
      </c>
      <c r="D429" s="21">
        <f>COUNTIFS('CONTRATOS 2017'!AP:AP,A429,'CONTRATOS 2017'!$AD:AD,"&gt;=1")</f>
        <v>0</v>
      </c>
      <c r="E429" s="20">
        <f>SUMIFS('CONTRATOS 2017'!$AD:AD,'CONTRATOS 2017'!$AP:AP,A429)</f>
        <v>0</v>
      </c>
    </row>
    <row r="430" spans="1:5" x14ac:dyDescent="0.2">
      <c r="A430" s="23" t="s">
        <v>579</v>
      </c>
      <c r="B430" s="8">
        <v>36860865</v>
      </c>
      <c r="C430" s="25" t="s">
        <v>185</v>
      </c>
      <c r="D430" s="21">
        <f>COUNTIFS('CONTRATOS 2017'!AP:AP,A430,'CONTRATOS 2017'!$AD:AD,"&gt;=1")</f>
        <v>0</v>
      </c>
      <c r="E430" s="20">
        <f>SUMIFS('CONTRATOS 2017'!$AD:AD,'CONTRATOS 2017'!$AP:AP,A430)</f>
        <v>0</v>
      </c>
    </row>
    <row r="431" spans="1:5" x14ac:dyDescent="0.2">
      <c r="A431" s="23" t="s">
        <v>512</v>
      </c>
      <c r="B431" s="8">
        <v>23637912</v>
      </c>
      <c r="C431" s="25" t="s">
        <v>160</v>
      </c>
      <c r="D431" s="21">
        <f>COUNTIFS('CONTRATOS 2017'!AP:AP,A431,'CONTRATOS 2017'!$AD:AD,"&gt;=1")</f>
        <v>0</v>
      </c>
      <c r="E431" s="20">
        <f>SUMIFS('CONTRATOS 2017'!$AD:AD,'CONTRATOS 2017'!$AP:AP,A431)</f>
        <v>0</v>
      </c>
    </row>
    <row r="432" spans="1:5" x14ac:dyDescent="0.2">
      <c r="A432" s="23" t="s">
        <v>506</v>
      </c>
      <c r="B432" s="8">
        <v>21190642</v>
      </c>
      <c r="C432" s="25" t="s">
        <v>185</v>
      </c>
      <c r="D432" s="21">
        <f>COUNTIFS('CONTRATOS 2017'!AP:AP,A432,'CONTRATOS 2017'!$AD:AD,"&gt;=1")</f>
        <v>0</v>
      </c>
      <c r="E432" s="20">
        <f>SUMIFS('CONTRATOS 2017'!$AD:AD,'CONTRATOS 2017'!$AP:AP,A432)</f>
        <v>0</v>
      </c>
    </row>
    <row r="433" spans="1:5" x14ac:dyDescent="0.2">
      <c r="A433" s="23" t="s">
        <v>629</v>
      </c>
      <c r="B433" s="8">
        <v>43029132</v>
      </c>
      <c r="C433" s="25" t="s">
        <v>266</v>
      </c>
      <c r="D433" s="21">
        <f>COUNTIFS('CONTRATOS 2017'!AP:AP,A433,'CONTRATOS 2017'!$AD:AD,"&gt;=1")</f>
        <v>0</v>
      </c>
      <c r="E433" s="20">
        <f>SUMIFS('CONTRATOS 2017'!$AD:AD,'CONTRATOS 2017'!$AP:AP,A433)</f>
        <v>0</v>
      </c>
    </row>
    <row r="434" spans="1:5" x14ac:dyDescent="0.2">
      <c r="A434" s="23" t="s">
        <v>1399</v>
      </c>
      <c r="B434" s="8">
        <v>1085249478</v>
      </c>
      <c r="C434" s="25" t="s">
        <v>176</v>
      </c>
      <c r="D434" s="21">
        <f>COUNTIFS('CONTRATOS 2017'!AP:AP,A434,'CONTRATOS 2017'!$AD:AD,"&gt;=1")</f>
        <v>0</v>
      </c>
      <c r="E434" s="20">
        <f>SUMIFS('CONTRATOS 2017'!$AD:AD,'CONTRATOS 2017'!$AP:AP,A434)</f>
        <v>0</v>
      </c>
    </row>
    <row r="435" spans="1:5" x14ac:dyDescent="0.2">
      <c r="A435" s="23" t="s">
        <v>113</v>
      </c>
      <c r="B435" s="8">
        <v>33155651</v>
      </c>
      <c r="C435" s="25" t="s">
        <v>254</v>
      </c>
      <c r="D435" s="21">
        <f>COUNTIFS('CONTRATOS 2017'!AP:AP,A435,'CONTRATOS 2017'!$AD:AD,"&gt;=1")</f>
        <v>0</v>
      </c>
      <c r="E435" s="20">
        <f>SUMIFS('CONTRATOS 2017'!$AD:AD,'CONTRATOS 2017'!$AP:AP,A435)</f>
        <v>0</v>
      </c>
    </row>
    <row r="436" spans="1:5" x14ac:dyDescent="0.2">
      <c r="A436" s="23" t="s">
        <v>1373</v>
      </c>
      <c r="B436" s="8">
        <v>1047420675</v>
      </c>
      <c r="C436" s="25" t="s">
        <v>201</v>
      </c>
      <c r="D436" s="21">
        <f>COUNTIFS('CONTRATOS 2017'!AP:AP,A436,'CONTRATOS 2017'!$AD:AD,"&gt;=1")</f>
        <v>0</v>
      </c>
      <c r="E436" s="20">
        <f>SUMIFS('CONTRATOS 2017'!$AD:AD,'CONTRATOS 2017'!$AP:AP,A436)</f>
        <v>0</v>
      </c>
    </row>
    <row r="437" spans="1:5" x14ac:dyDescent="0.2">
      <c r="A437" s="23" t="s">
        <v>628</v>
      </c>
      <c r="B437" s="8">
        <v>42499411</v>
      </c>
      <c r="C437" s="25" t="s">
        <v>230</v>
      </c>
      <c r="D437" s="21">
        <f>COUNTIFS('CONTRATOS 2017'!AP:AP,A437,'CONTRATOS 2017'!$AD:AD,"&gt;=1")</f>
        <v>0</v>
      </c>
      <c r="E437" s="20">
        <f>SUMIFS('CONTRATOS 2017'!$AD:AD,'CONTRATOS 2017'!$AP:AP,A437)</f>
        <v>0</v>
      </c>
    </row>
    <row r="438" spans="1:5" x14ac:dyDescent="0.2">
      <c r="A438" s="23" t="s">
        <v>1244</v>
      </c>
      <c r="B438" s="8">
        <v>94532129</v>
      </c>
      <c r="C438" s="25" t="s">
        <v>172</v>
      </c>
      <c r="D438" s="21">
        <f>COUNTIFS('CONTRATOS 2017'!AP:AP,A438,'CONTRATOS 2017'!$AD:AD,"&gt;=1")</f>
        <v>0</v>
      </c>
      <c r="E438" s="20">
        <f>SUMIFS('CONTRATOS 2017'!$AD:AD,'CONTRATOS 2017'!$AP:AP,A438)</f>
        <v>0</v>
      </c>
    </row>
    <row r="439" spans="1:5" x14ac:dyDescent="0.2">
      <c r="A439" s="23" t="s">
        <v>617</v>
      </c>
      <c r="B439" s="8">
        <v>40443921</v>
      </c>
      <c r="C439" s="25" t="s">
        <v>160</v>
      </c>
      <c r="D439" s="21">
        <f>COUNTIFS('CONTRATOS 2017'!AP:AP,A439,'CONTRATOS 2017'!$AD:AD,"&gt;=1")</f>
        <v>0</v>
      </c>
      <c r="E439" s="20">
        <f>SUMIFS('CONTRATOS 2017'!$AD:AD,'CONTRATOS 2017'!$AP:AP,A439)</f>
        <v>0</v>
      </c>
    </row>
    <row r="440" spans="1:5" x14ac:dyDescent="0.2">
      <c r="A440" s="23" t="s">
        <v>883</v>
      </c>
      <c r="B440" s="8">
        <v>73113832</v>
      </c>
      <c r="C440" s="25" t="s">
        <v>248</v>
      </c>
      <c r="D440" s="21">
        <f>COUNTIFS('CONTRATOS 2017'!AP:AP,A440,'CONTRATOS 2017'!$AD:AD,"&gt;=1")</f>
        <v>0</v>
      </c>
      <c r="E440" s="20">
        <f>SUMIFS('CONTRATOS 2017'!$AD:AD,'CONTRATOS 2017'!$AP:AP,A440)</f>
        <v>0</v>
      </c>
    </row>
    <row r="441" spans="1:5" x14ac:dyDescent="0.2">
      <c r="A441" s="23" t="s">
        <v>1101</v>
      </c>
      <c r="B441" s="8">
        <v>80234741</v>
      </c>
      <c r="C441" s="25" t="s">
        <v>260</v>
      </c>
      <c r="D441" s="21">
        <f>COUNTIFS('CONTRATOS 2017'!AP:AP,A441,'CONTRATOS 2017'!$AD:AD,"&gt;=1")</f>
        <v>0</v>
      </c>
      <c r="E441" s="20">
        <f>SUMIFS('CONTRATOS 2017'!$AD:AD,'CONTRATOS 2017'!$AP:AP,A441)</f>
        <v>0</v>
      </c>
    </row>
    <row r="442" spans="1:5" x14ac:dyDescent="0.2">
      <c r="A442" s="23" t="s">
        <v>491</v>
      </c>
      <c r="B442" s="8">
        <v>19452913</v>
      </c>
      <c r="C442" s="25" t="s">
        <v>161</v>
      </c>
      <c r="D442" s="21">
        <f>COUNTIFS('CONTRATOS 2017'!AP:AP,A442,'CONTRATOS 2017'!$AD:AD,"&gt;=1")</f>
        <v>0</v>
      </c>
      <c r="E442" s="20">
        <f>SUMIFS('CONTRATOS 2017'!$AD:AD,'CONTRATOS 2017'!$AP:AP,A442)</f>
        <v>0</v>
      </c>
    </row>
    <row r="443" spans="1:5" x14ac:dyDescent="0.2">
      <c r="A443" s="23" t="s">
        <v>910</v>
      </c>
      <c r="B443" s="8">
        <v>75037790</v>
      </c>
      <c r="C443" s="25" t="s">
        <v>172</v>
      </c>
      <c r="D443" s="21">
        <f>COUNTIFS('CONTRATOS 2017'!AP:AP,A443,'CONTRATOS 2017'!$AD:AD,"&gt;=1")</f>
        <v>0</v>
      </c>
      <c r="E443" s="20">
        <f>SUMIFS('CONTRATOS 2017'!$AD:AD,'CONTRATOS 2017'!$AP:AP,A443)</f>
        <v>0</v>
      </c>
    </row>
    <row r="444" spans="1:5" x14ac:dyDescent="0.2">
      <c r="A444" s="23" t="s">
        <v>493</v>
      </c>
      <c r="B444" s="8">
        <v>19462757</v>
      </c>
      <c r="C444" s="25" t="s">
        <v>238</v>
      </c>
      <c r="D444" s="21">
        <f>COUNTIFS('CONTRATOS 2017'!AP:AP,A444,'CONTRATOS 2017'!$AD:AD,"&gt;=1")</f>
        <v>0</v>
      </c>
      <c r="E444" s="20">
        <f>SUMIFS('CONTRATOS 2017'!$AD:AD,'CONTRATOS 2017'!$AP:AP,A444)</f>
        <v>0</v>
      </c>
    </row>
    <row r="445" spans="1:5" x14ac:dyDescent="0.2">
      <c r="A445" s="23" t="s">
        <v>986</v>
      </c>
      <c r="B445" s="8">
        <v>79623516</v>
      </c>
      <c r="C445" s="25" t="s">
        <v>178</v>
      </c>
      <c r="D445" s="21">
        <f>COUNTIFS('CONTRATOS 2017'!AP:AP,A445,'CONTRATOS 2017'!$AD:AD,"&gt;=1")</f>
        <v>0</v>
      </c>
      <c r="E445" s="20">
        <f>SUMIFS('CONTRATOS 2017'!$AD:AD,'CONTRATOS 2017'!$AP:AP,A445)</f>
        <v>0</v>
      </c>
    </row>
    <row r="446" spans="1:5" x14ac:dyDescent="0.2">
      <c r="A446" s="23" t="s">
        <v>1376</v>
      </c>
      <c r="B446" s="8">
        <v>1049613986</v>
      </c>
      <c r="C446" s="25" t="s">
        <v>162</v>
      </c>
      <c r="D446" s="21">
        <f>COUNTIFS('CONTRATOS 2017'!AP:AP,A446,'CONTRATOS 2017'!$AD:AD,"&gt;=1")</f>
        <v>0</v>
      </c>
      <c r="E446" s="20">
        <f>SUMIFS('CONTRATOS 2017'!$AD:AD,'CONTRATOS 2017'!$AP:AP,A446)</f>
        <v>0</v>
      </c>
    </row>
    <row r="447" spans="1:5" x14ac:dyDescent="0.2">
      <c r="A447" s="23" t="s">
        <v>471</v>
      </c>
      <c r="B447" s="8">
        <v>17655925</v>
      </c>
      <c r="C447" s="25" t="s">
        <v>171</v>
      </c>
      <c r="D447" s="21">
        <f>COUNTIFS('CONTRATOS 2017'!AP:AP,A447,'CONTRATOS 2017'!$AD:AD,"&gt;=1")</f>
        <v>0</v>
      </c>
      <c r="E447" s="20">
        <f>SUMIFS('CONTRATOS 2017'!$AD:AD,'CONTRATOS 2017'!$AP:AP,A447)</f>
        <v>0</v>
      </c>
    </row>
    <row r="448" spans="1:5" x14ac:dyDescent="0.2">
      <c r="A448" s="23" t="s">
        <v>487</v>
      </c>
      <c r="B448" s="8">
        <v>19302966</v>
      </c>
      <c r="C448" s="25" t="s">
        <v>161</v>
      </c>
      <c r="D448" s="21">
        <f>COUNTIFS('CONTRATOS 2017'!AP:AP,A448,'CONTRATOS 2017'!$AD:AD,"&gt;=1")</f>
        <v>0</v>
      </c>
      <c r="E448" s="20">
        <f>SUMIFS('CONTRATOS 2017'!$AD:AD,'CONTRATOS 2017'!$AP:AP,A448)</f>
        <v>0</v>
      </c>
    </row>
    <row r="449" spans="1:5" x14ac:dyDescent="0.2">
      <c r="A449" s="23" t="s">
        <v>937</v>
      </c>
      <c r="B449" s="8">
        <v>79050892</v>
      </c>
      <c r="C449" s="25" t="s">
        <v>196</v>
      </c>
      <c r="D449" s="21">
        <f>COUNTIFS('CONTRATOS 2017'!AP:AP,A449,'CONTRATOS 2017'!$AD:AD,"&gt;=1")</f>
        <v>0</v>
      </c>
      <c r="E449" s="20">
        <f>SUMIFS('CONTRATOS 2017'!$AD:AD,'CONTRATOS 2017'!$AP:AP,A449)</f>
        <v>0</v>
      </c>
    </row>
    <row r="450" spans="1:5" x14ac:dyDescent="0.2">
      <c r="A450" s="23" t="s">
        <v>1082</v>
      </c>
      <c r="B450" s="8">
        <v>80148462</v>
      </c>
      <c r="C450" s="25" t="s">
        <v>160</v>
      </c>
      <c r="D450" s="21">
        <f>COUNTIFS('CONTRATOS 2017'!AP:AP,A450,'CONTRATOS 2017'!$AD:AD,"&gt;=1")</f>
        <v>0</v>
      </c>
      <c r="E450" s="20">
        <f>SUMIFS('CONTRATOS 2017'!$AD:AD,'CONTRATOS 2017'!$AP:AP,A450)</f>
        <v>0</v>
      </c>
    </row>
    <row r="451" spans="1:5" x14ac:dyDescent="0.2">
      <c r="A451" s="23" t="s">
        <v>106</v>
      </c>
      <c r="B451" s="8">
        <v>40179426</v>
      </c>
      <c r="C451" s="25" t="s">
        <v>232</v>
      </c>
      <c r="D451" s="21">
        <f>COUNTIFS('CONTRATOS 2017'!AP:AP,A451,'CONTRATOS 2017'!$AD:AD,"&gt;=1")</f>
        <v>0</v>
      </c>
      <c r="E451" s="20">
        <f>SUMIFS('CONTRATOS 2017'!$AD:AD,'CONTRATOS 2017'!$AP:AP,A451)</f>
        <v>0</v>
      </c>
    </row>
    <row r="452" spans="1:5" x14ac:dyDescent="0.2">
      <c r="A452" s="23" t="s">
        <v>1044</v>
      </c>
      <c r="B452" s="8">
        <v>79987754</v>
      </c>
      <c r="C452" s="25" t="s">
        <v>255</v>
      </c>
      <c r="D452" s="21">
        <f>COUNTIFS('CONTRATOS 2017'!AP:AP,A452,'CONTRATOS 2017'!$AD:AD,"&gt;=1")</f>
        <v>0</v>
      </c>
      <c r="E452" s="20">
        <f>SUMIFS('CONTRATOS 2017'!$AD:AD,'CONTRATOS 2017'!$AP:AP,A452)</f>
        <v>0</v>
      </c>
    </row>
    <row r="453" spans="1:5" x14ac:dyDescent="0.2">
      <c r="A453" s="23" t="s">
        <v>1398</v>
      </c>
      <c r="B453" s="8">
        <v>1085245141</v>
      </c>
      <c r="C453" s="25" t="s">
        <v>221</v>
      </c>
      <c r="D453" s="21">
        <f>COUNTIFS('CONTRATOS 2017'!AP:AP,A453,'CONTRATOS 2017'!$AD:AD,"&gt;=1")</f>
        <v>0</v>
      </c>
      <c r="E453" s="20">
        <f>SUMIFS('CONTRATOS 2017'!$AD:AD,'CONTRATOS 2017'!$AP:AP,A453)</f>
        <v>0</v>
      </c>
    </row>
    <row r="454" spans="1:5" x14ac:dyDescent="0.2">
      <c r="A454" s="23" t="s">
        <v>1224</v>
      </c>
      <c r="B454" s="8">
        <v>94326813</v>
      </c>
      <c r="C454" s="25" t="s">
        <v>165</v>
      </c>
      <c r="D454" s="21">
        <f>COUNTIFS('CONTRATOS 2017'!AP:AP,A454,'CONTRATOS 2017'!$AD:AD,"&gt;=1")</f>
        <v>0</v>
      </c>
      <c r="E454" s="20">
        <f>SUMIFS('CONTRATOS 2017'!$AD:AD,'CONTRATOS 2017'!$AP:AP,A454)</f>
        <v>0</v>
      </c>
    </row>
    <row r="455" spans="1:5" x14ac:dyDescent="0.2">
      <c r="A455" s="23" t="s">
        <v>1226</v>
      </c>
      <c r="B455" s="8">
        <v>94356169</v>
      </c>
      <c r="C455" s="25" t="s">
        <v>170</v>
      </c>
      <c r="D455" s="21">
        <f>COUNTIFS('CONTRATOS 2017'!AP:AP,A455,'CONTRATOS 2017'!$AD:AD,"&gt;=1")</f>
        <v>0</v>
      </c>
      <c r="E455" s="20">
        <f>SUMIFS('CONTRATOS 2017'!$AD:AD,'CONTRATOS 2017'!$AP:AP,A455)</f>
        <v>0</v>
      </c>
    </row>
    <row r="456" spans="1:5" x14ac:dyDescent="0.2">
      <c r="A456" s="23" t="s">
        <v>1090</v>
      </c>
      <c r="B456" s="8">
        <v>80179854</v>
      </c>
      <c r="C456" s="25" t="s">
        <v>160</v>
      </c>
      <c r="D456" s="21">
        <f>COUNTIFS('CONTRATOS 2017'!AP:AP,A456,'CONTRATOS 2017'!$AD:AD,"&gt;=1")</f>
        <v>0</v>
      </c>
      <c r="E456" s="20">
        <f>SUMIFS('CONTRATOS 2017'!$AD:AD,'CONTRATOS 2017'!$AP:AP,A456)</f>
        <v>0</v>
      </c>
    </row>
    <row r="457" spans="1:5" x14ac:dyDescent="0.2">
      <c r="A457" s="23" t="s">
        <v>495</v>
      </c>
      <c r="B457" s="8">
        <v>19473262</v>
      </c>
      <c r="C457" s="25" t="s">
        <v>160</v>
      </c>
      <c r="D457" s="21">
        <f>COUNTIFS('CONTRATOS 2017'!AP:AP,A457,'CONTRATOS 2017'!$AD:AD,"&gt;=1")</f>
        <v>0</v>
      </c>
      <c r="E457" s="20">
        <f>SUMIFS('CONTRATOS 2017'!$AD:AD,'CONTRATOS 2017'!$AP:AP,A457)</f>
        <v>0</v>
      </c>
    </row>
    <row r="458" spans="1:5" x14ac:dyDescent="0.2">
      <c r="A458" s="23" t="s">
        <v>509</v>
      </c>
      <c r="B458" s="8">
        <v>22644472</v>
      </c>
      <c r="C458" s="25" t="s">
        <v>160</v>
      </c>
      <c r="D458" s="21">
        <f>COUNTIFS('CONTRATOS 2017'!AP:AP,A458,'CONTRATOS 2017'!$AD:AD,"&gt;=1")</f>
        <v>0</v>
      </c>
      <c r="E458" s="20">
        <f>SUMIFS('CONTRATOS 2017'!$AD:AD,'CONTRATOS 2017'!$AP:AP,A458)</f>
        <v>0</v>
      </c>
    </row>
    <row r="459" spans="1:5" x14ac:dyDescent="0.2">
      <c r="A459" s="23" t="s">
        <v>1337</v>
      </c>
      <c r="B459" s="8">
        <v>1031120689</v>
      </c>
      <c r="C459" s="25" t="s">
        <v>177</v>
      </c>
      <c r="D459" s="21">
        <f>COUNTIFS('CONTRATOS 2017'!AP:AP,A459,'CONTRATOS 2017'!$AD:AD,"&gt;=1")</f>
        <v>0</v>
      </c>
      <c r="E459" s="20">
        <f>SUMIFS('CONTRATOS 2017'!$AD:AD,'CONTRATOS 2017'!$AP:AP,A459)</f>
        <v>0</v>
      </c>
    </row>
    <row r="460" spans="1:5" x14ac:dyDescent="0.2">
      <c r="A460" s="23" t="s">
        <v>507</v>
      </c>
      <c r="B460" s="8">
        <v>22464885</v>
      </c>
      <c r="C460" s="25" t="s">
        <v>218</v>
      </c>
      <c r="D460" s="21">
        <f>COUNTIFS('CONTRATOS 2017'!AP:AP,A460,'CONTRATOS 2017'!$AD:AD,"&gt;=1")</f>
        <v>0</v>
      </c>
      <c r="E460" s="20">
        <f>SUMIFS('CONTRATOS 2017'!$AD:AD,'CONTRATOS 2017'!$AP:AP,A460)</f>
        <v>0</v>
      </c>
    </row>
    <row r="461" spans="1:5" x14ac:dyDescent="0.2">
      <c r="A461" s="23" t="s">
        <v>1020</v>
      </c>
      <c r="B461" s="8">
        <v>79885176</v>
      </c>
      <c r="C461" s="25" t="s">
        <v>170</v>
      </c>
      <c r="D461" s="21">
        <f>COUNTIFS('CONTRATOS 2017'!AP:AP,A461,'CONTRATOS 2017'!$AD:AD,"&gt;=1")</f>
        <v>0</v>
      </c>
      <c r="E461" s="20">
        <f>SUMIFS('CONTRATOS 2017'!$AD:AD,'CONTRATOS 2017'!$AP:AP,A461)</f>
        <v>0</v>
      </c>
    </row>
    <row r="462" spans="1:5" x14ac:dyDescent="0.2">
      <c r="A462" s="23" t="s">
        <v>1098</v>
      </c>
      <c r="B462" s="8">
        <v>80226421</v>
      </c>
      <c r="C462" s="25" t="s">
        <v>178</v>
      </c>
      <c r="D462" s="21">
        <f>COUNTIFS('CONTRATOS 2017'!AP:AP,A462,'CONTRATOS 2017'!$AD:AD,"&gt;=1")</f>
        <v>0</v>
      </c>
      <c r="E462" s="20">
        <f>SUMIFS('CONTRATOS 2017'!$AD:AD,'CONTRATOS 2017'!$AP:AP,A462)</f>
        <v>0</v>
      </c>
    </row>
    <row r="463" spans="1:5" x14ac:dyDescent="0.2">
      <c r="A463" s="23" t="s">
        <v>1195</v>
      </c>
      <c r="B463" s="8">
        <v>88244765</v>
      </c>
      <c r="C463" s="25" t="s">
        <v>205</v>
      </c>
      <c r="D463" s="21">
        <f>COUNTIFS('CONTRATOS 2017'!AP:AP,A463,'CONTRATOS 2017'!$AD:AD,"&gt;=1")</f>
        <v>0</v>
      </c>
      <c r="E463" s="20">
        <f>SUMIFS('CONTRATOS 2017'!$AD:AD,'CONTRATOS 2017'!$AP:AP,A463)</f>
        <v>0</v>
      </c>
    </row>
    <row r="464" spans="1:5" x14ac:dyDescent="0.2">
      <c r="A464" s="23" t="s">
        <v>287</v>
      </c>
      <c r="B464" s="8">
        <v>1061548</v>
      </c>
      <c r="C464" s="25" t="s">
        <v>162</v>
      </c>
      <c r="D464" s="21">
        <f>COUNTIFS('CONTRATOS 2017'!AP:AP,A464,'CONTRATOS 2017'!$AD:AD,"&gt;=1")</f>
        <v>0</v>
      </c>
      <c r="E464" s="20">
        <f>SUMIFS('CONTRATOS 2017'!$AD:AD,'CONTRATOS 2017'!$AP:AP,A464)</f>
        <v>0</v>
      </c>
    </row>
    <row r="465" spans="1:5" x14ac:dyDescent="0.2">
      <c r="A465" s="23" t="s">
        <v>948</v>
      </c>
      <c r="B465" s="8">
        <v>79215386</v>
      </c>
      <c r="C465" s="25" t="s">
        <v>160</v>
      </c>
      <c r="D465" s="21">
        <f>COUNTIFS('CONTRATOS 2017'!AP:AP,A465,'CONTRATOS 2017'!$AD:AD,"&gt;=1")</f>
        <v>0</v>
      </c>
      <c r="E465" s="20">
        <f>SUMIFS('CONTRATOS 2017'!$AD:AD,'CONTRATOS 2017'!$AP:AP,A465)</f>
        <v>0</v>
      </c>
    </row>
    <row r="466" spans="1:5" x14ac:dyDescent="0.2">
      <c r="A466" s="23" t="s">
        <v>936</v>
      </c>
      <c r="B466" s="8">
        <v>79004627</v>
      </c>
      <c r="C466" s="25" t="s">
        <v>182</v>
      </c>
      <c r="D466" s="21">
        <f>COUNTIFS('CONTRATOS 2017'!AP:AP,A466,'CONTRATOS 2017'!$AD:AD,"&gt;=1")</f>
        <v>0</v>
      </c>
      <c r="E466" s="20">
        <f>SUMIFS('CONTRATOS 2017'!$AD:AD,'CONTRATOS 2017'!$AP:AP,A466)</f>
        <v>0</v>
      </c>
    </row>
    <row r="467" spans="1:5" x14ac:dyDescent="0.2">
      <c r="A467" s="23" t="s">
        <v>1212</v>
      </c>
      <c r="B467" s="8">
        <v>93125633</v>
      </c>
      <c r="C467" s="25" t="s">
        <v>162</v>
      </c>
      <c r="D467" s="21">
        <f>COUNTIFS('CONTRATOS 2017'!AP:AP,A467,'CONTRATOS 2017'!$AD:AD,"&gt;=1")</f>
        <v>0</v>
      </c>
      <c r="E467" s="20">
        <f>SUMIFS('CONTRATOS 2017'!$AD:AD,'CONTRATOS 2017'!$AP:AP,A467)</f>
        <v>0</v>
      </c>
    </row>
    <row r="468" spans="1:5" x14ac:dyDescent="0.2">
      <c r="A468" s="23" t="s">
        <v>432</v>
      </c>
      <c r="B468" s="8">
        <v>13862072</v>
      </c>
      <c r="C468" s="25" t="s">
        <v>205</v>
      </c>
      <c r="D468" s="21">
        <f>COUNTIFS('CONTRATOS 2017'!AP:AP,A468,'CONTRATOS 2017'!$AD:AD,"&gt;=1")</f>
        <v>0</v>
      </c>
      <c r="E468" s="20">
        <f>SUMIFS('CONTRATOS 2017'!$AD:AD,'CONTRATOS 2017'!$AP:AP,A468)</f>
        <v>0</v>
      </c>
    </row>
    <row r="469" spans="1:5" x14ac:dyDescent="0.2">
      <c r="A469" s="23" t="s">
        <v>955</v>
      </c>
      <c r="B469" s="8">
        <v>79365348</v>
      </c>
      <c r="C469" s="25" t="s">
        <v>218</v>
      </c>
      <c r="D469" s="21">
        <f>COUNTIFS('CONTRATOS 2017'!AP:AP,A469,'CONTRATOS 2017'!$AD:AD,"&gt;=1")</f>
        <v>0</v>
      </c>
      <c r="E469" s="20">
        <f>SUMIFS('CONTRATOS 2017'!$AD:AD,'CONTRATOS 2017'!$AP:AP,A469)</f>
        <v>0</v>
      </c>
    </row>
    <row r="470" spans="1:5" x14ac:dyDescent="0.2">
      <c r="A470" s="23" t="s">
        <v>410</v>
      </c>
      <c r="B470" s="8">
        <v>12906726</v>
      </c>
      <c r="C470" s="25" t="s">
        <v>222</v>
      </c>
      <c r="D470" s="21">
        <f>COUNTIFS('CONTRATOS 2017'!AP:AP,A470,'CONTRATOS 2017'!$AD:AD,"&gt;=1")</f>
        <v>0</v>
      </c>
      <c r="E470" s="20">
        <f>SUMIFS('CONTRATOS 2017'!$AD:AD,'CONTRATOS 2017'!$AP:AP,A470)</f>
        <v>0</v>
      </c>
    </row>
    <row r="471" spans="1:5" x14ac:dyDescent="0.2">
      <c r="A471" s="23" t="s">
        <v>1203</v>
      </c>
      <c r="B471" s="8">
        <v>91268131</v>
      </c>
      <c r="C471" s="25" t="s">
        <v>258</v>
      </c>
      <c r="D471" s="21">
        <f>COUNTIFS('CONTRATOS 2017'!AP:AP,A471,'CONTRATOS 2017'!$AD:AD,"&gt;=1")</f>
        <v>0</v>
      </c>
      <c r="E471" s="20">
        <f>SUMIFS('CONTRATOS 2017'!$AD:AD,'CONTRATOS 2017'!$AP:AP,A471)</f>
        <v>0</v>
      </c>
    </row>
    <row r="472" spans="1:5" x14ac:dyDescent="0.2">
      <c r="A472" s="23" t="s">
        <v>1031</v>
      </c>
      <c r="B472" s="8">
        <v>79915303</v>
      </c>
      <c r="C472" s="25" t="s">
        <v>251</v>
      </c>
      <c r="D472" s="21">
        <f>COUNTIFS('CONTRATOS 2017'!AP:AP,A472,'CONTRATOS 2017'!$AD:AD,"&gt;=1")</f>
        <v>0</v>
      </c>
      <c r="E472" s="20">
        <f>SUMIFS('CONTRATOS 2017'!$AD:AD,'CONTRATOS 2017'!$AP:AP,A472)</f>
        <v>0</v>
      </c>
    </row>
    <row r="473" spans="1:5" x14ac:dyDescent="0.2">
      <c r="A473" s="23" t="s">
        <v>1233</v>
      </c>
      <c r="B473" s="8">
        <v>94417073</v>
      </c>
      <c r="C473" s="25" t="s">
        <v>170</v>
      </c>
      <c r="D473" s="21">
        <f>COUNTIFS('CONTRATOS 2017'!AP:AP,A473,'CONTRATOS 2017'!$AD:AD,"&gt;=1")</f>
        <v>0</v>
      </c>
      <c r="E473" s="20">
        <f>SUMIFS('CONTRATOS 2017'!$AD:AD,'CONTRATOS 2017'!$AP:AP,A473)</f>
        <v>0</v>
      </c>
    </row>
    <row r="474" spans="1:5" x14ac:dyDescent="0.2">
      <c r="A474" s="23" t="s">
        <v>900</v>
      </c>
      <c r="B474" s="8">
        <v>74185483</v>
      </c>
      <c r="C474" s="25" t="s">
        <v>199</v>
      </c>
      <c r="D474" s="21">
        <f>COUNTIFS('CONTRATOS 2017'!AP:AP,A474,'CONTRATOS 2017'!$AD:AD,"&gt;=1")</f>
        <v>0</v>
      </c>
      <c r="E474" s="20">
        <f>SUMIFS('CONTRATOS 2017'!$AD:AD,'CONTRATOS 2017'!$AP:AP,A474)</f>
        <v>0</v>
      </c>
    </row>
    <row r="475" spans="1:5" x14ac:dyDescent="0.2">
      <c r="A475" s="23" t="s">
        <v>1068</v>
      </c>
      <c r="B475" s="8">
        <v>80070523</v>
      </c>
      <c r="C475" s="25" t="s">
        <v>160</v>
      </c>
      <c r="D475" s="21">
        <f>COUNTIFS('CONTRATOS 2017'!AP:AP,A475,'CONTRATOS 2017'!$AD:AD,"&gt;=1")</f>
        <v>0</v>
      </c>
      <c r="E475" s="20">
        <f>SUMIFS('CONTRATOS 2017'!$AD:AD,'CONTRATOS 2017'!$AP:AP,A475)</f>
        <v>0</v>
      </c>
    </row>
    <row r="476" spans="1:5" x14ac:dyDescent="0.2">
      <c r="A476" s="23" t="s">
        <v>1113</v>
      </c>
      <c r="B476" s="8">
        <v>80470847</v>
      </c>
      <c r="C476" s="25" t="s">
        <v>202</v>
      </c>
      <c r="D476" s="21">
        <f>COUNTIFS('CONTRATOS 2017'!AP:AP,A476,'CONTRATOS 2017'!$AD:AD,"&gt;=1")</f>
        <v>0</v>
      </c>
      <c r="E476" s="20">
        <f>SUMIFS('CONTRATOS 2017'!$AD:AD,'CONTRATOS 2017'!$AP:AP,A476)</f>
        <v>0</v>
      </c>
    </row>
    <row r="477" spans="1:5" x14ac:dyDescent="0.2">
      <c r="A477" s="23" t="s">
        <v>1018</v>
      </c>
      <c r="B477" s="8">
        <v>79855588</v>
      </c>
      <c r="C477" s="25" t="s">
        <v>166</v>
      </c>
      <c r="D477" s="21">
        <f>COUNTIFS('CONTRATOS 2017'!AP:AP,A477,'CONTRATOS 2017'!$AD:AD,"&gt;=1")</f>
        <v>0</v>
      </c>
      <c r="E477" s="20">
        <f>SUMIFS('CONTRATOS 2017'!$AD:AD,'CONTRATOS 2017'!$AP:AP,A477)</f>
        <v>0</v>
      </c>
    </row>
    <row r="478" spans="1:5" x14ac:dyDescent="0.2">
      <c r="A478" s="23" t="s">
        <v>309</v>
      </c>
      <c r="B478" s="8">
        <v>5633214</v>
      </c>
      <c r="C478" s="25" t="s">
        <v>160</v>
      </c>
      <c r="D478" s="21">
        <f>COUNTIFS('CONTRATOS 2017'!AP:AP,A478,'CONTRATOS 2017'!$AD:AD,"&gt;=1")</f>
        <v>0</v>
      </c>
      <c r="E478" s="20">
        <f>SUMIFS('CONTRATOS 2017'!$AD:AD,'CONTRATOS 2017'!$AP:AP,A478)</f>
        <v>0</v>
      </c>
    </row>
    <row r="479" spans="1:5" x14ac:dyDescent="0.2">
      <c r="A479" s="23" t="s">
        <v>1032</v>
      </c>
      <c r="B479" s="8">
        <v>79921839</v>
      </c>
      <c r="C479" s="25" t="s">
        <v>201</v>
      </c>
      <c r="D479" s="21">
        <f>COUNTIFS('CONTRATOS 2017'!AP:AP,A479,'CONTRATOS 2017'!$AD:AD,"&gt;=1")</f>
        <v>0</v>
      </c>
      <c r="E479" s="20">
        <f>SUMIFS('CONTRATOS 2017'!$AD:AD,'CONTRATOS 2017'!$AP:AP,A479)</f>
        <v>0</v>
      </c>
    </row>
    <row r="480" spans="1:5" x14ac:dyDescent="0.2">
      <c r="A480" s="23" t="s">
        <v>894</v>
      </c>
      <c r="B480" s="8">
        <v>73191970</v>
      </c>
      <c r="C480" s="25" t="s">
        <v>166</v>
      </c>
      <c r="D480" s="21">
        <f>COUNTIFS('CONTRATOS 2017'!AP:AP,A480,'CONTRATOS 2017'!$AD:AD,"&gt;=1")</f>
        <v>0</v>
      </c>
      <c r="E480" s="20">
        <f>SUMIFS('CONTRATOS 2017'!$AD:AD,'CONTRATOS 2017'!$AP:AP,A480)</f>
        <v>0</v>
      </c>
    </row>
    <row r="481" spans="1:5" x14ac:dyDescent="0.2">
      <c r="A481" s="23" t="s">
        <v>866</v>
      </c>
      <c r="B481" s="8">
        <v>72189260</v>
      </c>
      <c r="C481" s="25" t="s">
        <v>218</v>
      </c>
      <c r="D481" s="21">
        <f>COUNTIFS('CONTRATOS 2017'!AP:AP,A481,'CONTRATOS 2017'!$AD:AD,"&gt;=1")</f>
        <v>0</v>
      </c>
      <c r="E481" s="20">
        <f>SUMIFS('CONTRATOS 2017'!$AD:AD,'CONTRATOS 2017'!$AP:AP,A481)</f>
        <v>0</v>
      </c>
    </row>
    <row r="482" spans="1:5" x14ac:dyDescent="0.2">
      <c r="A482" s="23" t="s">
        <v>441</v>
      </c>
      <c r="B482" s="8">
        <v>15041122</v>
      </c>
      <c r="C482" s="25" t="s">
        <v>229</v>
      </c>
      <c r="D482" s="21">
        <f>COUNTIFS('CONTRATOS 2017'!AP:AP,A482,'CONTRATOS 2017'!$AD:AD,"&gt;=1")</f>
        <v>0</v>
      </c>
      <c r="E482" s="20">
        <f>SUMIFS('CONTRATOS 2017'!$AD:AD,'CONTRATOS 2017'!$AP:AP,A482)</f>
        <v>0</v>
      </c>
    </row>
    <row r="483" spans="1:5" x14ac:dyDescent="0.2">
      <c r="A483" s="23" t="s">
        <v>296</v>
      </c>
      <c r="B483" s="8">
        <v>3805928</v>
      </c>
      <c r="C483" s="25" t="s">
        <v>166</v>
      </c>
      <c r="D483" s="21">
        <f>COUNTIFS('CONTRATOS 2017'!AP:AP,A483,'CONTRATOS 2017'!$AD:AD,"&gt;=1")</f>
        <v>0</v>
      </c>
      <c r="E483" s="20">
        <f>SUMIFS('CONTRATOS 2017'!$AD:AD,'CONTRATOS 2017'!$AP:AP,A483)</f>
        <v>0</v>
      </c>
    </row>
    <row r="484" spans="1:5" x14ac:dyDescent="0.2">
      <c r="A484" s="23" t="s">
        <v>1148</v>
      </c>
      <c r="B484" s="8">
        <v>85462635</v>
      </c>
      <c r="C484" s="25" t="s">
        <v>248</v>
      </c>
      <c r="D484" s="21">
        <f>COUNTIFS('CONTRATOS 2017'!AP:AP,A484,'CONTRATOS 2017'!$AD:AD,"&gt;=1")</f>
        <v>0</v>
      </c>
      <c r="E484" s="20">
        <f>SUMIFS('CONTRATOS 2017'!$AD:AD,'CONTRATOS 2017'!$AP:AP,A484)</f>
        <v>0</v>
      </c>
    </row>
    <row r="485" spans="1:5" x14ac:dyDescent="0.2">
      <c r="A485" s="23" t="s">
        <v>358</v>
      </c>
      <c r="B485" s="8">
        <v>9871177</v>
      </c>
      <c r="C485" s="25" t="s">
        <v>173</v>
      </c>
      <c r="D485" s="21">
        <f>COUNTIFS('CONTRATOS 2017'!AP:AP,A485,'CONTRATOS 2017'!$AD:AD,"&gt;=1")</f>
        <v>0</v>
      </c>
      <c r="E485" s="20">
        <f>SUMIFS('CONTRATOS 2017'!$AD:AD,'CONTRATOS 2017'!$AP:AP,A485)</f>
        <v>0</v>
      </c>
    </row>
    <row r="486" spans="1:5" x14ac:dyDescent="0.2">
      <c r="A486" s="23" t="s">
        <v>1424</v>
      </c>
      <c r="B486" s="8">
        <v>1116722339</v>
      </c>
      <c r="C486" s="25" t="s">
        <v>170</v>
      </c>
      <c r="D486" s="21">
        <f>COUNTIFS('CONTRATOS 2017'!AP:AP,A486,'CONTRATOS 2017'!$AD:AD,"&gt;=1")</f>
        <v>0</v>
      </c>
      <c r="E486" s="20">
        <f>SUMIFS('CONTRATOS 2017'!$AD:AD,'CONTRATOS 2017'!$AP:AP,A486)</f>
        <v>0</v>
      </c>
    </row>
    <row r="487" spans="1:5" x14ac:dyDescent="0.2">
      <c r="A487" s="23" t="s">
        <v>1186</v>
      </c>
      <c r="B487" s="8">
        <v>88229172</v>
      </c>
      <c r="C487" s="25" t="s">
        <v>278</v>
      </c>
      <c r="D487" s="21">
        <f>COUNTIFS('CONTRATOS 2017'!AP:AP,A487,'CONTRATOS 2017'!$AD:AD,"&gt;=1")</f>
        <v>0</v>
      </c>
      <c r="E487" s="20">
        <f>SUMIFS('CONTRATOS 2017'!$AD:AD,'CONTRATOS 2017'!$AP:AP,A487)</f>
        <v>0</v>
      </c>
    </row>
    <row r="488" spans="1:5" x14ac:dyDescent="0.2">
      <c r="A488" s="23" t="s">
        <v>463</v>
      </c>
      <c r="B488" s="8">
        <v>17336974</v>
      </c>
      <c r="C488" s="25" t="s">
        <v>235</v>
      </c>
      <c r="D488" s="21">
        <f>COUNTIFS('CONTRATOS 2017'!AP:AP,A488,'CONTRATOS 2017'!$AD:AD,"&gt;=1")</f>
        <v>2</v>
      </c>
      <c r="E488" s="20">
        <f>SUMIFS('CONTRATOS 2017'!$AD:AD,'CONTRATOS 2017'!$AP:AP,A488)</f>
        <v>60000000</v>
      </c>
    </row>
    <row r="489" spans="1:5" x14ac:dyDescent="0.2">
      <c r="A489" s="23" t="s">
        <v>962</v>
      </c>
      <c r="B489" s="8">
        <v>79413203</v>
      </c>
      <c r="C489" s="25" t="s">
        <v>193</v>
      </c>
      <c r="D489" s="21">
        <f>COUNTIFS('CONTRATOS 2017'!AP:AP,A489,'CONTRATOS 2017'!$AD:AD,"&gt;=1")</f>
        <v>0</v>
      </c>
      <c r="E489" s="20">
        <f>SUMIFS('CONTRATOS 2017'!$AD:AD,'CONTRATOS 2017'!$AP:AP,A489)</f>
        <v>0</v>
      </c>
    </row>
    <row r="490" spans="1:5" x14ac:dyDescent="0.2">
      <c r="A490" s="23" t="s">
        <v>23</v>
      </c>
      <c r="B490" s="8">
        <v>30762702</v>
      </c>
      <c r="C490" s="25" t="s">
        <v>248</v>
      </c>
      <c r="D490" s="21">
        <f>COUNTIFS('CONTRATOS 2017'!AP:AP,A490,'CONTRATOS 2017'!$AD:AD,"&gt;=1")</f>
        <v>1</v>
      </c>
      <c r="E490" s="20">
        <f>SUMIFS('CONTRATOS 2017'!$AD:AD,'CONTRATOS 2017'!$AP:AP,A490)</f>
        <v>88474190</v>
      </c>
    </row>
    <row r="491" spans="1:5" x14ac:dyDescent="0.2">
      <c r="A491" s="23" t="s">
        <v>897</v>
      </c>
      <c r="B491" s="8">
        <v>73575474</v>
      </c>
      <c r="C491" s="25" t="s">
        <v>202</v>
      </c>
      <c r="D491" s="21">
        <f>COUNTIFS('CONTRATOS 2017'!AP:AP,A491,'CONTRATOS 2017'!$AD:AD,"&gt;=1")</f>
        <v>0</v>
      </c>
      <c r="E491" s="20">
        <f>SUMIFS('CONTRATOS 2017'!$AD:AD,'CONTRATOS 2017'!$AP:AP,A491)</f>
        <v>0</v>
      </c>
    </row>
    <row r="492" spans="1:5" x14ac:dyDescent="0.2">
      <c r="A492" s="23" t="s">
        <v>687</v>
      </c>
      <c r="B492" s="8">
        <v>52106508</v>
      </c>
      <c r="C492" s="25" t="s">
        <v>160</v>
      </c>
      <c r="D492" s="21">
        <f>COUNTIFS('CONTRATOS 2017'!AP:AP,A492,'CONTRATOS 2017'!$AD:AD,"&gt;=1")</f>
        <v>0</v>
      </c>
      <c r="E492" s="20">
        <f>SUMIFS('CONTRATOS 2017'!$AD:AD,'CONTRATOS 2017'!$AP:AP,A492)</f>
        <v>0</v>
      </c>
    </row>
    <row r="493" spans="1:5" x14ac:dyDescent="0.2">
      <c r="A493" s="23" t="s">
        <v>1463</v>
      </c>
      <c r="B493" s="8">
        <v>36551065</v>
      </c>
      <c r="C493" s="25" t="s">
        <v>272</v>
      </c>
      <c r="D493" s="21">
        <f>COUNTIFS('CONTRATOS 2017'!AP:AP,A493,'CONTRATOS 2017'!$AD:AD,"&gt;=1")</f>
        <v>0</v>
      </c>
      <c r="E493" s="20">
        <f>SUMIFS('CONTRATOS 2017'!$AD:AD,'CONTRATOS 2017'!$AP:AP,A493)</f>
        <v>0</v>
      </c>
    </row>
    <row r="494" spans="1:5" x14ac:dyDescent="0.2">
      <c r="A494" s="23" t="s">
        <v>821</v>
      </c>
      <c r="B494" s="8">
        <v>60386957</v>
      </c>
      <c r="C494" s="25" t="s">
        <v>205</v>
      </c>
      <c r="D494" s="21">
        <f>COUNTIFS('CONTRATOS 2017'!AP:AP,A494,'CONTRATOS 2017'!$AD:AD,"&gt;=1")</f>
        <v>0</v>
      </c>
      <c r="E494" s="20">
        <f>SUMIFS('CONTRATOS 2017'!$AD:AD,'CONTRATOS 2017'!$AP:AP,A494)</f>
        <v>0</v>
      </c>
    </row>
    <row r="495" spans="1:5" x14ac:dyDescent="0.2">
      <c r="A495" s="23" t="s">
        <v>1314</v>
      </c>
      <c r="B495" s="8">
        <v>1022350074</v>
      </c>
      <c r="C495" s="25" t="s">
        <v>218</v>
      </c>
      <c r="D495" s="21">
        <f>COUNTIFS('CONTRATOS 2017'!AP:AP,A495,'CONTRATOS 2017'!$AD:AD,"&gt;=1")</f>
        <v>0</v>
      </c>
      <c r="E495" s="20">
        <f>SUMIFS('CONTRATOS 2017'!$AD:AD,'CONTRATOS 2017'!$AP:AP,A495)</f>
        <v>0</v>
      </c>
    </row>
    <row r="496" spans="1:5" x14ac:dyDescent="0.2">
      <c r="A496" s="23" t="s">
        <v>1415</v>
      </c>
      <c r="B496" s="8">
        <v>1099205839</v>
      </c>
      <c r="C496" s="25" t="s">
        <v>183</v>
      </c>
      <c r="D496" s="21">
        <f>COUNTIFS('CONTRATOS 2017'!AP:AP,A496,'CONTRATOS 2017'!$AD:AD,"&gt;=1")</f>
        <v>0</v>
      </c>
      <c r="E496" s="20">
        <f>SUMIFS('CONTRATOS 2017'!$AD:AD,'CONTRATOS 2017'!$AP:AP,A496)</f>
        <v>0</v>
      </c>
    </row>
    <row r="497" spans="1:5" x14ac:dyDescent="0.2">
      <c r="A497" s="23" t="s">
        <v>840</v>
      </c>
      <c r="B497" s="8">
        <v>66659894</v>
      </c>
      <c r="C497" s="25" t="s">
        <v>222</v>
      </c>
      <c r="D497" s="21">
        <f>COUNTIFS('CONTRATOS 2017'!AP:AP,A497,'CONTRATOS 2017'!$AD:AD,"&gt;=1")</f>
        <v>0</v>
      </c>
      <c r="E497" s="20">
        <f>SUMIFS('CONTRATOS 2017'!$AD:AD,'CONTRATOS 2017'!$AP:AP,A497)</f>
        <v>0</v>
      </c>
    </row>
    <row r="498" spans="1:5" x14ac:dyDescent="0.2">
      <c r="A498" s="23" t="s">
        <v>595</v>
      </c>
      <c r="B498" s="8">
        <v>39022162</v>
      </c>
      <c r="C498" s="25" t="s">
        <v>260</v>
      </c>
      <c r="D498" s="21">
        <f>COUNTIFS('CONTRATOS 2017'!AP:AP,A498,'CONTRATOS 2017'!$AD:AD,"&gt;=1")</f>
        <v>0</v>
      </c>
      <c r="E498" s="20">
        <f>SUMIFS('CONTRATOS 2017'!$AD:AD,'CONTRATOS 2017'!$AP:AP,A498)</f>
        <v>0</v>
      </c>
    </row>
    <row r="499" spans="1:5" x14ac:dyDescent="0.2">
      <c r="A499" s="23" t="s">
        <v>390</v>
      </c>
      <c r="B499" s="8">
        <v>11803564</v>
      </c>
      <c r="C499" s="25" t="s">
        <v>171</v>
      </c>
      <c r="D499" s="21">
        <f>COUNTIFS('CONTRATOS 2017'!AP:AP,A499,'CONTRATOS 2017'!$AD:AD,"&gt;=1")</f>
        <v>0</v>
      </c>
      <c r="E499" s="20">
        <f>SUMIFS('CONTRATOS 2017'!$AD:AD,'CONTRATOS 2017'!$AP:AP,A499)</f>
        <v>0</v>
      </c>
    </row>
    <row r="500" spans="1:5" x14ac:dyDescent="0.2">
      <c r="A500" s="23" t="s">
        <v>1423</v>
      </c>
      <c r="B500" s="8">
        <v>1116242764</v>
      </c>
      <c r="C500" s="25" t="s">
        <v>202</v>
      </c>
      <c r="D500" s="21">
        <f>COUNTIFS('CONTRATOS 2017'!AP:AP,A500,'CONTRATOS 2017'!$AD:AD,"&gt;=1")</f>
        <v>0</v>
      </c>
      <c r="E500" s="20">
        <f>SUMIFS('CONTRATOS 2017'!$AD:AD,'CONTRATOS 2017'!$AP:AP,A500)</f>
        <v>0</v>
      </c>
    </row>
    <row r="501" spans="1:5" x14ac:dyDescent="0.2">
      <c r="A501" s="23" t="s">
        <v>753</v>
      </c>
      <c r="B501" s="8">
        <v>52834199</v>
      </c>
      <c r="C501" s="25" t="s">
        <v>188</v>
      </c>
      <c r="D501" s="21">
        <f>COUNTIFS('CONTRATOS 2017'!AP:AP,A501,'CONTRATOS 2017'!$AD:AD,"&gt;=1")</f>
        <v>0</v>
      </c>
      <c r="E501" s="20">
        <f>SUMIFS('CONTRATOS 2017'!$AD:AD,'CONTRATOS 2017'!$AP:AP,A501)</f>
        <v>0</v>
      </c>
    </row>
    <row r="502" spans="1:5" x14ac:dyDescent="0.2">
      <c r="A502" s="23" t="s">
        <v>24</v>
      </c>
      <c r="B502" s="8">
        <v>56053652</v>
      </c>
      <c r="C502" s="25" t="s">
        <v>230</v>
      </c>
      <c r="D502" s="21">
        <f>COUNTIFS('CONTRATOS 2017'!AP:AP,A502,'CONTRATOS 2017'!$AD:AD,"&gt;=1")</f>
        <v>0</v>
      </c>
      <c r="E502" s="20">
        <f>SUMIFS('CONTRATOS 2017'!$AD:AD,'CONTRATOS 2017'!$AP:AP,A502)</f>
        <v>0</v>
      </c>
    </row>
    <row r="503" spans="1:5" x14ac:dyDescent="0.2">
      <c r="A503" s="23" t="s">
        <v>874</v>
      </c>
      <c r="B503" s="8">
        <v>72223387</v>
      </c>
      <c r="C503" s="25" t="s">
        <v>201</v>
      </c>
      <c r="D503" s="21">
        <f>COUNTIFS('CONTRATOS 2017'!AP:AP,A503,'CONTRATOS 2017'!$AD:AD,"&gt;=1")</f>
        <v>0</v>
      </c>
      <c r="E503" s="20">
        <f>SUMIFS('CONTRATOS 2017'!$AD:AD,'CONTRATOS 2017'!$AP:AP,A503)</f>
        <v>0</v>
      </c>
    </row>
    <row r="504" spans="1:5" x14ac:dyDescent="0.2">
      <c r="A504" s="23" t="s">
        <v>1091</v>
      </c>
      <c r="B504" s="8">
        <v>80184874</v>
      </c>
      <c r="C504" s="25" t="s">
        <v>178</v>
      </c>
      <c r="D504" s="21">
        <f>COUNTIFS('CONTRATOS 2017'!AP:AP,A504,'CONTRATOS 2017'!$AD:AD,"&gt;=1")</f>
        <v>0</v>
      </c>
      <c r="E504" s="20">
        <f>SUMIFS('CONTRATOS 2017'!$AD:AD,'CONTRATOS 2017'!$AP:AP,A504)</f>
        <v>0</v>
      </c>
    </row>
    <row r="505" spans="1:5" x14ac:dyDescent="0.2">
      <c r="A505" s="23" t="s">
        <v>1080</v>
      </c>
      <c r="B505" s="8">
        <v>80141650</v>
      </c>
      <c r="C505" s="25" t="s">
        <v>228</v>
      </c>
      <c r="D505" s="21">
        <f>COUNTIFS('CONTRATOS 2017'!AP:AP,A505,'CONTRATOS 2017'!$AD:AD,"&gt;=1")</f>
        <v>0</v>
      </c>
      <c r="E505" s="20">
        <f>SUMIFS('CONTRATOS 2017'!$AD:AD,'CONTRATOS 2017'!$AP:AP,A505)</f>
        <v>0</v>
      </c>
    </row>
    <row r="506" spans="1:5" x14ac:dyDescent="0.2">
      <c r="A506" s="23" t="s">
        <v>1294</v>
      </c>
      <c r="B506" s="8">
        <v>1017140950</v>
      </c>
      <c r="C506" s="25" t="s">
        <v>171</v>
      </c>
      <c r="D506" s="21">
        <f>COUNTIFS('CONTRATOS 2017'!AP:AP,A506,'CONTRATOS 2017'!$AD:AD,"&gt;=1")</f>
        <v>0</v>
      </c>
      <c r="E506" s="20">
        <f>SUMIFS('CONTRATOS 2017'!$AD:AD,'CONTRATOS 2017'!$AP:AP,A506)</f>
        <v>0</v>
      </c>
    </row>
    <row r="507" spans="1:5" x14ac:dyDescent="0.2">
      <c r="A507" s="23" t="s">
        <v>928</v>
      </c>
      <c r="B507" s="8">
        <v>76332413</v>
      </c>
      <c r="C507" s="25" t="s">
        <v>171</v>
      </c>
      <c r="D507" s="21">
        <f>COUNTIFS('CONTRATOS 2017'!AP:AP,A507,'CONTRATOS 2017'!$AD:AD,"&gt;=1")</f>
        <v>0</v>
      </c>
      <c r="E507" s="20">
        <f>SUMIFS('CONTRATOS 2017'!$AD:AD,'CONTRATOS 2017'!$AP:AP,A507)</f>
        <v>0</v>
      </c>
    </row>
    <row r="508" spans="1:5" x14ac:dyDescent="0.2">
      <c r="A508" s="23" t="s">
        <v>591</v>
      </c>
      <c r="B508" s="8">
        <v>38610244</v>
      </c>
      <c r="C508" s="25" t="s">
        <v>160</v>
      </c>
      <c r="D508" s="21">
        <f>COUNTIFS('CONTRATOS 2017'!AP:AP,A508,'CONTRATOS 2017'!$AD:AD,"&gt;=1")</f>
        <v>0</v>
      </c>
      <c r="E508" s="20">
        <f>SUMIFS('CONTRATOS 2017'!$AD:AD,'CONTRATOS 2017'!$AP:AP,A508)</f>
        <v>0</v>
      </c>
    </row>
    <row r="509" spans="1:5" x14ac:dyDescent="0.2">
      <c r="A509" s="23" t="s">
        <v>837</v>
      </c>
      <c r="B509" s="8">
        <v>65770612</v>
      </c>
      <c r="C509" s="25" t="s">
        <v>160</v>
      </c>
      <c r="D509" s="21">
        <f>COUNTIFS('CONTRATOS 2017'!AP:AP,A509,'CONTRATOS 2017'!$AD:AD,"&gt;=1")</f>
        <v>0</v>
      </c>
      <c r="E509" s="20">
        <f>SUMIFS('CONTRATOS 2017'!$AD:AD,'CONTRATOS 2017'!$AP:AP,A509)</f>
        <v>0</v>
      </c>
    </row>
    <row r="510" spans="1:5" x14ac:dyDescent="0.2">
      <c r="A510" s="23" t="s">
        <v>437</v>
      </c>
      <c r="B510" s="8">
        <v>14620834</v>
      </c>
      <c r="C510" s="25" t="s">
        <v>181</v>
      </c>
      <c r="D510" s="21">
        <f>COUNTIFS('CONTRATOS 2017'!AP:AP,A510,'CONTRATOS 2017'!$AD:AD,"&gt;=1")</f>
        <v>0</v>
      </c>
      <c r="E510" s="20">
        <f>SUMIFS('CONTRATOS 2017'!$AD:AD,'CONTRATOS 2017'!$AP:AP,A510)</f>
        <v>0</v>
      </c>
    </row>
    <row r="511" spans="1:5" x14ac:dyDescent="0.2">
      <c r="A511" s="23" t="s">
        <v>933</v>
      </c>
      <c r="B511" s="8">
        <v>78744621</v>
      </c>
      <c r="C511" s="25" t="s">
        <v>230</v>
      </c>
      <c r="D511" s="21">
        <f>COUNTIFS('CONTRATOS 2017'!AP:AP,A511,'CONTRATOS 2017'!$AD:AD,"&gt;=1")</f>
        <v>0</v>
      </c>
      <c r="E511" s="20">
        <f>SUMIFS('CONTRATOS 2017'!$AD:AD,'CONTRATOS 2017'!$AP:AP,A511)</f>
        <v>0</v>
      </c>
    </row>
    <row r="512" spans="1:5" x14ac:dyDescent="0.2">
      <c r="A512" s="23" t="s">
        <v>854</v>
      </c>
      <c r="B512" s="8">
        <v>71337241</v>
      </c>
      <c r="C512" s="25" t="s">
        <v>171</v>
      </c>
      <c r="D512" s="21">
        <f>COUNTIFS('CONTRATOS 2017'!AP:AP,A512,'CONTRATOS 2017'!$AD:AD,"&gt;=1")</f>
        <v>0</v>
      </c>
      <c r="E512" s="20">
        <f>SUMIFS('CONTRATOS 2017'!$AD:AD,'CONTRATOS 2017'!$AP:AP,A512)</f>
        <v>0</v>
      </c>
    </row>
    <row r="513" spans="1:5" x14ac:dyDescent="0.2">
      <c r="A513" s="23" t="s">
        <v>1201</v>
      </c>
      <c r="B513" s="8">
        <v>89008982</v>
      </c>
      <c r="C513" s="25" t="s">
        <v>199</v>
      </c>
      <c r="D513" s="21">
        <f>COUNTIFS('CONTRATOS 2017'!AP:AP,A513,'CONTRATOS 2017'!$AD:AD,"&gt;=1")</f>
        <v>0</v>
      </c>
      <c r="E513" s="20">
        <f>SUMIFS('CONTRATOS 2017'!$AD:AD,'CONTRATOS 2017'!$AP:AP,A513)</f>
        <v>0</v>
      </c>
    </row>
    <row r="514" spans="1:5" x14ac:dyDescent="0.2">
      <c r="A514" s="23" t="s">
        <v>971</v>
      </c>
      <c r="B514" s="8">
        <v>79529005</v>
      </c>
      <c r="C514" s="25" t="s">
        <v>160</v>
      </c>
      <c r="D514" s="21">
        <f>COUNTIFS('CONTRATOS 2017'!AP:AP,A514,'CONTRATOS 2017'!$AD:AD,"&gt;=1")</f>
        <v>0</v>
      </c>
      <c r="E514" s="20">
        <f>SUMIFS('CONTRATOS 2017'!$AD:AD,'CONTRATOS 2017'!$AP:AP,A514)</f>
        <v>0</v>
      </c>
    </row>
    <row r="515" spans="1:5" x14ac:dyDescent="0.2">
      <c r="A515" s="23" t="s">
        <v>855</v>
      </c>
      <c r="B515" s="8">
        <v>71377101</v>
      </c>
      <c r="C515" s="25" t="s">
        <v>267</v>
      </c>
      <c r="D515" s="21">
        <f>COUNTIFS('CONTRATOS 2017'!AP:AP,A515,'CONTRATOS 2017'!$AD:AD,"&gt;=1")</f>
        <v>0</v>
      </c>
      <c r="E515" s="20">
        <f>SUMIFS('CONTRATOS 2017'!$AD:AD,'CONTRATOS 2017'!$AP:AP,A515)</f>
        <v>0</v>
      </c>
    </row>
    <row r="516" spans="1:5" x14ac:dyDescent="0.2">
      <c r="A516" s="23" t="s">
        <v>318</v>
      </c>
      <c r="B516" s="8">
        <v>6387068</v>
      </c>
      <c r="C516" s="25" t="s">
        <v>170</v>
      </c>
      <c r="D516" s="21">
        <f>COUNTIFS('CONTRATOS 2017'!AP:AP,A516,'CONTRATOS 2017'!$AD:AD,"&gt;=1")</f>
        <v>0</v>
      </c>
      <c r="E516" s="20">
        <f>SUMIFS('CONTRATOS 2017'!$AD:AD,'CONTRATOS 2017'!$AP:AP,A516)</f>
        <v>0</v>
      </c>
    </row>
    <row r="517" spans="1:5" x14ac:dyDescent="0.2">
      <c r="A517" s="23" t="s">
        <v>1308</v>
      </c>
      <c r="B517" s="8">
        <v>1020720079</v>
      </c>
      <c r="C517" s="25" t="s">
        <v>261</v>
      </c>
      <c r="D517" s="21">
        <f>COUNTIFS('CONTRATOS 2017'!AP:AP,A517,'CONTRATOS 2017'!$AD:AD,"&gt;=1")</f>
        <v>0</v>
      </c>
      <c r="E517" s="20">
        <f>SUMIFS('CONTRATOS 2017'!$AD:AD,'CONTRATOS 2017'!$AP:AP,A517)</f>
        <v>0</v>
      </c>
    </row>
    <row r="518" spans="1:5" x14ac:dyDescent="0.2">
      <c r="A518" s="23" t="s">
        <v>1254</v>
      </c>
      <c r="B518" s="8">
        <v>98637974</v>
      </c>
      <c r="C518" s="25" t="s">
        <v>171</v>
      </c>
      <c r="D518" s="21">
        <f>COUNTIFS('CONTRATOS 2017'!AP:AP,A518,'CONTRATOS 2017'!$AD:AD,"&gt;=1")</f>
        <v>0</v>
      </c>
      <c r="E518" s="20">
        <f>SUMIFS('CONTRATOS 2017'!$AD:AD,'CONTRATOS 2017'!$AP:AP,A518)</f>
        <v>0</v>
      </c>
    </row>
    <row r="519" spans="1:5" x14ac:dyDescent="0.2">
      <c r="A519" s="23" t="s">
        <v>420</v>
      </c>
      <c r="B519" s="8">
        <v>13069480</v>
      </c>
      <c r="C519" s="25" t="s">
        <v>221</v>
      </c>
      <c r="D519" s="21">
        <f>COUNTIFS('CONTRATOS 2017'!AP:AP,A519,'CONTRATOS 2017'!$AD:AD,"&gt;=1")</f>
        <v>0</v>
      </c>
      <c r="E519" s="20">
        <f>SUMIFS('CONTRATOS 2017'!$AD:AD,'CONTRATOS 2017'!$AP:AP,A519)</f>
        <v>0</v>
      </c>
    </row>
    <row r="520" spans="1:5" x14ac:dyDescent="0.2">
      <c r="A520" s="23" t="s">
        <v>371</v>
      </c>
      <c r="B520" s="8">
        <v>10231824</v>
      </c>
      <c r="C520" s="25" t="s">
        <v>199</v>
      </c>
      <c r="D520" s="21">
        <f>COUNTIFS('CONTRATOS 2017'!AP:AP,A520,'CONTRATOS 2017'!$AD:AD,"&gt;=1")</f>
        <v>0</v>
      </c>
      <c r="E520" s="20">
        <f>SUMIFS('CONTRATOS 2017'!$AD:AD,'CONTRATOS 2017'!$AP:AP,A520)</f>
        <v>0</v>
      </c>
    </row>
    <row r="521" spans="1:5" x14ac:dyDescent="0.2">
      <c r="A521" s="23" t="s">
        <v>952</v>
      </c>
      <c r="B521" s="8">
        <v>79334481</v>
      </c>
      <c r="C521" s="25" t="s">
        <v>218</v>
      </c>
      <c r="D521" s="21">
        <f>COUNTIFS('CONTRATOS 2017'!AP:AP,A521,'CONTRATOS 2017'!$AD:AD,"&gt;=1")</f>
        <v>0</v>
      </c>
      <c r="E521" s="20">
        <f>SUMIFS('CONTRATOS 2017'!$AD:AD,'CONTRATOS 2017'!$AP:AP,A521)</f>
        <v>0</v>
      </c>
    </row>
    <row r="522" spans="1:5" x14ac:dyDescent="0.2">
      <c r="A522" s="23" t="s">
        <v>295</v>
      </c>
      <c r="B522" s="8">
        <v>3276776</v>
      </c>
      <c r="C522" s="25" t="s">
        <v>160</v>
      </c>
      <c r="D522" s="21">
        <f>COUNTIFS('CONTRATOS 2017'!AP:AP,A522,'CONTRATOS 2017'!$AD:AD,"&gt;=1")</f>
        <v>0</v>
      </c>
      <c r="E522" s="20">
        <f>SUMIFS('CONTRATOS 2017'!$AD:AD,'CONTRATOS 2017'!$AP:AP,A522)</f>
        <v>0</v>
      </c>
    </row>
    <row r="523" spans="1:5" x14ac:dyDescent="0.2">
      <c r="A523" s="23" t="s">
        <v>458</v>
      </c>
      <c r="B523" s="8">
        <v>16726404</v>
      </c>
      <c r="C523" s="25" t="s">
        <v>162</v>
      </c>
      <c r="D523" s="21">
        <f>COUNTIFS('CONTRATOS 2017'!AP:AP,A523,'CONTRATOS 2017'!$AD:AD,"&gt;=1")</f>
        <v>0</v>
      </c>
      <c r="E523" s="20">
        <f>SUMIFS('CONTRATOS 2017'!$AD:AD,'CONTRATOS 2017'!$AP:AP,A523)</f>
        <v>0</v>
      </c>
    </row>
    <row r="524" spans="1:5" x14ac:dyDescent="0.2">
      <c r="A524" s="23" t="s">
        <v>974</v>
      </c>
      <c r="B524" s="8">
        <v>79536987</v>
      </c>
      <c r="C524" s="25" t="s">
        <v>160</v>
      </c>
      <c r="D524" s="21">
        <f>COUNTIFS('CONTRATOS 2017'!AP:AP,A524,'CONTRATOS 2017'!$AD:AD,"&gt;=1")</f>
        <v>0</v>
      </c>
      <c r="E524" s="20">
        <f>SUMIFS('CONTRATOS 2017'!$AD:AD,'CONTRATOS 2017'!$AP:AP,A524)</f>
        <v>0</v>
      </c>
    </row>
    <row r="525" spans="1:5" x14ac:dyDescent="0.2">
      <c r="A525" s="23" t="s">
        <v>47</v>
      </c>
      <c r="B525" s="8">
        <v>7227469</v>
      </c>
      <c r="C525" s="25" t="s">
        <v>183</v>
      </c>
      <c r="D525" s="21">
        <f>COUNTIFS('CONTRATOS 2017'!AP:AP,A525,'CONTRATOS 2017'!$AD:AD,"&gt;=1")</f>
        <v>0</v>
      </c>
      <c r="E525" s="20">
        <f>SUMIFS('CONTRATOS 2017'!$AD:AD,'CONTRATOS 2017'!$AP:AP,A525)</f>
        <v>0</v>
      </c>
    </row>
    <row r="526" spans="1:5" x14ac:dyDescent="0.2">
      <c r="A526" s="23" t="s">
        <v>313</v>
      </c>
      <c r="B526" s="8">
        <v>6009908</v>
      </c>
      <c r="C526" s="25" t="s">
        <v>180</v>
      </c>
      <c r="D526" s="21">
        <f>COUNTIFS('CONTRATOS 2017'!AP:AP,A526,'CONTRATOS 2017'!$AD:AD,"&gt;=1")</f>
        <v>0</v>
      </c>
      <c r="E526" s="20">
        <f>SUMIFS('CONTRATOS 2017'!$AD:AD,'CONTRATOS 2017'!$AP:AP,A526)</f>
        <v>0</v>
      </c>
    </row>
    <row r="527" spans="1:5" x14ac:dyDescent="0.2">
      <c r="A527" s="23" t="s">
        <v>474</v>
      </c>
      <c r="B527" s="8">
        <v>18009754</v>
      </c>
      <c r="C527" s="25" t="s">
        <v>197</v>
      </c>
      <c r="D527" s="21">
        <f>COUNTIFS('CONTRATOS 2017'!AP:AP,A527,'CONTRATOS 2017'!$AD:AD,"&gt;=1")</f>
        <v>0</v>
      </c>
      <c r="E527" s="20">
        <f>SUMIFS('CONTRATOS 2017'!$AD:AD,'CONTRATOS 2017'!$AP:AP,A527)</f>
        <v>0</v>
      </c>
    </row>
    <row r="528" spans="1:5" x14ac:dyDescent="0.2">
      <c r="A528" s="23" t="s">
        <v>1239</v>
      </c>
      <c r="B528" s="8">
        <v>94494300</v>
      </c>
      <c r="C528" s="25" t="s">
        <v>251</v>
      </c>
      <c r="D528" s="21">
        <f>COUNTIFS('CONTRATOS 2017'!AP:AP,A528,'CONTRATOS 2017'!$AD:AD,"&gt;=1")</f>
        <v>0</v>
      </c>
      <c r="E528" s="20">
        <f>SUMIFS('CONTRATOS 2017'!$AD:AD,'CONTRATOS 2017'!$AP:AP,A528)</f>
        <v>0</v>
      </c>
    </row>
    <row r="529" spans="1:5" x14ac:dyDescent="0.2">
      <c r="A529" s="23" t="s">
        <v>1167</v>
      </c>
      <c r="B529" s="8">
        <v>86073669</v>
      </c>
      <c r="C529" s="25" t="s">
        <v>204</v>
      </c>
      <c r="D529" s="21">
        <f>COUNTIFS('CONTRATOS 2017'!AP:AP,A529,'CONTRATOS 2017'!$AD:AD,"&gt;=1")</f>
        <v>0</v>
      </c>
      <c r="E529" s="20">
        <f>SUMIFS('CONTRATOS 2017'!$AD:AD,'CONTRATOS 2017'!$AP:AP,A529)</f>
        <v>0</v>
      </c>
    </row>
    <row r="530" spans="1:5" x14ac:dyDescent="0.2">
      <c r="A530" s="23" t="s">
        <v>107</v>
      </c>
      <c r="B530" s="8">
        <v>79627561</v>
      </c>
      <c r="C530" s="25" t="s">
        <v>256</v>
      </c>
      <c r="D530" s="21">
        <f>COUNTIFS('CONTRATOS 2017'!AP:AP,A530,'CONTRATOS 2017'!$AD:AD,"&gt;=1")</f>
        <v>0</v>
      </c>
      <c r="E530" s="20">
        <f>SUMIFS('CONTRATOS 2017'!$AD:AD,'CONTRATOS 2017'!$AP:AP,A530)</f>
        <v>0</v>
      </c>
    </row>
    <row r="531" spans="1:5" x14ac:dyDescent="0.2">
      <c r="A531" s="23" t="s">
        <v>457</v>
      </c>
      <c r="B531" s="8">
        <v>16689243</v>
      </c>
      <c r="C531" s="25" t="s">
        <v>192</v>
      </c>
      <c r="D531" s="21">
        <f>COUNTIFS('CONTRATOS 2017'!AP:AP,A531,'CONTRATOS 2017'!$AD:AD,"&gt;=1")</f>
        <v>0</v>
      </c>
      <c r="E531" s="20">
        <f>SUMIFS('CONTRATOS 2017'!$AD:AD,'CONTRATOS 2017'!$AP:AP,A531)</f>
        <v>0</v>
      </c>
    </row>
    <row r="532" spans="1:5" x14ac:dyDescent="0.2">
      <c r="A532" s="23" t="s">
        <v>328</v>
      </c>
      <c r="B532" s="8">
        <v>7183645</v>
      </c>
      <c r="C532" s="25" t="s">
        <v>188</v>
      </c>
      <c r="D532" s="21">
        <f>COUNTIFS('CONTRATOS 2017'!AP:AP,A532,'CONTRATOS 2017'!$AD:AD,"&gt;=1")</f>
        <v>0</v>
      </c>
      <c r="E532" s="20">
        <f>SUMIFS('CONTRATOS 2017'!$AD:AD,'CONTRATOS 2017'!$AP:AP,A532)</f>
        <v>0</v>
      </c>
    </row>
    <row r="533" spans="1:5" x14ac:dyDescent="0.2">
      <c r="A533" s="23" t="s">
        <v>332</v>
      </c>
      <c r="B533" s="8">
        <v>7538353</v>
      </c>
      <c r="C533" s="25" t="s">
        <v>192</v>
      </c>
      <c r="D533" s="21">
        <f>COUNTIFS('CONTRATOS 2017'!AP:AP,A533,'CONTRATOS 2017'!$AD:AD,"&gt;=1")</f>
        <v>0</v>
      </c>
      <c r="E533" s="20">
        <f>SUMIFS('CONTRATOS 2017'!$AD:AD,'CONTRATOS 2017'!$AP:AP,A533)</f>
        <v>0</v>
      </c>
    </row>
    <row r="534" spans="1:5" x14ac:dyDescent="0.2">
      <c r="A534" s="23" t="s">
        <v>320</v>
      </c>
      <c r="B534" s="8">
        <v>6566429</v>
      </c>
      <c r="C534" s="25" t="s">
        <v>164</v>
      </c>
      <c r="D534" s="21">
        <f>COUNTIFS('CONTRATOS 2017'!AP:AP,A534,'CONTRATOS 2017'!$AD:AD,"&gt;=1")</f>
        <v>0</v>
      </c>
      <c r="E534" s="20">
        <f>SUMIFS('CONTRATOS 2017'!$AD:AD,'CONTRATOS 2017'!$AP:AP,A534)</f>
        <v>0</v>
      </c>
    </row>
    <row r="535" spans="1:5" x14ac:dyDescent="0.2">
      <c r="A535" s="23" t="s">
        <v>1149</v>
      </c>
      <c r="B535" s="8">
        <v>85467040</v>
      </c>
      <c r="C535" s="25" t="s">
        <v>166</v>
      </c>
      <c r="D535" s="21">
        <f>COUNTIFS('CONTRATOS 2017'!AP:AP,A535,'CONTRATOS 2017'!$AD:AD,"&gt;=1")</f>
        <v>0</v>
      </c>
      <c r="E535" s="20">
        <f>SUMIFS('CONTRATOS 2017'!$AD:AD,'CONTRATOS 2017'!$AP:AP,A535)</f>
        <v>0</v>
      </c>
    </row>
    <row r="536" spans="1:5" x14ac:dyDescent="0.2">
      <c r="A536" s="23" t="s">
        <v>1134</v>
      </c>
      <c r="B536" s="8">
        <v>80882702</v>
      </c>
      <c r="C536" s="25" t="s">
        <v>160</v>
      </c>
      <c r="D536" s="21">
        <f>COUNTIFS('CONTRATOS 2017'!AP:AP,A536,'CONTRATOS 2017'!$AD:AD,"&gt;=1")</f>
        <v>0</v>
      </c>
      <c r="E536" s="20">
        <f>SUMIFS('CONTRATOS 2017'!$AD:AD,'CONTRATOS 2017'!$AP:AP,A536)</f>
        <v>0</v>
      </c>
    </row>
    <row r="537" spans="1:5" x14ac:dyDescent="0.2">
      <c r="A537" s="26" t="s">
        <v>156</v>
      </c>
      <c r="B537" s="8">
        <v>80882702</v>
      </c>
      <c r="C537" s="25"/>
      <c r="D537" s="21">
        <f>COUNTIFS('CONTRATOS 2017'!AP:AP,A537,'CONTRATOS 2017'!$AD:AD,"&gt;=1")</f>
        <v>0</v>
      </c>
      <c r="E537" s="20">
        <f>SUMIFS('CONTRATOS 2017'!$AD:AD,'CONTRATOS 2017'!$AP:AP,A537)</f>
        <v>0</v>
      </c>
    </row>
    <row r="538" spans="1:5" x14ac:dyDescent="0.2">
      <c r="A538" s="23" t="s">
        <v>51</v>
      </c>
      <c r="B538" s="8">
        <v>51609782</v>
      </c>
      <c r="C538" s="25" t="s">
        <v>254</v>
      </c>
      <c r="D538" s="21">
        <f>COUNTIFS('CONTRATOS 2017'!AP:AP,A538,'CONTRATOS 2017'!$AD:AD,"&gt;=1")</f>
        <v>0</v>
      </c>
      <c r="E538" s="20">
        <f>SUMIFS('CONTRATOS 2017'!$AD:AD,'CONTRATOS 2017'!$AP:AP,A538)</f>
        <v>0</v>
      </c>
    </row>
    <row r="539" spans="1:5" x14ac:dyDescent="0.2">
      <c r="A539" s="23" t="s">
        <v>600</v>
      </c>
      <c r="B539" s="8">
        <v>39664288</v>
      </c>
      <c r="C539" s="25" t="s">
        <v>263</v>
      </c>
      <c r="D539" s="21">
        <f>COUNTIFS('CONTRATOS 2017'!AP:AP,A539,'CONTRATOS 2017'!$AD:AD,"&gt;=1")</f>
        <v>0</v>
      </c>
      <c r="E539" s="20">
        <f>SUMIFS('CONTRATOS 2017'!$AD:AD,'CONTRATOS 2017'!$AP:AP,A539)</f>
        <v>0</v>
      </c>
    </row>
    <row r="540" spans="1:5" x14ac:dyDescent="0.2">
      <c r="A540" s="23" t="s">
        <v>794</v>
      </c>
      <c r="B540" s="8">
        <v>53089113</v>
      </c>
      <c r="C540" s="25" t="s">
        <v>160</v>
      </c>
      <c r="D540" s="21">
        <f>COUNTIFS('CONTRATOS 2017'!AP:AP,A540,'CONTRATOS 2017'!$AD:AD,"&gt;=1")</f>
        <v>0</v>
      </c>
      <c r="E540" s="20">
        <f>SUMIFS('CONTRATOS 2017'!$AD:AD,'CONTRATOS 2017'!$AP:AP,A540)</f>
        <v>0</v>
      </c>
    </row>
    <row r="541" spans="1:5" x14ac:dyDescent="0.2">
      <c r="A541" s="23" t="s">
        <v>394</v>
      </c>
      <c r="B541" s="8">
        <v>12022654</v>
      </c>
      <c r="C541" s="25" t="s">
        <v>215</v>
      </c>
      <c r="D541" s="21">
        <f>COUNTIFS('CONTRATOS 2017'!AP:AP,A541,'CONTRATOS 2017'!$AD:AD,"&gt;=1")</f>
        <v>0</v>
      </c>
      <c r="E541" s="20">
        <f>SUMIFS('CONTRATOS 2017'!$AD:AD,'CONTRATOS 2017'!$AP:AP,A541)</f>
        <v>0</v>
      </c>
    </row>
    <row r="542" spans="1:5" x14ac:dyDescent="0.2">
      <c r="A542" s="23" t="s">
        <v>1131</v>
      </c>
      <c r="B542" s="8">
        <v>80831986</v>
      </c>
      <c r="C542" s="25" t="s">
        <v>162</v>
      </c>
      <c r="D542" s="21">
        <f>COUNTIFS('CONTRATOS 2017'!AP:AP,A542,'CONTRATOS 2017'!$AD:AD,"&gt;=1")</f>
        <v>0</v>
      </c>
      <c r="E542" s="20">
        <f>SUMIFS('CONTRATOS 2017'!$AD:AD,'CONTRATOS 2017'!$AP:AP,A542)</f>
        <v>0</v>
      </c>
    </row>
    <row r="543" spans="1:5" x14ac:dyDescent="0.2">
      <c r="A543" s="23" t="s">
        <v>1003</v>
      </c>
      <c r="B543" s="8">
        <v>79749284</v>
      </c>
      <c r="C543" s="25" t="s">
        <v>160</v>
      </c>
      <c r="D543" s="21">
        <f>COUNTIFS('CONTRATOS 2017'!AP:AP,A543,'CONTRATOS 2017'!$AD:AD,"&gt;=1")</f>
        <v>0</v>
      </c>
      <c r="E543" s="20">
        <f>SUMIFS('CONTRATOS 2017'!$AD:AD,'CONTRATOS 2017'!$AP:AP,A543)</f>
        <v>0</v>
      </c>
    </row>
    <row r="544" spans="1:5" x14ac:dyDescent="0.2">
      <c r="A544" s="23" t="s">
        <v>1174</v>
      </c>
      <c r="B544" s="8">
        <v>88002154</v>
      </c>
      <c r="C544" s="25" t="s">
        <v>209</v>
      </c>
      <c r="D544" s="21">
        <f>COUNTIFS('CONTRATOS 2017'!AP:AP,A544,'CONTRATOS 2017'!$AD:AD,"&gt;=1")</f>
        <v>0</v>
      </c>
      <c r="E544" s="20">
        <f>SUMIFS('CONTRATOS 2017'!$AD:AD,'CONTRATOS 2017'!$AP:AP,A544)</f>
        <v>0</v>
      </c>
    </row>
    <row r="545" spans="1:5" x14ac:dyDescent="0.2">
      <c r="A545" s="23" t="s">
        <v>467</v>
      </c>
      <c r="B545" s="8">
        <v>17420350</v>
      </c>
      <c r="C545" s="25" t="s">
        <v>168</v>
      </c>
      <c r="D545" s="21">
        <f>COUNTIFS('CONTRATOS 2017'!AP:AP,A545,'CONTRATOS 2017'!$AD:AD,"&gt;=1")</f>
        <v>0</v>
      </c>
      <c r="E545" s="20">
        <f>SUMIFS('CONTRATOS 2017'!$AD:AD,'CONTRATOS 2017'!$AP:AP,A545)</f>
        <v>0</v>
      </c>
    </row>
    <row r="546" spans="1:5" x14ac:dyDescent="0.2">
      <c r="A546" s="23" t="s">
        <v>391</v>
      </c>
      <c r="B546" s="8">
        <v>11805322</v>
      </c>
      <c r="C546" s="25" t="s">
        <v>186</v>
      </c>
      <c r="D546" s="21">
        <f>COUNTIFS('CONTRATOS 2017'!AP:AP,A546,'CONTRATOS 2017'!$AD:AD,"&gt;=1")</f>
        <v>0</v>
      </c>
      <c r="E546" s="20">
        <f>SUMIFS('CONTRATOS 2017'!$AD:AD,'CONTRATOS 2017'!$AP:AP,A546)</f>
        <v>0</v>
      </c>
    </row>
    <row r="547" spans="1:5" x14ac:dyDescent="0.2">
      <c r="A547" s="23" t="s">
        <v>469</v>
      </c>
      <c r="B547" s="8">
        <v>17583727</v>
      </c>
      <c r="C547" s="25" t="s">
        <v>163</v>
      </c>
      <c r="D547" s="21">
        <f>COUNTIFS('CONTRATOS 2017'!AP:AP,A547,'CONTRATOS 2017'!$AD:AD,"&gt;=1")</f>
        <v>0</v>
      </c>
      <c r="E547" s="20">
        <f>SUMIFS('CONTRATOS 2017'!$AD:AD,'CONTRATOS 2017'!$AP:AP,A547)</f>
        <v>0</v>
      </c>
    </row>
    <row r="548" spans="1:5" x14ac:dyDescent="0.2">
      <c r="A548" s="23" t="s">
        <v>944</v>
      </c>
      <c r="B548" s="8">
        <v>79169328</v>
      </c>
      <c r="C548" s="25" t="s">
        <v>160</v>
      </c>
      <c r="D548" s="21">
        <f>COUNTIFS('CONTRATOS 2017'!AP:AP,A548,'CONTRATOS 2017'!$AD:AD,"&gt;=1")</f>
        <v>0</v>
      </c>
      <c r="E548" s="20">
        <f>SUMIFS('CONTRATOS 2017'!$AD:AD,'CONTRATOS 2017'!$AP:AP,A548)</f>
        <v>0</v>
      </c>
    </row>
    <row r="549" spans="1:5" x14ac:dyDescent="0.2">
      <c r="A549" s="23" t="s">
        <v>122</v>
      </c>
      <c r="B549" s="8">
        <v>5822855</v>
      </c>
      <c r="C549" s="25" t="s">
        <v>178</v>
      </c>
      <c r="D549" s="21">
        <f>COUNTIFS('CONTRATOS 2017'!AP:AP,A549,'CONTRATOS 2017'!$AD:AD,"&gt;=1")</f>
        <v>0</v>
      </c>
      <c r="E549" s="20">
        <f>SUMIFS('CONTRATOS 2017'!$AD:AD,'CONTRATOS 2017'!$AP:AP,A549)</f>
        <v>0</v>
      </c>
    </row>
    <row r="550" spans="1:5" x14ac:dyDescent="0.2">
      <c r="A550" s="23" t="s">
        <v>968</v>
      </c>
      <c r="B550" s="8">
        <v>79483872</v>
      </c>
      <c r="C550" s="25" t="s">
        <v>255</v>
      </c>
      <c r="D550" s="21">
        <f>COUNTIFS('CONTRATOS 2017'!AP:AP,A550,'CONTRATOS 2017'!$AD:AD,"&gt;=1")</f>
        <v>0</v>
      </c>
      <c r="E550" s="20">
        <f>SUMIFS('CONTRATOS 2017'!$AD:AD,'CONTRATOS 2017'!$AP:AP,A550)</f>
        <v>0</v>
      </c>
    </row>
    <row r="551" spans="1:5" x14ac:dyDescent="0.2">
      <c r="A551" s="23" t="s">
        <v>455</v>
      </c>
      <c r="B551" s="8">
        <v>16611163</v>
      </c>
      <c r="C551" s="25" t="s">
        <v>222</v>
      </c>
      <c r="D551" s="21">
        <f>COUNTIFS('CONTRATOS 2017'!AP:AP,A551,'CONTRATOS 2017'!$AD:AD,"&gt;=1")</f>
        <v>0</v>
      </c>
      <c r="E551" s="20">
        <f>SUMIFS('CONTRATOS 2017'!$AD:AD,'CONTRATOS 2017'!$AP:AP,A551)</f>
        <v>0</v>
      </c>
    </row>
    <row r="552" spans="1:5" x14ac:dyDescent="0.2">
      <c r="A552" s="23" t="s">
        <v>1296</v>
      </c>
      <c r="B552" s="8">
        <v>1018409134</v>
      </c>
      <c r="C552" s="25" t="s">
        <v>206</v>
      </c>
      <c r="D552" s="21">
        <f>COUNTIFS('CONTRATOS 2017'!AP:AP,A552,'CONTRATOS 2017'!$AD:AD,"&gt;=1")</f>
        <v>0</v>
      </c>
      <c r="E552" s="20">
        <f>SUMIFS('CONTRATOS 2017'!$AD:AD,'CONTRATOS 2017'!$AP:AP,A552)</f>
        <v>0</v>
      </c>
    </row>
    <row r="553" spans="1:5" x14ac:dyDescent="0.2">
      <c r="A553" s="23" t="s">
        <v>385</v>
      </c>
      <c r="B553" s="8">
        <v>11441036</v>
      </c>
      <c r="C553" s="25" t="s">
        <v>160</v>
      </c>
      <c r="D553" s="21">
        <f>COUNTIFS('CONTRATOS 2017'!AP:AP,A553,'CONTRATOS 2017'!$AD:AD,"&gt;=1")</f>
        <v>0</v>
      </c>
      <c r="E553" s="20">
        <f>SUMIFS('CONTRATOS 2017'!$AD:AD,'CONTRATOS 2017'!$AP:AP,A553)</f>
        <v>0</v>
      </c>
    </row>
    <row r="554" spans="1:5" x14ac:dyDescent="0.2">
      <c r="A554" s="23" t="s">
        <v>486</v>
      </c>
      <c r="B554" s="8">
        <v>19275725</v>
      </c>
      <c r="C554" s="25" t="s">
        <v>183</v>
      </c>
      <c r="D554" s="21">
        <f>COUNTIFS('CONTRATOS 2017'!AP:AP,A554,'CONTRATOS 2017'!$AD:AD,"&gt;=1")</f>
        <v>0</v>
      </c>
      <c r="E554" s="20">
        <f>SUMIFS('CONTRATOS 2017'!$AD:AD,'CONTRATOS 2017'!$AP:AP,A554)</f>
        <v>0</v>
      </c>
    </row>
    <row r="555" spans="1:5" x14ac:dyDescent="0.2">
      <c r="A555" s="23" t="s">
        <v>963</v>
      </c>
      <c r="B555" s="8">
        <v>79414604</v>
      </c>
      <c r="C555" s="25" t="s">
        <v>212</v>
      </c>
      <c r="D555" s="21">
        <f>COUNTIFS('CONTRATOS 2017'!AP:AP,A555,'CONTRATOS 2017'!$AD:AD,"&gt;=1")</f>
        <v>0</v>
      </c>
      <c r="E555" s="20">
        <f>SUMIFS('CONTRATOS 2017'!$AD:AD,'CONTRATOS 2017'!$AP:AP,A555)</f>
        <v>0</v>
      </c>
    </row>
    <row r="556" spans="1:5" x14ac:dyDescent="0.2">
      <c r="A556" s="23" t="s">
        <v>419</v>
      </c>
      <c r="B556" s="8">
        <v>13068345</v>
      </c>
      <c r="C556" s="25" t="s">
        <v>175</v>
      </c>
      <c r="D556" s="21">
        <f>COUNTIFS('CONTRATOS 2017'!AP:AP,A556,'CONTRATOS 2017'!$AD:AD,"&gt;=1")</f>
        <v>0</v>
      </c>
      <c r="E556" s="20">
        <f>SUMIFS('CONTRATOS 2017'!$AD:AD,'CONTRATOS 2017'!$AP:AP,A556)</f>
        <v>0</v>
      </c>
    </row>
    <row r="557" spans="1:5" x14ac:dyDescent="0.2">
      <c r="A557" s="23" t="s">
        <v>1345</v>
      </c>
      <c r="B557" s="8">
        <v>1032374479</v>
      </c>
      <c r="C557" s="25" t="s">
        <v>160</v>
      </c>
      <c r="D557" s="21">
        <f>COUNTIFS('CONTRATOS 2017'!AP:AP,A557,'CONTRATOS 2017'!$AD:AD,"&gt;=1")</f>
        <v>0</v>
      </c>
      <c r="E557" s="20">
        <f>SUMIFS('CONTRATOS 2017'!$AD:AD,'CONTRATOS 2017'!$AP:AP,A557)</f>
        <v>0</v>
      </c>
    </row>
    <row r="558" spans="1:5" x14ac:dyDescent="0.2">
      <c r="A558" s="23" t="s">
        <v>1313</v>
      </c>
      <c r="B558" s="8">
        <v>1022346719</v>
      </c>
      <c r="C558" s="25" t="s">
        <v>160</v>
      </c>
      <c r="D558" s="21">
        <f>COUNTIFS('CONTRATOS 2017'!AP:AP,A558,'CONTRATOS 2017'!$AD:AD,"&gt;=1")</f>
        <v>0</v>
      </c>
      <c r="E558" s="20">
        <f>SUMIFS('CONTRATOS 2017'!$AD:AD,'CONTRATOS 2017'!$AP:AP,A558)</f>
        <v>0</v>
      </c>
    </row>
    <row r="559" spans="1:5" x14ac:dyDescent="0.2">
      <c r="A559" s="23" t="s">
        <v>1069</v>
      </c>
      <c r="B559" s="8">
        <v>80070995</v>
      </c>
      <c r="C559" s="25" t="s">
        <v>160</v>
      </c>
      <c r="D559" s="21">
        <f>COUNTIFS('CONTRATOS 2017'!AP:AP,A559,'CONTRATOS 2017'!$AD:AD,"&gt;=1")</f>
        <v>0</v>
      </c>
      <c r="E559" s="20">
        <f>SUMIFS('CONTRATOS 2017'!$AD:AD,'CONTRATOS 2017'!$AP:AP,A559)</f>
        <v>0</v>
      </c>
    </row>
    <row r="560" spans="1:5" x14ac:dyDescent="0.2">
      <c r="A560" s="23" t="s">
        <v>1121</v>
      </c>
      <c r="B560" s="8">
        <v>80751393</v>
      </c>
      <c r="C560" s="25" t="s">
        <v>160</v>
      </c>
      <c r="D560" s="21">
        <f>COUNTIFS('CONTRATOS 2017'!AP:AP,A560,'CONTRATOS 2017'!$AD:AD,"&gt;=1")</f>
        <v>0</v>
      </c>
      <c r="E560" s="20">
        <f>SUMIFS('CONTRATOS 2017'!$AD:AD,'CONTRATOS 2017'!$AP:AP,A560)</f>
        <v>0</v>
      </c>
    </row>
    <row r="561" spans="1:5" x14ac:dyDescent="0.2">
      <c r="A561" s="23" t="s">
        <v>1356</v>
      </c>
      <c r="B561" s="8">
        <v>1032418958</v>
      </c>
      <c r="C561" s="25" t="s">
        <v>160</v>
      </c>
      <c r="D561" s="21">
        <f>COUNTIFS('CONTRATOS 2017'!AP:AP,A561,'CONTRATOS 2017'!$AD:AD,"&gt;=1")</f>
        <v>0</v>
      </c>
      <c r="E561" s="20">
        <f>SUMIFS('CONTRATOS 2017'!$AD:AD,'CONTRATOS 2017'!$AP:AP,A561)</f>
        <v>0</v>
      </c>
    </row>
    <row r="562" spans="1:5" x14ac:dyDescent="0.2">
      <c r="A562" s="23" t="s">
        <v>719</v>
      </c>
      <c r="B562" s="8">
        <v>52434214</v>
      </c>
      <c r="C562" s="25" t="s">
        <v>185</v>
      </c>
      <c r="D562" s="21">
        <f>COUNTIFS('CONTRATOS 2017'!AP:AP,A562,'CONTRATOS 2017'!$AD:AD,"&gt;=1")</f>
        <v>0</v>
      </c>
      <c r="E562" s="20">
        <f>SUMIFS('CONTRATOS 2017'!$AD:AD,'CONTRATOS 2017'!$AP:AP,A562)</f>
        <v>0</v>
      </c>
    </row>
    <row r="563" spans="1:5" x14ac:dyDescent="0.2">
      <c r="A563" s="23" t="s">
        <v>760</v>
      </c>
      <c r="B563" s="8">
        <v>52866454</v>
      </c>
      <c r="C563" s="25" t="s">
        <v>160</v>
      </c>
      <c r="D563" s="21">
        <f>COUNTIFS('CONTRATOS 2017'!AP:AP,A563,'CONTRATOS 2017'!$AD:AD,"&gt;=1")</f>
        <v>0</v>
      </c>
      <c r="E563" s="20">
        <f>SUMIFS('CONTRATOS 2017'!$AD:AD,'CONTRATOS 2017'!$AP:AP,A563)</f>
        <v>0</v>
      </c>
    </row>
    <row r="564" spans="1:5" x14ac:dyDescent="0.2">
      <c r="A564" s="23" t="s">
        <v>776</v>
      </c>
      <c r="B564" s="8">
        <v>52961552</v>
      </c>
      <c r="C564" s="25" t="s">
        <v>206</v>
      </c>
      <c r="D564" s="21">
        <f>COUNTIFS('CONTRATOS 2017'!AP:AP,A564,'CONTRATOS 2017'!$AD:AD,"&gt;=1")</f>
        <v>0</v>
      </c>
      <c r="E564" s="20">
        <f>SUMIFS('CONTRATOS 2017'!$AD:AD,'CONTRATOS 2017'!$AP:AP,A564)</f>
        <v>0</v>
      </c>
    </row>
    <row r="565" spans="1:5" x14ac:dyDescent="0.2">
      <c r="A565" s="23" t="s">
        <v>767</v>
      </c>
      <c r="B565" s="8">
        <v>52903020</v>
      </c>
      <c r="C565" s="25" t="s">
        <v>206</v>
      </c>
      <c r="D565" s="21">
        <f>COUNTIFS('CONTRATOS 2017'!AP:AP,A565,'CONTRATOS 2017'!$AD:AD,"&gt;=1")</f>
        <v>0</v>
      </c>
      <c r="E565" s="20">
        <f>SUMIFS('CONTRATOS 2017'!$AD:AD,'CONTRATOS 2017'!$AP:AP,A565)</f>
        <v>0</v>
      </c>
    </row>
    <row r="566" spans="1:5" x14ac:dyDescent="0.2">
      <c r="A566" s="23" t="s">
        <v>706</v>
      </c>
      <c r="B566" s="8">
        <v>52315132</v>
      </c>
      <c r="C566" s="25" t="s">
        <v>206</v>
      </c>
      <c r="D566" s="21">
        <f>COUNTIFS('CONTRATOS 2017'!AP:AP,A566,'CONTRATOS 2017'!$AD:AD,"&gt;=1")</f>
        <v>0</v>
      </c>
      <c r="E566" s="20">
        <f>SUMIFS('CONTRATOS 2017'!$AD:AD,'CONTRATOS 2017'!$AP:AP,A566)</f>
        <v>0</v>
      </c>
    </row>
    <row r="567" spans="1:5" x14ac:dyDescent="0.2">
      <c r="A567" s="23" t="s">
        <v>620</v>
      </c>
      <c r="B567" s="8">
        <v>40994121</v>
      </c>
      <c r="C567" s="25" t="s">
        <v>264</v>
      </c>
      <c r="D567" s="21">
        <f>COUNTIFS('CONTRATOS 2017'!AP:AP,A567,'CONTRATOS 2017'!$AD:AD,"&gt;=1")</f>
        <v>0</v>
      </c>
      <c r="E567" s="20">
        <f>SUMIFS('CONTRATOS 2017'!$AD:AD,'CONTRATOS 2017'!$AP:AP,A567)</f>
        <v>0</v>
      </c>
    </row>
    <row r="568" spans="1:5" x14ac:dyDescent="0.2">
      <c r="A568" s="23" t="s">
        <v>820</v>
      </c>
      <c r="B568" s="8">
        <v>60350604</v>
      </c>
      <c r="C568" s="25" t="s">
        <v>279</v>
      </c>
      <c r="D568" s="21">
        <f>COUNTIFS('CONTRATOS 2017'!AP:AP,A568,'CONTRATOS 2017'!$AD:AD,"&gt;=1")</f>
        <v>0</v>
      </c>
      <c r="E568" s="20">
        <f>SUMIFS('CONTRATOS 2017'!$AD:AD,'CONTRATOS 2017'!$AP:AP,A568)</f>
        <v>0</v>
      </c>
    </row>
    <row r="569" spans="1:5" x14ac:dyDescent="0.2">
      <c r="A569" s="23" t="s">
        <v>995</v>
      </c>
      <c r="B569" s="8">
        <v>79707139</v>
      </c>
      <c r="C569" s="25" t="s">
        <v>160</v>
      </c>
      <c r="D569" s="21">
        <f>COUNTIFS('CONTRATOS 2017'!AP:AP,A569,'CONTRATOS 2017'!$AD:AD,"&gt;=1")</f>
        <v>0</v>
      </c>
      <c r="E569" s="20">
        <f>SUMIFS('CONTRATOS 2017'!$AD:AD,'CONTRATOS 2017'!$AP:AP,A569)</f>
        <v>0</v>
      </c>
    </row>
    <row r="570" spans="1:5" x14ac:dyDescent="0.2">
      <c r="A570" s="23" t="s">
        <v>1300</v>
      </c>
      <c r="B570" s="8">
        <v>1018451977</v>
      </c>
      <c r="C570" s="25" t="s">
        <v>160</v>
      </c>
      <c r="D570" s="21">
        <f>COUNTIFS('CONTRATOS 2017'!AP:AP,A570,'CONTRATOS 2017'!$AD:AD,"&gt;=1")</f>
        <v>0</v>
      </c>
      <c r="E570" s="20">
        <f>SUMIFS('CONTRATOS 2017'!$AD:AD,'CONTRATOS 2017'!$AP:AP,A570)</f>
        <v>0</v>
      </c>
    </row>
    <row r="571" spans="1:5" x14ac:dyDescent="0.2">
      <c r="A571" s="23" t="s">
        <v>1445</v>
      </c>
      <c r="B571" s="8">
        <v>1136881687</v>
      </c>
      <c r="C571" s="25" t="s">
        <v>160</v>
      </c>
      <c r="D571" s="21">
        <f>COUNTIFS('CONTRATOS 2017'!AP:AP,A571,'CONTRATOS 2017'!$AD:AD,"&gt;=1")</f>
        <v>0</v>
      </c>
      <c r="E571" s="20">
        <f>SUMIFS('CONTRATOS 2017'!$AD:AD,'CONTRATOS 2017'!$AP:AP,A571)</f>
        <v>0</v>
      </c>
    </row>
    <row r="572" spans="1:5" x14ac:dyDescent="0.2">
      <c r="A572" s="23" t="s">
        <v>1411</v>
      </c>
      <c r="B572" s="8">
        <v>1094891668</v>
      </c>
      <c r="C572" s="25" t="s">
        <v>185</v>
      </c>
      <c r="D572" s="21">
        <f>COUNTIFS('CONTRATOS 2017'!AP:AP,A572,'CONTRATOS 2017'!$AD:AD,"&gt;=1")</f>
        <v>0</v>
      </c>
      <c r="E572" s="20">
        <f>SUMIFS('CONTRATOS 2017'!$AD:AD,'CONTRATOS 2017'!$AP:AP,A572)</f>
        <v>0</v>
      </c>
    </row>
    <row r="573" spans="1:5" x14ac:dyDescent="0.2">
      <c r="A573" s="23" t="s">
        <v>864</v>
      </c>
      <c r="B573" s="8">
        <v>72187105</v>
      </c>
      <c r="C573" s="25" t="s">
        <v>185</v>
      </c>
      <c r="D573" s="21">
        <f>COUNTIFS('CONTRATOS 2017'!AP:AP,A573,'CONTRATOS 2017'!$AD:AD,"&gt;=1")</f>
        <v>0</v>
      </c>
      <c r="E573" s="20">
        <f>SUMIFS('CONTRATOS 2017'!$AD:AD,'CONTRATOS 2017'!$AP:AP,A573)</f>
        <v>0</v>
      </c>
    </row>
    <row r="574" spans="1:5" x14ac:dyDescent="0.2">
      <c r="A574" s="23" t="s">
        <v>128</v>
      </c>
      <c r="B574" s="8">
        <v>6768302</v>
      </c>
      <c r="C574" s="25" t="s">
        <v>184</v>
      </c>
      <c r="D574" s="21">
        <f>COUNTIFS('CONTRATOS 2017'!AP:AP,A574,'CONTRATOS 2017'!$AD:AD,"&gt;=1")</f>
        <v>0</v>
      </c>
      <c r="E574" s="20">
        <f>SUMIFS('CONTRATOS 2017'!$AD:AD,'CONTRATOS 2017'!$AP:AP,A574)</f>
        <v>0</v>
      </c>
    </row>
    <row r="575" spans="1:5" x14ac:dyDescent="0.2">
      <c r="A575" s="23" t="s">
        <v>1108</v>
      </c>
      <c r="B575" s="8">
        <v>80361444</v>
      </c>
      <c r="C575" s="25" t="s">
        <v>217</v>
      </c>
      <c r="D575" s="21">
        <f>COUNTIFS('CONTRATOS 2017'!AP:AP,A575,'CONTRATOS 2017'!$AD:AD,"&gt;=1")</f>
        <v>0</v>
      </c>
      <c r="E575" s="20">
        <f>SUMIFS('CONTRATOS 2017'!$AD:AD,'CONTRATOS 2017'!$AP:AP,A575)</f>
        <v>0</v>
      </c>
    </row>
    <row r="576" spans="1:5" x14ac:dyDescent="0.2">
      <c r="A576" s="23" t="s">
        <v>369</v>
      </c>
      <c r="B576" s="8">
        <v>10181384</v>
      </c>
      <c r="C576" s="25" t="s">
        <v>160</v>
      </c>
      <c r="D576" s="21">
        <f>COUNTIFS('CONTRATOS 2017'!AP:AP,A576,'CONTRATOS 2017'!$AD:AD,"&gt;=1")</f>
        <v>0</v>
      </c>
      <c r="E576" s="20">
        <f>SUMIFS('CONTRATOS 2017'!$AD:AD,'CONTRATOS 2017'!$AP:AP,A576)</f>
        <v>0</v>
      </c>
    </row>
    <row r="577" spans="1:5" x14ac:dyDescent="0.2">
      <c r="A577" s="23" t="s">
        <v>1097</v>
      </c>
      <c r="B577" s="8">
        <v>80224521</v>
      </c>
      <c r="C577" s="25" t="s">
        <v>160</v>
      </c>
      <c r="D577" s="21">
        <f>COUNTIFS('CONTRATOS 2017'!AP:AP,A577,'CONTRATOS 2017'!$AD:AD,"&gt;=1")</f>
        <v>0</v>
      </c>
      <c r="E577" s="20">
        <f>SUMIFS('CONTRATOS 2017'!$AD:AD,'CONTRATOS 2017'!$AP:AP,A577)</f>
        <v>0</v>
      </c>
    </row>
    <row r="578" spans="1:5" x14ac:dyDescent="0.2">
      <c r="A578" s="23" t="s">
        <v>1348</v>
      </c>
      <c r="B578" s="8">
        <v>1032378600</v>
      </c>
      <c r="C578" s="25" t="s">
        <v>212</v>
      </c>
      <c r="D578" s="21">
        <f>COUNTIFS('CONTRATOS 2017'!AP:AP,A578,'CONTRATOS 2017'!$AD:AD,"&gt;=1")</f>
        <v>0</v>
      </c>
      <c r="E578" s="20">
        <f>SUMIFS('CONTRATOS 2017'!$AD:AD,'CONTRATOS 2017'!$AP:AP,A578)</f>
        <v>0</v>
      </c>
    </row>
    <row r="579" spans="1:5" x14ac:dyDescent="0.2">
      <c r="A579" s="23" t="s">
        <v>1413</v>
      </c>
      <c r="B579" s="8">
        <v>1095787871</v>
      </c>
      <c r="C579" s="25" t="s">
        <v>160</v>
      </c>
      <c r="D579" s="21">
        <f>COUNTIFS('CONTRATOS 2017'!AP:AP,A579,'CONTRATOS 2017'!$AD:AD,"&gt;=1")</f>
        <v>2</v>
      </c>
      <c r="E579" s="20">
        <f>SUMIFS('CONTRATOS 2017'!$AD:AD,'CONTRATOS 2017'!$AP:AP,A579)</f>
        <v>43201500</v>
      </c>
    </row>
    <row r="580" spans="1:5" x14ac:dyDescent="0.2">
      <c r="A580" s="23" t="s">
        <v>886</v>
      </c>
      <c r="B580" s="8">
        <v>73132714</v>
      </c>
      <c r="C580" s="25" t="s">
        <v>253</v>
      </c>
      <c r="D580" s="21">
        <f>COUNTIFS('CONTRATOS 2017'!AP:AP,A580,'CONTRATOS 2017'!$AD:AD,"&gt;=1")</f>
        <v>0</v>
      </c>
      <c r="E580" s="20">
        <f>SUMIFS('CONTRATOS 2017'!$AD:AD,'CONTRATOS 2017'!$AP:AP,A580)</f>
        <v>0</v>
      </c>
    </row>
    <row r="581" spans="1:5" x14ac:dyDescent="0.2">
      <c r="A581" s="23" t="s">
        <v>1197</v>
      </c>
      <c r="B581" s="15">
        <v>88253457</v>
      </c>
      <c r="C581" s="25" t="s">
        <v>160</v>
      </c>
      <c r="D581" s="21">
        <f>COUNTIFS('CONTRATOS 2017'!AP:AP,A581,'CONTRATOS 2017'!$AD:AD,"&gt;=1")</f>
        <v>0</v>
      </c>
      <c r="E581" s="20">
        <f>SUMIFS('CONTRATOS 2017'!$AD:AD,'CONTRATOS 2017'!$AP:AP,A581)</f>
        <v>0</v>
      </c>
    </row>
    <row r="582" spans="1:5" x14ac:dyDescent="0.2">
      <c r="A582" s="23" t="s">
        <v>752</v>
      </c>
      <c r="B582" s="8">
        <v>52833106</v>
      </c>
      <c r="C582" s="25" t="s">
        <v>160</v>
      </c>
      <c r="D582" s="21">
        <f>COUNTIFS('CONTRATOS 2017'!AP:AP,A582,'CONTRATOS 2017'!$AD:AD,"&gt;=1")</f>
        <v>0</v>
      </c>
      <c r="E582" s="20">
        <f>SUMIFS('CONTRATOS 2017'!$AD:AD,'CONTRATOS 2017'!$AP:AP,A582)</f>
        <v>0</v>
      </c>
    </row>
    <row r="583" spans="1:5" x14ac:dyDescent="0.2">
      <c r="A583" s="23" t="s">
        <v>519</v>
      </c>
      <c r="B583" s="8">
        <v>24397336</v>
      </c>
      <c r="C583" s="25" t="s">
        <v>173</v>
      </c>
      <c r="D583" s="21">
        <f>COUNTIFS('CONTRATOS 2017'!AP:AP,A583,'CONTRATOS 2017'!$AD:AD,"&gt;=1")</f>
        <v>0</v>
      </c>
      <c r="E583" s="20">
        <f>SUMIFS('CONTRATOS 2017'!$AD:AD,'CONTRATOS 2017'!$AP:AP,A583)</f>
        <v>0</v>
      </c>
    </row>
    <row r="584" spans="1:5" x14ac:dyDescent="0.2">
      <c r="A584" s="23" t="s">
        <v>1160</v>
      </c>
      <c r="B584" s="8">
        <v>86057898</v>
      </c>
      <c r="C584" s="25" t="s">
        <v>204</v>
      </c>
      <c r="D584" s="21">
        <f>COUNTIFS('CONTRATOS 2017'!AP:AP,A584,'CONTRATOS 2017'!$AD:AD,"&gt;=1")</f>
        <v>0</v>
      </c>
      <c r="E584" s="20">
        <f>SUMIFS('CONTRATOS 2017'!$AD:AD,'CONTRATOS 2017'!$AP:AP,A584)</f>
        <v>0</v>
      </c>
    </row>
    <row r="585" spans="1:5" x14ac:dyDescent="0.2">
      <c r="A585" s="23" t="s">
        <v>1100</v>
      </c>
      <c r="B585" s="8">
        <v>80232360</v>
      </c>
      <c r="C585" s="25" t="s">
        <v>160</v>
      </c>
      <c r="D585" s="21">
        <f>COUNTIFS('CONTRATOS 2017'!AP:AP,A585,'CONTRATOS 2017'!$AD:AD,"&gt;=1")</f>
        <v>0</v>
      </c>
      <c r="E585" s="20">
        <f>SUMIFS('CONTRATOS 2017'!$AD:AD,'CONTRATOS 2017'!$AP:AP,A585)</f>
        <v>0</v>
      </c>
    </row>
    <row r="586" spans="1:5" x14ac:dyDescent="0.2">
      <c r="A586" s="23" t="s">
        <v>1129</v>
      </c>
      <c r="B586" s="8">
        <v>80828947</v>
      </c>
      <c r="C586" s="25" t="s">
        <v>160</v>
      </c>
      <c r="D586" s="21">
        <f>COUNTIFS('CONTRATOS 2017'!AP:AP,A586,'CONTRATOS 2017'!$AD:AD,"&gt;=1")</f>
        <v>0</v>
      </c>
      <c r="E586" s="20">
        <f>SUMIFS('CONTRATOS 2017'!$AD:AD,'CONTRATOS 2017'!$AP:AP,A586)</f>
        <v>0</v>
      </c>
    </row>
    <row r="587" spans="1:5" x14ac:dyDescent="0.2">
      <c r="A587" s="23" t="s">
        <v>304</v>
      </c>
      <c r="B587" s="8">
        <v>4514089</v>
      </c>
      <c r="C587" s="25" t="s">
        <v>172</v>
      </c>
      <c r="D587" s="21">
        <f>COUNTIFS('CONTRATOS 2017'!AP:AP,A587,'CONTRATOS 2017'!$AD:AD,"&gt;=1")</f>
        <v>0</v>
      </c>
      <c r="E587" s="20">
        <f>SUMIFS('CONTRATOS 2017'!$AD:AD,'CONTRATOS 2017'!$AP:AP,A587)</f>
        <v>0</v>
      </c>
    </row>
    <row r="588" spans="1:5" x14ac:dyDescent="0.2">
      <c r="A588" s="23" t="s">
        <v>1048</v>
      </c>
      <c r="B588" s="8">
        <v>80006487</v>
      </c>
      <c r="C588" s="25" t="s">
        <v>185</v>
      </c>
      <c r="D588" s="21">
        <f>COUNTIFS('CONTRATOS 2017'!AP:AP,A588,'CONTRATOS 2017'!$AD:AD,"&gt;=1")</f>
        <v>0</v>
      </c>
      <c r="E588" s="20">
        <f>SUMIFS('CONTRATOS 2017'!$AD:AD,'CONTRATOS 2017'!$AP:AP,A588)</f>
        <v>0</v>
      </c>
    </row>
    <row r="589" spans="1:5" x14ac:dyDescent="0.2">
      <c r="A589" s="23" t="s">
        <v>1439</v>
      </c>
      <c r="B589" s="8">
        <v>1130621074</v>
      </c>
      <c r="C589" s="25" t="s">
        <v>160</v>
      </c>
      <c r="D589" s="21">
        <f>COUNTIFS('CONTRATOS 2017'!AP:AP,A589,'CONTRATOS 2017'!$AD:AD,"&gt;=1")</f>
        <v>0</v>
      </c>
      <c r="E589" s="20">
        <f>SUMIFS('CONTRATOS 2017'!$AD:AD,'CONTRATOS 2017'!$AP:AP,A589)</f>
        <v>0</v>
      </c>
    </row>
    <row r="590" spans="1:5" x14ac:dyDescent="0.2">
      <c r="A590" s="23" t="s">
        <v>1158</v>
      </c>
      <c r="B590" s="8">
        <v>86056990</v>
      </c>
      <c r="C590" s="25" t="s">
        <v>214</v>
      </c>
      <c r="D590" s="21">
        <f>COUNTIFS('CONTRATOS 2017'!AP:AP,A590,'CONTRATOS 2017'!$AD:AD,"&gt;=1")</f>
        <v>0</v>
      </c>
      <c r="E590" s="20">
        <f>SUMIFS('CONTRATOS 2017'!$AD:AD,'CONTRATOS 2017'!$AP:AP,A590)</f>
        <v>0</v>
      </c>
    </row>
    <row r="591" spans="1:5" x14ac:dyDescent="0.2">
      <c r="A591" s="23" t="s">
        <v>1173</v>
      </c>
      <c r="B591" s="8">
        <v>87717949</v>
      </c>
      <c r="C591" s="25" t="s">
        <v>221</v>
      </c>
      <c r="D591" s="21">
        <f>COUNTIFS('CONTRATOS 2017'!AP:AP,A591,'CONTRATOS 2017'!$AD:AD,"&gt;=1")</f>
        <v>0</v>
      </c>
      <c r="E591" s="20">
        <f>SUMIFS('CONTRATOS 2017'!$AD:AD,'CONTRATOS 2017'!$AP:AP,A591)</f>
        <v>0</v>
      </c>
    </row>
    <row r="592" spans="1:5" x14ac:dyDescent="0.2">
      <c r="A592" s="23" t="s">
        <v>1199</v>
      </c>
      <c r="B592" s="8">
        <v>88263914</v>
      </c>
      <c r="C592" s="25" t="s">
        <v>278</v>
      </c>
      <c r="D592" s="21">
        <f>COUNTIFS('CONTRATOS 2017'!AP:AP,A592,'CONTRATOS 2017'!$AD:AD,"&gt;=1")</f>
        <v>0</v>
      </c>
      <c r="E592" s="20">
        <f>SUMIFS('CONTRATOS 2017'!$AD:AD,'CONTRATOS 2017'!$AP:AP,A592)</f>
        <v>0</v>
      </c>
    </row>
    <row r="593" spans="1:5" x14ac:dyDescent="0.2">
      <c r="A593" s="23" t="s">
        <v>1053</v>
      </c>
      <c r="B593" s="8">
        <v>80027561</v>
      </c>
      <c r="C593" s="25" t="s">
        <v>160</v>
      </c>
      <c r="D593" s="21">
        <f>COUNTIFS('CONTRATOS 2017'!AP:AP,A593,'CONTRATOS 2017'!$AD:AD,"&gt;=1")</f>
        <v>0</v>
      </c>
      <c r="E593" s="20">
        <f>SUMIFS('CONTRATOS 2017'!$AD:AD,'CONTRATOS 2017'!$AP:AP,A593)</f>
        <v>0</v>
      </c>
    </row>
    <row r="594" spans="1:5" x14ac:dyDescent="0.2">
      <c r="A594" s="23" t="s">
        <v>1441</v>
      </c>
      <c r="B594" s="8">
        <v>1130646106</v>
      </c>
      <c r="C594" s="25" t="s">
        <v>170</v>
      </c>
      <c r="D594" s="21">
        <f>COUNTIFS('CONTRATOS 2017'!AP:AP,A594,'CONTRATOS 2017'!$AD:AD,"&gt;=1")</f>
        <v>0</v>
      </c>
      <c r="E594" s="20">
        <f>SUMIFS('CONTRATOS 2017'!$AD:AD,'CONTRATOS 2017'!$AP:AP,A594)</f>
        <v>0</v>
      </c>
    </row>
    <row r="595" spans="1:5" x14ac:dyDescent="0.2">
      <c r="A595" s="23" t="s">
        <v>1125</v>
      </c>
      <c r="B595" s="8">
        <v>80797012</v>
      </c>
      <c r="C595" s="25" t="s">
        <v>160</v>
      </c>
      <c r="D595" s="21">
        <f>COUNTIFS('CONTRATOS 2017'!AP:AP,A595,'CONTRATOS 2017'!$AD:AD,"&gt;=1")</f>
        <v>0</v>
      </c>
      <c r="E595" s="20">
        <f>SUMIFS('CONTRATOS 2017'!$AD:AD,'CONTRATOS 2017'!$AP:AP,A595)</f>
        <v>0</v>
      </c>
    </row>
    <row r="596" spans="1:5" x14ac:dyDescent="0.2">
      <c r="A596" s="23" t="s">
        <v>990</v>
      </c>
      <c r="B596" s="8">
        <v>79661784</v>
      </c>
      <c r="C596" s="25" t="s">
        <v>204</v>
      </c>
      <c r="D596" s="21">
        <f>COUNTIFS('CONTRATOS 2017'!AP:AP,A596,'CONTRATOS 2017'!$AD:AD,"&gt;=1")</f>
        <v>0</v>
      </c>
      <c r="E596" s="20">
        <f>SUMIFS('CONTRATOS 2017'!$AD:AD,'CONTRATOS 2017'!$AP:AP,A596)</f>
        <v>0</v>
      </c>
    </row>
    <row r="597" spans="1:5" x14ac:dyDescent="0.2">
      <c r="A597" s="23" t="s">
        <v>1120</v>
      </c>
      <c r="B597" s="8">
        <v>80729238</v>
      </c>
      <c r="C597" s="25" t="s">
        <v>162</v>
      </c>
      <c r="D597" s="21">
        <f>COUNTIFS('CONTRATOS 2017'!AP:AP,A597,'CONTRATOS 2017'!$AD:AD,"&gt;=1")</f>
        <v>0</v>
      </c>
      <c r="E597" s="20">
        <f>SUMIFS('CONTRATOS 2017'!$AD:AD,'CONTRATOS 2017'!$AP:AP,A597)</f>
        <v>0</v>
      </c>
    </row>
    <row r="598" spans="1:5" x14ac:dyDescent="0.2">
      <c r="A598" s="23" t="s">
        <v>1102</v>
      </c>
      <c r="B598" s="8">
        <v>80235298</v>
      </c>
      <c r="C598" s="25" t="s">
        <v>251</v>
      </c>
      <c r="D598" s="21">
        <f>COUNTIFS('CONTRATOS 2017'!AP:AP,A598,'CONTRATOS 2017'!$AD:AD,"&gt;=1")</f>
        <v>0</v>
      </c>
      <c r="E598" s="20">
        <f>SUMIFS('CONTRATOS 2017'!$AD:AD,'CONTRATOS 2017'!$AP:AP,A598)</f>
        <v>0</v>
      </c>
    </row>
    <row r="599" spans="1:5" x14ac:dyDescent="0.2">
      <c r="A599" s="23" t="s">
        <v>142</v>
      </c>
      <c r="B599" s="8">
        <v>79537863</v>
      </c>
      <c r="C599" s="25" t="s">
        <v>161</v>
      </c>
      <c r="D599" s="21">
        <f>COUNTIFS('CONTRATOS 2017'!AP:AP,A599,'CONTRATOS 2017'!$AD:AD,"&gt;=1")</f>
        <v>1</v>
      </c>
      <c r="E599" s="20">
        <f>SUMIFS('CONTRATOS 2017'!$AD:AD,'CONTRATOS 2017'!$AP:AP,A599)</f>
        <v>281605882</v>
      </c>
    </row>
    <row r="600" spans="1:5" x14ac:dyDescent="0.2">
      <c r="A600" s="23" t="s">
        <v>84</v>
      </c>
      <c r="B600" s="8">
        <v>74753736</v>
      </c>
      <c r="C600" s="25" t="s">
        <v>171</v>
      </c>
      <c r="D600" s="21">
        <f>COUNTIFS('CONTRATOS 2017'!AP:AP,A600,'CONTRATOS 2017'!$AD:AD,"&gt;=1")</f>
        <v>0</v>
      </c>
      <c r="E600" s="20">
        <f>SUMIFS('CONTRATOS 2017'!$AD:AD,'CONTRATOS 2017'!$AP:AP,A600)</f>
        <v>0</v>
      </c>
    </row>
    <row r="601" spans="1:5" x14ac:dyDescent="0.2">
      <c r="A601" s="23" t="s">
        <v>1110</v>
      </c>
      <c r="B601" s="8">
        <v>80402943</v>
      </c>
      <c r="C601" s="25" t="s">
        <v>196</v>
      </c>
      <c r="D601" s="21">
        <f>COUNTIFS('CONTRATOS 2017'!AP:AP,A601,'CONTRATOS 2017'!$AD:AD,"&gt;=1")</f>
        <v>0</v>
      </c>
      <c r="E601" s="20">
        <f>SUMIFS('CONTRATOS 2017'!$AD:AD,'CONTRATOS 2017'!$AP:AP,A601)</f>
        <v>0</v>
      </c>
    </row>
    <row r="602" spans="1:5" x14ac:dyDescent="0.2">
      <c r="A602" s="23" t="s">
        <v>806</v>
      </c>
      <c r="B602" s="8">
        <v>55220904</v>
      </c>
      <c r="C602" s="25" t="s">
        <v>160</v>
      </c>
      <c r="D602" s="21">
        <f>COUNTIFS('CONTRATOS 2017'!AP:AP,A602,'CONTRATOS 2017'!$AD:AD,"&gt;=1")</f>
        <v>0</v>
      </c>
      <c r="E602" s="20">
        <f>SUMIFS('CONTRATOS 2017'!$AD:AD,'CONTRATOS 2017'!$AP:AP,A602)</f>
        <v>0</v>
      </c>
    </row>
    <row r="603" spans="1:5" x14ac:dyDescent="0.2">
      <c r="A603" s="23" t="s">
        <v>1241</v>
      </c>
      <c r="B603" s="8">
        <v>94512395</v>
      </c>
      <c r="C603" s="25" t="s">
        <v>200</v>
      </c>
      <c r="D603" s="21">
        <f>COUNTIFS('CONTRATOS 2017'!AP:AP,A603,'CONTRATOS 2017'!$AD:AD,"&gt;=1")</f>
        <v>0</v>
      </c>
      <c r="E603" s="20">
        <f>SUMIFS('CONTRATOS 2017'!$AD:AD,'CONTRATOS 2017'!$AP:AP,A603)</f>
        <v>0</v>
      </c>
    </row>
    <row r="604" spans="1:5" x14ac:dyDescent="0.2">
      <c r="A604" s="23" t="s">
        <v>81</v>
      </c>
      <c r="B604" s="8">
        <v>78750941</v>
      </c>
      <c r="C604" s="25" t="s">
        <v>188</v>
      </c>
      <c r="D604" s="21">
        <f>COUNTIFS('CONTRATOS 2017'!AP:AP,A604,'CONTRATOS 2017'!$AD:AD,"&gt;=1")</f>
        <v>0</v>
      </c>
      <c r="E604" s="20">
        <f>SUMIFS('CONTRATOS 2017'!$AD:AD,'CONTRATOS 2017'!$AP:AP,A604)</f>
        <v>0</v>
      </c>
    </row>
    <row r="605" spans="1:5" x14ac:dyDescent="0.2">
      <c r="A605" s="23" t="s">
        <v>1150</v>
      </c>
      <c r="B605" s="8">
        <v>85471168</v>
      </c>
      <c r="C605" s="25" t="s">
        <v>194</v>
      </c>
      <c r="D605" s="21">
        <f>COUNTIFS('CONTRATOS 2017'!AP:AP,A605,'CONTRATOS 2017'!$AD:AD,"&gt;=1")</f>
        <v>0</v>
      </c>
      <c r="E605" s="20">
        <f>SUMIFS('CONTRATOS 2017'!$AD:AD,'CONTRATOS 2017'!$AP:AP,A605)</f>
        <v>0</v>
      </c>
    </row>
    <row r="606" spans="1:5" x14ac:dyDescent="0.2">
      <c r="A606" s="23" t="s">
        <v>1384</v>
      </c>
      <c r="B606" s="8">
        <v>1065600477</v>
      </c>
      <c r="C606" s="25" t="s">
        <v>160</v>
      </c>
      <c r="D606" s="21">
        <f>COUNTIFS('CONTRATOS 2017'!AP:AP,A606,'CONTRATOS 2017'!$AD:AD,"&gt;=1")</f>
        <v>0</v>
      </c>
      <c r="E606" s="20">
        <f>SUMIFS('CONTRATOS 2017'!$AD:AD,'CONTRATOS 2017'!$AP:AP,A606)</f>
        <v>0</v>
      </c>
    </row>
    <row r="607" spans="1:5" x14ac:dyDescent="0.2">
      <c r="A607" s="23" t="s">
        <v>1310</v>
      </c>
      <c r="B607" s="8">
        <v>1020756279</v>
      </c>
      <c r="C607" s="25" t="s">
        <v>269</v>
      </c>
      <c r="D607" s="21">
        <f>COUNTIFS('CONTRATOS 2017'!AP:AP,A607,'CONTRATOS 2017'!$AD:AD,"&gt;=1")</f>
        <v>0</v>
      </c>
      <c r="E607" s="20">
        <f>SUMIFS('CONTRATOS 2017'!$AD:AD,'CONTRATOS 2017'!$AP:AP,A607)</f>
        <v>0</v>
      </c>
    </row>
    <row r="608" spans="1:5" x14ac:dyDescent="0.2">
      <c r="A608" s="23" t="s">
        <v>548</v>
      </c>
      <c r="B608" s="8">
        <v>31710573</v>
      </c>
      <c r="C608" s="25" t="s">
        <v>160</v>
      </c>
      <c r="D608" s="21">
        <f>COUNTIFS('CONTRATOS 2017'!AP:AP,A608,'CONTRATOS 2017'!$AD:AD,"&gt;=1")</f>
        <v>0</v>
      </c>
      <c r="E608" s="20">
        <f>SUMIFS('CONTRATOS 2017'!$AD:AD,'CONTRATOS 2017'!$AP:AP,A608)</f>
        <v>0</v>
      </c>
    </row>
    <row r="609" spans="1:5" x14ac:dyDescent="0.2">
      <c r="A609" s="23" t="s">
        <v>625</v>
      </c>
      <c r="B609" s="8">
        <v>42013878</v>
      </c>
      <c r="C609" s="25" t="s">
        <v>192</v>
      </c>
      <c r="D609" s="21">
        <f>COUNTIFS('CONTRATOS 2017'!AP:AP,A609,'CONTRATOS 2017'!$AD:AD,"&gt;=1")</f>
        <v>0</v>
      </c>
      <c r="E609" s="20">
        <f>SUMIFS('CONTRATOS 2017'!$AD:AD,'CONTRATOS 2017'!$AP:AP,A609)</f>
        <v>0</v>
      </c>
    </row>
    <row r="610" spans="1:5" x14ac:dyDescent="0.2">
      <c r="A610" s="23" t="s">
        <v>1270</v>
      </c>
      <c r="B610" s="8">
        <v>1012375885</v>
      </c>
      <c r="C610" s="25" t="s">
        <v>160</v>
      </c>
      <c r="D610" s="21">
        <f>COUNTIFS('CONTRATOS 2017'!AP:AP,A610,'CONTRATOS 2017'!$AD:AD,"&gt;=1")</f>
        <v>0</v>
      </c>
      <c r="E610" s="20">
        <f>SUMIFS('CONTRATOS 2017'!$AD:AD,'CONTRATOS 2017'!$AP:AP,A610)</f>
        <v>0</v>
      </c>
    </row>
    <row r="611" spans="1:5" x14ac:dyDescent="0.2">
      <c r="A611" s="23" t="s">
        <v>800</v>
      </c>
      <c r="B611" s="8">
        <v>53115948</v>
      </c>
      <c r="C611" s="25" t="s">
        <v>189</v>
      </c>
      <c r="D611" s="21">
        <f>COUNTIFS('CONTRATOS 2017'!AP:AP,A611,'CONTRATOS 2017'!$AD:AD,"&gt;=1")</f>
        <v>0</v>
      </c>
      <c r="E611" s="20">
        <f>SUMIFS('CONTRATOS 2017'!$AD:AD,'CONTRATOS 2017'!$AP:AP,A611)</f>
        <v>0</v>
      </c>
    </row>
    <row r="612" spans="1:5" x14ac:dyDescent="0.2">
      <c r="A612" s="23" t="s">
        <v>755</v>
      </c>
      <c r="B612" s="8">
        <v>52840110</v>
      </c>
      <c r="C612" s="25" t="s">
        <v>160</v>
      </c>
      <c r="D612" s="21">
        <f>COUNTIFS('CONTRATOS 2017'!AP:AP,A612,'CONTRATOS 2017'!$AD:AD,"&gt;=1")</f>
        <v>0</v>
      </c>
      <c r="E612" s="20">
        <f>SUMIFS('CONTRATOS 2017'!$AD:AD,'CONTRATOS 2017'!$AP:AP,A612)</f>
        <v>0</v>
      </c>
    </row>
    <row r="613" spans="1:5" x14ac:dyDescent="0.2">
      <c r="A613" s="23" t="s">
        <v>726</v>
      </c>
      <c r="B613" s="8">
        <v>52496774</v>
      </c>
      <c r="C613" s="25" t="s">
        <v>238</v>
      </c>
      <c r="D613" s="21">
        <f>COUNTIFS('CONTRATOS 2017'!AP:AP,A613,'CONTRATOS 2017'!$AD:AD,"&gt;=1")</f>
        <v>0</v>
      </c>
      <c r="E613" s="20">
        <f>SUMIFS('CONTRATOS 2017'!$AD:AD,'CONTRATOS 2017'!$AP:AP,A613)</f>
        <v>0</v>
      </c>
    </row>
    <row r="614" spans="1:5" x14ac:dyDescent="0.2">
      <c r="A614" s="23" t="s">
        <v>741</v>
      </c>
      <c r="B614" s="8">
        <v>52740050</v>
      </c>
      <c r="C614" s="25" t="s">
        <v>160</v>
      </c>
      <c r="D614" s="21">
        <f>COUNTIFS('CONTRATOS 2017'!AP:AP,A614,'CONTRATOS 2017'!$AD:AD,"&gt;=1")</f>
        <v>0</v>
      </c>
      <c r="E614" s="20">
        <f>SUMIFS('CONTRATOS 2017'!$AD:AD,'CONTRATOS 2017'!$AP:AP,A614)</f>
        <v>0</v>
      </c>
    </row>
    <row r="615" spans="1:5" x14ac:dyDescent="0.2">
      <c r="A615" s="23" t="s">
        <v>601</v>
      </c>
      <c r="B615" s="8">
        <v>39678482</v>
      </c>
      <c r="C615" s="25" t="s">
        <v>187</v>
      </c>
      <c r="D615" s="21">
        <f>COUNTIFS('CONTRATOS 2017'!AP:AP,A615,'CONTRATOS 2017'!$AD:AD,"&gt;=1")</f>
        <v>0</v>
      </c>
      <c r="E615" s="20">
        <f>SUMIFS('CONTRATOS 2017'!$AD:AD,'CONTRATOS 2017'!$AP:AP,A615)</f>
        <v>0</v>
      </c>
    </row>
    <row r="616" spans="1:5" x14ac:dyDescent="0.2">
      <c r="A616" s="23" t="s">
        <v>1065</v>
      </c>
      <c r="B616" s="8">
        <v>80058262</v>
      </c>
      <c r="C616" s="25" t="s">
        <v>160</v>
      </c>
      <c r="D616" s="21">
        <f>COUNTIFS('CONTRATOS 2017'!AP:AP,A616,'CONTRATOS 2017'!$AD:AD,"&gt;=1")</f>
        <v>0</v>
      </c>
      <c r="E616" s="20">
        <f>SUMIFS('CONTRATOS 2017'!$AD:AD,'CONTRATOS 2017'!$AP:AP,A616)</f>
        <v>0</v>
      </c>
    </row>
    <row r="617" spans="1:5" x14ac:dyDescent="0.2">
      <c r="A617" s="23" t="s">
        <v>384</v>
      </c>
      <c r="B617" s="8">
        <v>11436922</v>
      </c>
      <c r="C617" s="25" t="s">
        <v>188</v>
      </c>
      <c r="D617" s="21">
        <f>COUNTIFS('CONTRATOS 2017'!AP:AP,A617,'CONTRATOS 2017'!$AD:AD,"&gt;=1")</f>
        <v>0</v>
      </c>
      <c r="E617" s="20">
        <f>SUMIFS('CONTRATOS 2017'!$AD:AD,'CONTRATOS 2017'!$AP:AP,A617)</f>
        <v>0</v>
      </c>
    </row>
    <row r="618" spans="1:5" x14ac:dyDescent="0.2">
      <c r="A618" s="23" t="s">
        <v>417</v>
      </c>
      <c r="B618" s="8">
        <v>12997080</v>
      </c>
      <c r="C618" s="25" t="s">
        <v>177</v>
      </c>
      <c r="D618" s="21">
        <f>COUNTIFS('CONTRATOS 2017'!AP:AP,A618,'CONTRATOS 2017'!$AD:AD,"&gt;=1")</f>
        <v>0</v>
      </c>
      <c r="E618" s="20">
        <f>SUMIFS('CONTRATOS 2017'!$AD:AD,'CONTRATOS 2017'!$AP:AP,A618)</f>
        <v>0</v>
      </c>
    </row>
    <row r="619" spans="1:5" x14ac:dyDescent="0.2">
      <c r="A619" s="23" t="s">
        <v>1268</v>
      </c>
      <c r="B619" s="8">
        <v>1012331657</v>
      </c>
      <c r="C619" s="25" t="s">
        <v>160</v>
      </c>
      <c r="D619" s="21">
        <f>COUNTIFS('CONTRATOS 2017'!AP:AP,A619,'CONTRATOS 2017'!$AD:AD,"&gt;=1")</f>
        <v>0</v>
      </c>
      <c r="E619" s="20">
        <f>SUMIFS('CONTRATOS 2017'!$AD:AD,'CONTRATOS 2017'!$AP:AP,A619)</f>
        <v>0</v>
      </c>
    </row>
    <row r="620" spans="1:5" x14ac:dyDescent="0.2">
      <c r="A620" s="23" t="s">
        <v>1093</v>
      </c>
      <c r="B620" s="8">
        <v>80214915</v>
      </c>
      <c r="C620" s="25" t="s">
        <v>160</v>
      </c>
      <c r="D620" s="21">
        <f>COUNTIFS('CONTRATOS 2017'!AP:AP,A620,'CONTRATOS 2017'!$AD:AD,"&gt;=1")</f>
        <v>0</v>
      </c>
      <c r="E620" s="20">
        <f>SUMIFS('CONTRATOS 2017'!$AD:AD,'CONTRATOS 2017'!$AP:AP,A620)</f>
        <v>0</v>
      </c>
    </row>
    <row r="621" spans="1:5" x14ac:dyDescent="0.2">
      <c r="A621" s="23" t="s">
        <v>1247</v>
      </c>
      <c r="B621" s="8">
        <v>98383338</v>
      </c>
      <c r="C621" s="25" t="s">
        <v>182</v>
      </c>
      <c r="D621" s="21">
        <f>COUNTIFS('CONTRATOS 2017'!AP:AP,A621,'CONTRATOS 2017'!$AD:AD,"&gt;=1")</f>
        <v>0</v>
      </c>
      <c r="E621" s="20">
        <f>SUMIFS('CONTRATOS 2017'!$AD:AD,'CONTRATOS 2017'!$AP:AP,A621)</f>
        <v>0</v>
      </c>
    </row>
    <row r="622" spans="1:5" x14ac:dyDescent="0.2">
      <c r="A622" s="23" t="s">
        <v>1362</v>
      </c>
      <c r="B622" s="8">
        <v>1037579334</v>
      </c>
      <c r="C622" s="25" t="s">
        <v>171</v>
      </c>
      <c r="D622" s="21">
        <f>COUNTIFS('CONTRATOS 2017'!AP:AP,A622,'CONTRATOS 2017'!$AD:AD,"&gt;=1")</f>
        <v>0</v>
      </c>
      <c r="E622" s="20">
        <f>SUMIFS('CONTRATOS 2017'!$AD:AD,'CONTRATOS 2017'!$AP:AP,A622)</f>
        <v>0</v>
      </c>
    </row>
    <row r="623" spans="1:5" x14ac:dyDescent="0.2">
      <c r="A623" s="23" t="s">
        <v>298</v>
      </c>
      <c r="B623" s="8">
        <v>4134291</v>
      </c>
      <c r="C623" s="25" t="s">
        <v>160</v>
      </c>
      <c r="D623" s="21">
        <f>COUNTIFS('CONTRATOS 2017'!AP:AP,A623,'CONTRATOS 2017'!$AD:AD,"&gt;=1")</f>
        <v>0</v>
      </c>
      <c r="E623" s="20">
        <f>SUMIFS('CONTRATOS 2017'!$AD:AD,'CONTRATOS 2017'!$AP:AP,A623)</f>
        <v>0</v>
      </c>
    </row>
    <row r="624" spans="1:5" x14ac:dyDescent="0.2">
      <c r="A624" s="23" t="s">
        <v>363</v>
      </c>
      <c r="B624" s="8">
        <v>10011504</v>
      </c>
      <c r="C624" s="25" t="s">
        <v>206</v>
      </c>
      <c r="D624" s="21">
        <f>COUNTIFS('CONTRATOS 2017'!AP:AP,A624,'CONTRATOS 2017'!$AD:AD,"&gt;=1")</f>
        <v>0</v>
      </c>
      <c r="E624" s="20">
        <f>SUMIFS('CONTRATOS 2017'!$AD:AD,'CONTRATOS 2017'!$AP:AP,A624)</f>
        <v>0</v>
      </c>
    </row>
    <row r="625" spans="1:5" x14ac:dyDescent="0.2">
      <c r="A625" s="23" t="s">
        <v>1011</v>
      </c>
      <c r="B625" s="8">
        <v>79818938</v>
      </c>
      <c r="C625" s="25" t="s">
        <v>160</v>
      </c>
      <c r="D625" s="21">
        <f>COUNTIFS('CONTRATOS 2017'!AP:AP,A625,'CONTRATOS 2017'!$AD:AD,"&gt;=1")</f>
        <v>0</v>
      </c>
      <c r="E625" s="20">
        <f>SUMIFS('CONTRATOS 2017'!$AD:AD,'CONTRATOS 2017'!$AP:AP,A625)</f>
        <v>0</v>
      </c>
    </row>
    <row r="626" spans="1:5" x14ac:dyDescent="0.2">
      <c r="A626" s="23" t="s">
        <v>981</v>
      </c>
      <c r="B626" s="8">
        <v>79596567</v>
      </c>
      <c r="C626" s="25" t="s">
        <v>250</v>
      </c>
      <c r="D626" s="21">
        <f>COUNTIFS('CONTRATOS 2017'!AP:AP,A626,'CONTRATOS 2017'!$AD:AD,"&gt;=1")</f>
        <v>0</v>
      </c>
      <c r="E626" s="20">
        <f>SUMIFS('CONTRATOS 2017'!$AD:AD,'CONTRATOS 2017'!$AP:AP,A626)</f>
        <v>0</v>
      </c>
    </row>
    <row r="627" spans="1:5" x14ac:dyDescent="0.2">
      <c r="A627" s="23" t="s">
        <v>924</v>
      </c>
      <c r="B627" s="8">
        <v>76324618</v>
      </c>
      <c r="C627" s="25" t="s">
        <v>162</v>
      </c>
      <c r="D627" s="21">
        <f>COUNTIFS('CONTRATOS 2017'!AP:AP,A627,'CONTRATOS 2017'!$AD:AD,"&gt;=1")</f>
        <v>0</v>
      </c>
      <c r="E627" s="20">
        <f>SUMIFS('CONTRATOS 2017'!$AD:AD,'CONTRATOS 2017'!$AP:AP,A627)</f>
        <v>0</v>
      </c>
    </row>
    <row r="628" spans="1:5" x14ac:dyDescent="0.2">
      <c r="A628" s="23" t="s">
        <v>409</v>
      </c>
      <c r="B628" s="8">
        <v>12753508</v>
      </c>
      <c r="C628" s="25" t="s">
        <v>175</v>
      </c>
      <c r="D628" s="21">
        <f>COUNTIFS('CONTRATOS 2017'!AP:AP,A628,'CONTRATOS 2017'!$AD:AD,"&gt;=1")</f>
        <v>0</v>
      </c>
      <c r="E628" s="20">
        <f>SUMIFS('CONTRATOS 2017'!$AD:AD,'CONTRATOS 2017'!$AP:AP,A628)</f>
        <v>0</v>
      </c>
    </row>
    <row r="629" spans="1:5" x14ac:dyDescent="0.2">
      <c r="A629" s="23" t="s">
        <v>421</v>
      </c>
      <c r="B629" s="8">
        <v>13069638</v>
      </c>
      <c r="C629" s="25" t="s">
        <v>196</v>
      </c>
      <c r="D629" s="21">
        <f>COUNTIFS('CONTRATOS 2017'!AP:AP,A629,'CONTRATOS 2017'!$AD:AD,"&gt;=1")</f>
        <v>0</v>
      </c>
      <c r="E629" s="20">
        <f>SUMIFS('CONTRATOS 2017'!$AD:AD,'CONTRATOS 2017'!$AP:AP,A629)</f>
        <v>0</v>
      </c>
    </row>
    <row r="630" spans="1:5" x14ac:dyDescent="0.2">
      <c r="A630" s="23" t="s">
        <v>1238</v>
      </c>
      <c r="B630" s="8">
        <v>94490869</v>
      </c>
      <c r="C630" s="25" t="s">
        <v>165</v>
      </c>
      <c r="D630" s="21">
        <f>COUNTIFS('CONTRATOS 2017'!AP:AP,A630,'CONTRATOS 2017'!$AD:AD,"&gt;=1")</f>
        <v>0</v>
      </c>
      <c r="E630" s="20">
        <f>SUMIFS('CONTRATOS 2017'!$AD:AD,'CONTRATOS 2017'!$AP:AP,A630)</f>
        <v>0</v>
      </c>
    </row>
    <row r="631" spans="1:5" x14ac:dyDescent="0.2">
      <c r="A631" s="23" t="s">
        <v>343</v>
      </c>
      <c r="B631" s="8">
        <v>8357229</v>
      </c>
      <c r="C631" s="25" t="s">
        <v>171</v>
      </c>
      <c r="D631" s="21">
        <f>COUNTIFS('CONTRATOS 2017'!AP:AP,A631,'CONTRATOS 2017'!$AD:AD,"&gt;=1")</f>
        <v>0</v>
      </c>
      <c r="E631" s="20">
        <f>SUMIFS('CONTRATOS 2017'!$AD:AD,'CONTRATOS 2017'!$AP:AP,A631)</f>
        <v>0</v>
      </c>
    </row>
    <row r="632" spans="1:5" x14ac:dyDescent="0.2">
      <c r="A632" s="23" t="s">
        <v>1360</v>
      </c>
      <c r="B632" s="8">
        <v>1033698105</v>
      </c>
      <c r="C632" s="25" t="s">
        <v>160</v>
      </c>
      <c r="D632" s="21">
        <f>COUNTIFS('CONTRATOS 2017'!AP:AP,A632,'CONTRATOS 2017'!$AD:AD,"&gt;=1")</f>
        <v>0</v>
      </c>
      <c r="E632" s="20">
        <f>SUMIFS('CONTRATOS 2017'!$AD:AD,'CONTRATOS 2017'!$AP:AP,A632)</f>
        <v>0</v>
      </c>
    </row>
    <row r="633" spans="1:5" x14ac:dyDescent="0.2">
      <c r="A633" s="23" t="s">
        <v>1059</v>
      </c>
      <c r="B633" s="8">
        <v>80040337</v>
      </c>
      <c r="C633" s="25" t="s">
        <v>160</v>
      </c>
      <c r="D633" s="21">
        <f>COUNTIFS('CONTRATOS 2017'!AP:AP,A633,'CONTRATOS 2017'!$AD:AD,"&gt;=1")</f>
        <v>0</v>
      </c>
      <c r="E633" s="20">
        <f>SUMIFS('CONTRATOS 2017'!$AD:AD,'CONTRATOS 2017'!$AP:AP,A633)</f>
        <v>0</v>
      </c>
    </row>
    <row r="634" spans="1:5" x14ac:dyDescent="0.2">
      <c r="A634" s="23" t="s">
        <v>941</v>
      </c>
      <c r="B634" s="8">
        <v>79122246</v>
      </c>
      <c r="C634" s="25" t="s">
        <v>250</v>
      </c>
      <c r="D634" s="21">
        <f>COUNTIFS('CONTRATOS 2017'!AP:AP,A634,'CONTRATOS 2017'!$AD:AD,"&gt;=1")</f>
        <v>0</v>
      </c>
      <c r="E634" s="20">
        <f>SUMIFS('CONTRATOS 2017'!$AD:AD,'CONTRATOS 2017'!$AP:AP,A634)</f>
        <v>0</v>
      </c>
    </row>
    <row r="635" spans="1:5" x14ac:dyDescent="0.2">
      <c r="A635" s="23" t="s">
        <v>322</v>
      </c>
      <c r="B635" s="8">
        <v>6597946</v>
      </c>
      <c r="C635" s="25" t="s">
        <v>183</v>
      </c>
      <c r="D635" s="21">
        <f>COUNTIFS('CONTRATOS 2017'!AP:AP,A635,'CONTRATOS 2017'!$AD:AD,"&gt;=1")</f>
        <v>0</v>
      </c>
      <c r="E635" s="20">
        <f>SUMIFS('CONTRATOS 2017'!$AD:AD,'CONTRATOS 2017'!$AP:AP,A635)</f>
        <v>0</v>
      </c>
    </row>
    <row r="636" spans="1:5" x14ac:dyDescent="0.2">
      <c r="A636" s="23" t="s">
        <v>1037</v>
      </c>
      <c r="B636" s="8">
        <v>79957950</v>
      </c>
      <c r="C636" s="25" t="s">
        <v>162</v>
      </c>
      <c r="D636" s="21">
        <f>COUNTIFS('CONTRATOS 2017'!AP:AP,A636,'CONTRATOS 2017'!$AD:AD,"&gt;=1")</f>
        <v>0</v>
      </c>
      <c r="E636" s="20">
        <f>SUMIFS('CONTRATOS 2017'!$AD:AD,'CONTRATOS 2017'!$AP:AP,A636)</f>
        <v>0</v>
      </c>
    </row>
    <row r="637" spans="1:5" x14ac:dyDescent="0.2">
      <c r="A637" s="23" t="s">
        <v>139</v>
      </c>
      <c r="B637" s="8">
        <v>79650674</v>
      </c>
      <c r="C637" s="25" t="s">
        <v>246</v>
      </c>
      <c r="D637" s="21">
        <f>COUNTIFS('CONTRATOS 2017'!AP:AP,A637,'CONTRATOS 2017'!$AD:AD,"&gt;=1")</f>
        <v>0</v>
      </c>
      <c r="E637" s="20">
        <f>SUMIFS('CONTRATOS 2017'!$AD:AD,'CONTRATOS 2017'!$AP:AP,A637)</f>
        <v>0</v>
      </c>
    </row>
    <row r="638" spans="1:5" x14ac:dyDescent="0.2">
      <c r="A638" s="23" t="s">
        <v>1192</v>
      </c>
      <c r="B638" s="8">
        <v>88241501</v>
      </c>
      <c r="C638" s="25" t="s">
        <v>205</v>
      </c>
      <c r="D638" s="21">
        <f>COUNTIFS('CONTRATOS 2017'!AP:AP,A638,'CONTRATOS 2017'!$AD:AD,"&gt;=1")</f>
        <v>0</v>
      </c>
      <c r="E638" s="20">
        <f>SUMIFS('CONTRATOS 2017'!$AD:AD,'CONTRATOS 2017'!$AP:AP,A638)</f>
        <v>0</v>
      </c>
    </row>
    <row r="639" spans="1:5" x14ac:dyDescent="0.2">
      <c r="A639" s="23" t="s">
        <v>400</v>
      </c>
      <c r="B639" s="8">
        <v>12402190</v>
      </c>
      <c r="C639" s="25" t="s">
        <v>217</v>
      </c>
      <c r="D639" s="21">
        <f>COUNTIFS('CONTRATOS 2017'!AP:AP,A639,'CONTRATOS 2017'!$AD:AD,"&gt;=1")</f>
        <v>0</v>
      </c>
      <c r="E639" s="20">
        <f>SUMIFS('CONTRATOS 2017'!$AD:AD,'CONTRATOS 2017'!$AP:AP,A639)</f>
        <v>0</v>
      </c>
    </row>
    <row r="640" spans="1:5" x14ac:dyDescent="0.2">
      <c r="A640" s="23" t="s">
        <v>870</v>
      </c>
      <c r="B640" s="8">
        <v>72213390</v>
      </c>
      <c r="C640" s="25" t="s">
        <v>199</v>
      </c>
      <c r="D640" s="21">
        <f>COUNTIFS('CONTRATOS 2017'!AP:AP,A640,'CONTRATOS 2017'!$AD:AD,"&gt;=1")</f>
        <v>0</v>
      </c>
      <c r="E640" s="20">
        <f>SUMIFS('CONTRATOS 2017'!$AD:AD,'CONTRATOS 2017'!$AP:AP,A640)</f>
        <v>0</v>
      </c>
    </row>
    <row r="641" spans="1:5" x14ac:dyDescent="0.2">
      <c r="A641" s="23" t="s">
        <v>1256</v>
      </c>
      <c r="B641" s="8">
        <v>98659151</v>
      </c>
      <c r="C641" s="25" t="s">
        <v>243</v>
      </c>
      <c r="D641" s="21">
        <f>COUNTIFS('CONTRATOS 2017'!AP:AP,A641,'CONTRATOS 2017'!$AD:AD,"&gt;=1")</f>
        <v>0</v>
      </c>
      <c r="E641" s="20">
        <f>SUMIFS('CONTRATOS 2017'!$AD:AD,'CONTRATOS 2017'!$AP:AP,A641)</f>
        <v>0</v>
      </c>
    </row>
    <row r="642" spans="1:5" x14ac:dyDescent="0.2">
      <c r="A642" s="23" t="s">
        <v>1114</v>
      </c>
      <c r="B642" s="8">
        <v>80492683</v>
      </c>
      <c r="C642" s="25" t="s">
        <v>171</v>
      </c>
      <c r="D642" s="21">
        <f>COUNTIFS('CONTRATOS 2017'!AP:AP,A642,'CONTRATOS 2017'!$AD:AD,"&gt;=1")</f>
        <v>0</v>
      </c>
      <c r="E642" s="20">
        <f>SUMIFS('CONTRATOS 2017'!$AD:AD,'CONTRATOS 2017'!$AP:AP,A642)</f>
        <v>0</v>
      </c>
    </row>
    <row r="643" spans="1:5" x14ac:dyDescent="0.2">
      <c r="A643" s="23" t="s">
        <v>1004</v>
      </c>
      <c r="B643" s="8">
        <v>79761933</v>
      </c>
      <c r="C643" s="25" t="s">
        <v>160</v>
      </c>
      <c r="D643" s="21">
        <f>COUNTIFS('CONTRATOS 2017'!AP:AP,A643,'CONTRATOS 2017'!$AD:AD,"&gt;=1")</f>
        <v>0</v>
      </c>
      <c r="E643" s="20">
        <f>SUMIFS('CONTRATOS 2017'!$AD:AD,'CONTRATOS 2017'!$AP:AP,A643)</f>
        <v>0</v>
      </c>
    </row>
    <row r="644" spans="1:5" x14ac:dyDescent="0.2">
      <c r="A644" s="23" t="s">
        <v>856</v>
      </c>
      <c r="B644" s="8">
        <v>71757969</v>
      </c>
      <c r="C644" s="25" t="s">
        <v>171</v>
      </c>
      <c r="D644" s="21">
        <f>COUNTIFS('CONTRATOS 2017'!AP:AP,A644,'CONTRATOS 2017'!$AD:AD,"&gt;=1")</f>
        <v>0</v>
      </c>
      <c r="E644" s="20">
        <f>SUMIFS('CONTRATOS 2017'!$AD:AD,'CONTRATOS 2017'!$AP:AP,A644)</f>
        <v>0</v>
      </c>
    </row>
    <row r="645" spans="1:5" x14ac:dyDescent="0.2">
      <c r="A645" s="23" t="s">
        <v>470</v>
      </c>
      <c r="B645" s="8">
        <v>17646290</v>
      </c>
      <c r="C645" s="25" t="s">
        <v>227</v>
      </c>
      <c r="D645" s="21">
        <f>COUNTIFS('CONTRATOS 2017'!AP:AP,A645,'CONTRATOS 2017'!$AD:AD,"&gt;=1")</f>
        <v>0</v>
      </c>
      <c r="E645" s="20">
        <f>SUMIFS('CONTRATOS 2017'!$AD:AD,'CONTRATOS 2017'!$AP:AP,A645)</f>
        <v>0</v>
      </c>
    </row>
    <row r="646" spans="1:5" x14ac:dyDescent="0.2">
      <c r="A646" s="23" t="s">
        <v>1253</v>
      </c>
      <c r="B646" s="8">
        <v>98600403</v>
      </c>
      <c r="C646" s="25" t="s">
        <v>191</v>
      </c>
      <c r="D646" s="21">
        <f>COUNTIFS('CONTRATOS 2017'!AP:AP,A646,'CONTRATOS 2017'!$AD:AD,"&gt;=1")</f>
        <v>0</v>
      </c>
      <c r="E646" s="20">
        <f>SUMIFS('CONTRATOS 2017'!$AD:AD,'CONTRATOS 2017'!$AP:AP,A646)</f>
        <v>0</v>
      </c>
    </row>
    <row r="647" spans="1:5" x14ac:dyDescent="0.2">
      <c r="A647" s="23" t="s">
        <v>942</v>
      </c>
      <c r="B647" s="8">
        <v>79140652</v>
      </c>
      <c r="C647" s="25" t="s">
        <v>221</v>
      </c>
      <c r="D647" s="21">
        <f>COUNTIFS('CONTRATOS 2017'!AP:AP,A647,'CONTRATOS 2017'!$AD:AD,"&gt;=1")</f>
        <v>0</v>
      </c>
      <c r="E647" s="20">
        <f>SUMIFS('CONTRATOS 2017'!$AD:AD,'CONTRATOS 2017'!$AP:AP,A647)</f>
        <v>0</v>
      </c>
    </row>
    <row r="648" spans="1:5" x14ac:dyDescent="0.2">
      <c r="A648" s="23" t="s">
        <v>1157</v>
      </c>
      <c r="B648" s="8">
        <v>86056267</v>
      </c>
      <c r="C648" s="25" t="s">
        <v>204</v>
      </c>
      <c r="D648" s="21">
        <f>COUNTIFS('CONTRATOS 2017'!AP:AP,A648,'CONTRATOS 2017'!$AD:AD,"&gt;=1")</f>
        <v>0</v>
      </c>
      <c r="E648" s="20">
        <f>SUMIFS('CONTRATOS 2017'!$AD:AD,'CONTRATOS 2017'!$AP:AP,A648)</f>
        <v>0</v>
      </c>
    </row>
    <row r="649" spans="1:5" x14ac:dyDescent="0.2">
      <c r="A649" s="23" t="s">
        <v>938</v>
      </c>
      <c r="B649" s="8">
        <v>79102447</v>
      </c>
      <c r="C649" s="25" t="s">
        <v>184</v>
      </c>
      <c r="D649" s="21">
        <f>COUNTIFS('CONTRATOS 2017'!AP:AP,A649,'CONTRATOS 2017'!$AD:AD,"&gt;=1")</f>
        <v>0</v>
      </c>
      <c r="E649" s="20">
        <f>SUMIFS('CONTRATOS 2017'!$AD:AD,'CONTRATOS 2017'!$AP:AP,A649)</f>
        <v>0</v>
      </c>
    </row>
    <row r="650" spans="1:5" x14ac:dyDescent="0.2">
      <c r="A650" s="23" t="s">
        <v>1454</v>
      </c>
      <c r="B650" s="8">
        <v>72222578</v>
      </c>
      <c r="C650" s="25" t="s">
        <v>272</v>
      </c>
      <c r="D650" s="21">
        <f>COUNTIFS('CONTRATOS 2017'!AP:AP,A650,'CONTRATOS 2017'!$AD:AD,"&gt;=1")</f>
        <v>0</v>
      </c>
      <c r="E650" s="20">
        <f>SUMIFS('CONTRATOS 2017'!$AD:AD,'CONTRATOS 2017'!$AP:AP,A650)</f>
        <v>0</v>
      </c>
    </row>
    <row r="651" spans="1:5" x14ac:dyDescent="0.2">
      <c r="A651" s="23" t="s">
        <v>64</v>
      </c>
      <c r="B651" s="8">
        <v>79379510</v>
      </c>
      <c r="C651" s="25" t="s">
        <v>239</v>
      </c>
      <c r="D651" s="21">
        <f>COUNTIFS('CONTRATOS 2017'!AP:AP,A651,'CONTRATOS 2017'!$AD:AD,"&gt;=1")</f>
        <v>1</v>
      </c>
      <c r="E651" s="20">
        <f>SUMIFS('CONTRATOS 2017'!$AD:AD,'CONTRATOS 2017'!$AP:AP,A651)</f>
        <v>23011000</v>
      </c>
    </row>
    <row r="652" spans="1:5" x14ac:dyDescent="0.2">
      <c r="A652" s="23" t="s">
        <v>873</v>
      </c>
      <c r="B652" s="8">
        <v>72222578</v>
      </c>
      <c r="C652" s="25" t="s">
        <v>281</v>
      </c>
      <c r="D652" s="21">
        <f>COUNTIFS('CONTRATOS 2017'!AP:AP,A652,'CONTRATOS 2017'!$AD:AD,"&gt;=1")</f>
        <v>0</v>
      </c>
      <c r="E652" s="20">
        <f>SUMIFS('CONTRATOS 2017'!$AD:AD,'CONTRATOS 2017'!$AP:AP,A652)</f>
        <v>0</v>
      </c>
    </row>
    <row r="653" spans="1:5" x14ac:dyDescent="0.2">
      <c r="A653" s="23" t="s">
        <v>1230</v>
      </c>
      <c r="B653" s="8">
        <v>94391703</v>
      </c>
      <c r="C653" s="25" t="s">
        <v>210</v>
      </c>
      <c r="D653" s="21">
        <f>COUNTIFS('CONTRATOS 2017'!AP:AP,A653,'CONTRATOS 2017'!$AD:AD,"&gt;=1")</f>
        <v>0</v>
      </c>
      <c r="E653" s="20">
        <f>SUMIFS('CONTRATOS 2017'!$AD:AD,'CONTRATOS 2017'!$AP:AP,A653)</f>
        <v>0</v>
      </c>
    </row>
    <row r="654" spans="1:5" x14ac:dyDescent="0.2">
      <c r="A654" s="23" t="s">
        <v>1085</v>
      </c>
      <c r="B654" s="8">
        <v>80150797</v>
      </c>
      <c r="C654" s="25" t="s">
        <v>160</v>
      </c>
      <c r="D654" s="21">
        <f>COUNTIFS('CONTRATOS 2017'!AP:AP,A654,'CONTRATOS 2017'!$AD:AD,"&gt;=1")</f>
        <v>0</v>
      </c>
      <c r="E654" s="20">
        <f>SUMIFS('CONTRATOS 2017'!$AD:AD,'CONTRATOS 2017'!$AP:AP,A654)</f>
        <v>0</v>
      </c>
    </row>
    <row r="655" spans="1:5" x14ac:dyDescent="0.2">
      <c r="A655" s="23" t="s">
        <v>970</v>
      </c>
      <c r="B655" s="8">
        <v>79528008</v>
      </c>
      <c r="C655" s="25" t="s">
        <v>162</v>
      </c>
      <c r="D655" s="21">
        <f>COUNTIFS('CONTRATOS 2017'!AP:AP,A655,'CONTRATOS 2017'!$AD:AD,"&gt;=1")</f>
        <v>0</v>
      </c>
      <c r="E655" s="20">
        <f>SUMIFS('CONTRATOS 2017'!$AD:AD,'CONTRATOS 2017'!$AP:AP,A655)</f>
        <v>0</v>
      </c>
    </row>
    <row r="656" spans="1:5" x14ac:dyDescent="0.2">
      <c r="A656" s="23" t="s">
        <v>920</v>
      </c>
      <c r="B656" s="8">
        <v>76306626</v>
      </c>
      <c r="C656" s="25" t="s">
        <v>210</v>
      </c>
      <c r="D656" s="21">
        <f>COUNTIFS('CONTRATOS 2017'!AP:AP,A656,'CONTRATOS 2017'!$AD:AD,"&gt;=1")</f>
        <v>0</v>
      </c>
      <c r="E656" s="20">
        <f>SUMIFS('CONTRATOS 2017'!$AD:AD,'CONTRATOS 2017'!$AP:AP,A656)</f>
        <v>0</v>
      </c>
    </row>
    <row r="657" spans="1:5" x14ac:dyDescent="0.2">
      <c r="A657" s="23" t="s">
        <v>1092</v>
      </c>
      <c r="B657" s="8">
        <v>80185748</v>
      </c>
      <c r="C657" s="25" t="s">
        <v>160</v>
      </c>
      <c r="D657" s="21">
        <f>COUNTIFS('CONTRATOS 2017'!AP:AP,A657,'CONTRATOS 2017'!$AD:AD,"&gt;=1")</f>
        <v>0</v>
      </c>
      <c r="E657" s="20">
        <f>SUMIFS('CONTRATOS 2017'!$AD:AD,'CONTRATOS 2017'!$AP:AP,A657)</f>
        <v>0</v>
      </c>
    </row>
    <row r="658" spans="1:5" x14ac:dyDescent="0.2">
      <c r="A658" s="23" t="s">
        <v>946</v>
      </c>
      <c r="B658" s="8">
        <v>79209954</v>
      </c>
      <c r="C658" s="25" t="s">
        <v>250</v>
      </c>
      <c r="D658" s="21">
        <f>COUNTIFS('CONTRATOS 2017'!AP:AP,A658,'CONTRATOS 2017'!$AD:AD,"&gt;=1")</f>
        <v>0</v>
      </c>
      <c r="E658" s="20">
        <f>SUMIFS('CONTRATOS 2017'!$AD:AD,'CONTRATOS 2017'!$AP:AP,A658)</f>
        <v>0</v>
      </c>
    </row>
    <row r="659" spans="1:5" x14ac:dyDescent="0.2">
      <c r="A659" s="23" t="s">
        <v>1306</v>
      </c>
      <c r="B659" s="8">
        <v>1019054159</v>
      </c>
      <c r="C659" s="25" t="s">
        <v>160</v>
      </c>
      <c r="D659" s="21">
        <f>COUNTIFS('CONTRATOS 2017'!AP:AP,A659,'CONTRATOS 2017'!$AD:AD,"&gt;=1")</f>
        <v>0</v>
      </c>
      <c r="E659" s="20">
        <f>SUMIFS('CONTRATOS 2017'!$AD:AD,'CONTRATOS 2017'!$AP:AP,A659)</f>
        <v>0</v>
      </c>
    </row>
    <row r="660" spans="1:5" x14ac:dyDescent="0.2">
      <c r="A660" s="23" t="s">
        <v>453</v>
      </c>
      <c r="B660" s="8">
        <v>16503431</v>
      </c>
      <c r="C660" s="25" t="s">
        <v>176</v>
      </c>
      <c r="D660" s="21">
        <f>COUNTIFS('CONTRATOS 2017'!AP:AP,A660,'CONTRATOS 2017'!$AD:AD,"&gt;=1")</f>
        <v>0</v>
      </c>
      <c r="E660" s="20">
        <f>SUMIFS('CONTRATOS 2017'!$AD:AD,'CONTRATOS 2017'!$AP:AP,A660)</f>
        <v>0</v>
      </c>
    </row>
    <row r="661" spans="1:5" x14ac:dyDescent="0.2">
      <c r="A661" s="23" t="s">
        <v>912</v>
      </c>
      <c r="B661" s="8">
        <v>75071523</v>
      </c>
      <c r="C661" s="25" t="s">
        <v>178</v>
      </c>
      <c r="D661" s="21">
        <f>COUNTIFS('CONTRATOS 2017'!AP:AP,A661,'CONTRATOS 2017'!$AD:AD,"&gt;=1")</f>
        <v>0</v>
      </c>
      <c r="E661" s="20">
        <f>SUMIFS('CONTRATOS 2017'!$AD:AD,'CONTRATOS 2017'!$AP:AP,A661)</f>
        <v>0</v>
      </c>
    </row>
    <row r="662" spans="1:5" x14ac:dyDescent="0.2">
      <c r="A662" s="23" t="s">
        <v>415</v>
      </c>
      <c r="B662" s="8">
        <v>12990182</v>
      </c>
      <c r="C662" s="25" t="s">
        <v>180</v>
      </c>
      <c r="D662" s="21">
        <f>COUNTIFS('CONTRATOS 2017'!AP:AP,A662,'CONTRATOS 2017'!$AD:AD,"&gt;=1")</f>
        <v>0</v>
      </c>
      <c r="E662" s="20">
        <f>SUMIFS('CONTRATOS 2017'!$AD:AD,'CONTRATOS 2017'!$AP:AP,A662)</f>
        <v>0</v>
      </c>
    </row>
    <row r="663" spans="1:5" x14ac:dyDescent="0.2">
      <c r="A663" s="23" t="s">
        <v>1191</v>
      </c>
      <c r="B663" s="8">
        <v>88235528</v>
      </c>
      <c r="C663" s="25" t="s">
        <v>180</v>
      </c>
      <c r="D663" s="21">
        <f>COUNTIFS('CONTRATOS 2017'!AP:AP,A663,'CONTRATOS 2017'!$AD:AD,"&gt;=1")</f>
        <v>0</v>
      </c>
      <c r="E663" s="20">
        <f>SUMIFS('CONTRATOS 2017'!$AD:AD,'CONTRATOS 2017'!$AP:AP,A663)</f>
        <v>0</v>
      </c>
    </row>
    <row r="664" spans="1:5" x14ac:dyDescent="0.2">
      <c r="A664" s="23" t="s">
        <v>132</v>
      </c>
      <c r="B664" s="8">
        <v>80236507</v>
      </c>
      <c r="C664" s="25" t="s">
        <v>163</v>
      </c>
      <c r="D664" s="21">
        <f>COUNTIFS('CONTRATOS 2017'!AP:AP,A664,'CONTRATOS 2017'!$AD:AD,"&gt;=1")</f>
        <v>0</v>
      </c>
      <c r="E664" s="20">
        <f>SUMIFS('CONTRATOS 2017'!$AD:AD,'CONTRATOS 2017'!$AP:AP,A664)</f>
        <v>0</v>
      </c>
    </row>
    <row r="665" spans="1:5" x14ac:dyDescent="0.2">
      <c r="A665" s="23" t="s">
        <v>1140</v>
      </c>
      <c r="B665" s="8">
        <v>84046646</v>
      </c>
      <c r="C665" s="25" t="s">
        <v>233</v>
      </c>
      <c r="D665" s="21">
        <f>COUNTIFS('CONTRATOS 2017'!AP:AP,A665,'CONTRATOS 2017'!$AD:AD,"&gt;=1")</f>
        <v>0</v>
      </c>
      <c r="E665" s="20">
        <f>SUMIFS('CONTRATOS 2017'!$AD:AD,'CONTRATOS 2017'!$AP:AP,A665)</f>
        <v>0</v>
      </c>
    </row>
    <row r="666" spans="1:5" x14ac:dyDescent="0.2">
      <c r="A666" s="23" t="s">
        <v>459</v>
      </c>
      <c r="B666" s="8">
        <v>16932101</v>
      </c>
      <c r="C666" s="25" t="s">
        <v>170</v>
      </c>
      <c r="D666" s="21">
        <f>COUNTIFS('CONTRATOS 2017'!AP:AP,A666,'CONTRATOS 2017'!$AD:AD,"&gt;=1")</f>
        <v>0</v>
      </c>
      <c r="E666" s="20">
        <f>SUMIFS('CONTRATOS 2017'!$AD:AD,'CONTRATOS 2017'!$AP:AP,A666)</f>
        <v>0</v>
      </c>
    </row>
    <row r="667" spans="1:5" x14ac:dyDescent="0.2">
      <c r="A667" s="23" t="s">
        <v>1188</v>
      </c>
      <c r="B667" s="8">
        <v>88234314</v>
      </c>
      <c r="C667" s="25" t="s">
        <v>278</v>
      </c>
      <c r="D667" s="21">
        <f>COUNTIFS('CONTRATOS 2017'!AP:AP,A667,'CONTRATOS 2017'!$AD:AD,"&gt;=1")</f>
        <v>0</v>
      </c>
      <c r="E667" s="20">
        <f>SUMIFS('CONTRATOS 2017'!$AD:AD,'CONTRATOS 2017'!$AP:AP,A667)</f>
        <v>0</v>
      </c>
    </row>
    <row r="668" spans="1:5" x14ac:dyDescent="0.2">
      <c r="A668" s="23" t="s">
        <v>997</v>
      </c>
      <c r="B668" s="8">
        <v>79714894</v>
      </c>
      <c r="C668" s="25" t="s">
        <v>189</v>
      </c>
      <c r="D668" s="21">
        <f>COUNTIFS('CONTRATOS 2017'!AP:AP,A668,'CONTRATOS 2017'!$AD:AD,"&gt;=1")</f>
        <v>0</v>
      </c>
      <c r="E668" s="20">
        <f>SUMIFS('CONTRATOS 2017'!$AD:AD,'CONTRATOS 2017'!$AP:AP,A668)</f>
        <v>0</v>
      </c>
    </row>
    <row r="669" spans="1:5" x14ac:dyDescent="0.2">
      <c r="A669" s="23" t="s">
        <v>1168</v>
      </c>
      <c r="B669" s="8">
        <v>87027517</v>
      </c>
      <c r="C669" s="25" t="s">
        <v>173</v>
      </c>
      <c r="D669" s="21">
        <f>COUNTIFS('CONTRATOS 2017'!AP:AP,A669,'CONTRATOS 2017'!$AD:AD,"&gt;=1")</f>
        <v>0</v>
      </c>
      <c r="E669" s="20">
        <f>SUMIFS('CONTRATOS 2017'!$AD:AD,'CONTRATOS 2017'!$AP:AP,A669)</f>
        <v>0</v>
      </c>
    </row>
    <row r="670" spans="1:5" x14ac:dyDescent="0.2">
      <c r="A670" s="23" t="s">
        <v>28</v>
      </c>
      <c r="B670" s="8">
        <v>80901889</v>
      </c>
      <c r="C670" s="25" t="s">
        <v>206</v>
      </c>
      <c r="D670" s="21">
        <f>COUNTIFS('CONTRATOS 2017'!AP:AP,A670,'CONTRATOS 2017'!$AD:AD,"&gt;=1")</f>
        <v>0</v>
      </c>
      <c r="E670" s="20">
        <f>SUMIFS('CONTRATOS 2017'!$AD:AD,'CONTRATOS 2017'!$AP:AP,A670)</f>
        <v>0</v>
      </c>
    </row>
    <row r="671" spans="1:5" x14ac:dyDescent="0.2">
      <c r="A671" s="23" t="s">
        <v>42</v>
      </c>
      <c r="B671" s="8">
        <v>80901889</v>
      </c>
      <c r="C671" s="25" t="s">
        <v>196</v>
      </c>
      <c r="D671" s="21">
        <f>COUNTIFS('CONTRATOS 2017'!AP:AP,A671,'CONTRATOS 2017'!$AD:AD,"&gt;=1")</f>
        <v>0</v>
      </c>
      <c r="E671" s="20">
        <f>SUMIFS('CONTRATOS 2017'!$AD:AD,'CONTRATOS 2017'!$AP:AP,A671)</f>
        <v>0</v>
      </c>
    </row>
    <row r="672" spans="1:5" x14ac:dyDescent="0.2">
      <c r="A672" s="23" t="s">
        <v>1207</v>
      </c>
      <c r="B672" s="8">
        <v>91494573</v>
      </c>
      <c r="C672" s="25" t="s">
        <v>183</v>
      </c>
      <c r="D672" s="21">
        <f>COUNTIFS('CONTRATOS 2017'!AP:AP,A672,'CONTRATOS 2017'!$AD:AD,"&gt;=1")</f>
        <v>0</v>
      </c>
      <c r="E672" s="20">
        <f>SUMIFS('CONTRATOS 2017'!$AD:AD,'CONTRATOS 2017'!$AP:AP,A672)</f>
        <v>0</v>
      </c>
    </row>
    <row r="673" spans="1:5" x14ac:dyDescent="0.2">
      <c r="A673" s="23" t="s">
        <v>345</v>
      </c>
      <c r="B673" s="8">
        <v>8509646</v>
      </c>
      <c r="C673" s="25" t="s">
        <v>200</v>
      </c>
      <c r="D673" s="21">
        <f>COUNTIFS('CONTRATOS 2017'!AP:AP,A673,'CONTRATOS 2017'!$AD:AD,"&gt;=1")</f>
        <v>0</v>
      </c>
      <c r="E673" s="20">
        <f>SUMIFS('CONTRATOS 2017'!$AD:AD,'CONTRATOS 2017'!$AP:AP,A673)</f>
        <v>0</v>
      </c>
    </row>
    <row r="674" spans="1:5" x14ac:dyDescent="0.2">
      <c r="A674" s="23" t="s">
        <v>1211</v>
      </c>
      <c r="B674" s="8">
        <v>93087422</v>
      </c>
      <c r="C674" s="25" t="s">
        <v>189</v>
      </c>
      <c r="D674" s="21">
        <f>COUNTIFS('CONTRATOS 2017'!AP:AP,A674,'CONTRATOS 2017'!$AD:AD,"&gt;=1")</f>
        <v>0</v>
      </c>
      <c r="E674" s="20">
        <f>SUMIFS('CONTRATOS 2017'!$AD:AD,'CONTRATOS 2017'!$AP:AP,A674)</f>
        <v>0</v>
      </c>
    </row>
    <row r="675" spans="1:5" x14ac:dyDescent="0.2">
      <c r="A675" s="23" t="s">
        <v>871</v>
      </c>
      <c r="B675" s="8">
        <v>72215477</v>
      </c>
      <c r="C675" s="25" t="s">
        <v>160</v>
      </c>
      <c r="D675" s="21">
        <f>COUNTIFS('CONTRATOS 2017'!AP:AP,A675,'CONTRATOS 2017'!$AD:AD,"&gt;=1")</f>
        <v>0</v>
      </c>
      <c r="E675" s="20">
        <f>SUMIFS('CONTRATOS 2017'!$AD:AD,'CONTRATOS 2017'!$AP:AP,A675)</f>
        <v>0</v>
      </c>
    </row>
    <row r="676" spans="1:5" x14ac:dyDescent="0.2">
      <c r="A676" s="23" t="s">
        <v>1196</v>
      </c>
      <c r="B676" s="8">
        <v>88246228</v>
      </c>
      <c r="C676" s="25" t="s">
        <v>176</v>
      </c>
      <c r="D676" s="21">
        <f>COUNTIFS('CONTRATOS 2017'!AP:AP,A676,'CONTRATOS 2017'!$AD:AD,"&gt;=1")</f>
        <v>0</v>
      </c>
      <c r="E676" s="20">
        <f>SUMIFS('CONTRATOS 2017'!$AD:AD,'CONTRATOS 2017'!$AP:AP,A676)</f>
        <v>0</v>
      </c>
    </row>
    <row r="677" spans="1:5" x14ac:dyDescent="0.2">
      <c r="A677" s="23" t="s">
        <v>418</v>
      </c>
      <c r="B677" s="8">
        <v>13067953</v>
      </c>
      <c r="C677" s="25" t="s">
        <v>209</v>
      </c>
      <c r="D677" s="21">
        <f>COUNTIFS('CONTRATOS 2017'!AP:AP,A677,'CONTRATOS 2017'!$AD:AD,"&gt;=1")</f>
        <v>0</v>
      </c>
      <c r="E677" s="20">
        <f>SUMIFS('CONTRATOS 2017'!$AD:AD,'CONTRATOS 2017'!$AP:AP,A677)</f>
        <v>0</v>
      </c>
    </row>
    <row r="678" spans="1:5" x14ac:dyDescent="0.2">
      <c r="A678" s="23" t="s">
        <v>1235</v>
      </c>
      <c r="B678" s="8">
        <v>94469795</v>
      </c>
      <c r="C678" s="25" t="s">
        <v>170</v>
      </c>
      <c r="D678" s="21">
        <f>COUNTIFS('CONTRATOS 2017'!AP:AP,A678,'CONTRATOS 2017'!$AD:AD,"&gt;=1")</f>
        <v>0</v>
      </c>
      <c r="E678" s="20">
        <f>SUMIFS('CONTRATOS 2017'!$AD:AD,'CONTRATOS 2017'!$AP:AP,A678)</f>
        <v>0</v>
      </c>
    </row>
    <row r="679" spans="1:5" x14ac:dyDescent="0.2">
      <c r="A679" s="23" t="s">
        <v>1422</v>
      </c>
      <c r="B679" s="8">
        <v>1114059359</v>
      </c>
      <c r="C679" s="25" t="s">
        <v>170</v>
      </c>
      <c r="D679" s="21">
        <f>COUNTIFS('CONTRATOS 2017'!AP:AP,A679,'CONTRATOS 2017'!$AD:AD,"&gt;=1")</f>
        <v>0</v>
      </c>
      <c r="E679" s="20">
        <f>SUMIFS('CONTRATOS 2017'!$AD:AD,'CONTRATOS 2017'!$AP:AP,A679)</f>
        <v>0</v>
      </c>
    </row>
    <row r="680" spans="1:5" x14ac:dyDescent="0.2">
      <c r="A680" s="23" t="s">
        <v>333</v>
      </c>
      <c r="B680" s="8">
        <v>7544613</v>
      </c>
      <c r="C680" s="25" t="s">
        <v>193</v>
      </c>
      <c r="D680" s="21">
        <f>COUNTIFS('CONTRATOS 2017'!AP:AP,A680,'CONTRATOS 2017'!$AD:AD,"&gt;=1")</f>
        <v>0</v>
      </c>
      <c r="E680" s="20">
        <f>SUMIFS('CONTRATOS 2017'!$AD:AD,'CONTRATOS 2017'!$AP:AP,A680)</f>
        <v>0</v>
      </c>
    </row>
    <row r="681" spans="1:5" x14ac:dyDescent="0.2">
      <c r="A681" s="23" t="s">
        <v>1062</v>
      </c>
      <c r="B681" s="8">
        <v>80053392</v>
      </c>
      <c r="C681" s="25" t="s">
        <v>178</v>
      </c>
      <c r="D681" s="21">
        <f>COUNTIFS('CONTRATOS 2017'!AP:AP,A681,'CONTRATOS 2017'!$AD:AD,"&gt;=1")</f>
        <v>0</v>
      </c>
      <c r="E681" s="20">
        <f>SUMIFS('CONTRATOS 2017'!$AD:AD,'CONTRATOS 2017'!$AP:AP,A681)</f>
        <v>0</v>
      </c>
    </row>
    <row r="682" spans="1:5" x14ac:dyDescent="0.2">
      <c r="A682" s="23" t="s">
        <v>127</v>
      </c>
      <c r="B682" s="8">
        <v>76325514</v>
      </c>
      <c r="C682" s="25" t="s">
        <v>165</v>
      </c>
      <c r="D682" s="21">
        <f>COUNTIFS('CONTRATOS 2017'!AP:AP,A682,'CONTRATOS 2017'!$AD:AD,"&gt;=1")</f>
        <v>0</v>
      </c>
      <c r="E682" s="20">
        <f>SUMIFS('CONTRATOS 2017'!$AD:AD,'CONTRATOS 2017'!$AP:AP,A682)</f>
        <v>0</v>
      </c>
    </row>
    <row r="683" spans="1:5" x14ac:dyDescent="0.2">
      <c r="A683" s="23" t="s">
        <v>442</v>
      </c>
      <c r="B683" s="8">
        <v>15242733</v>
      </c>
      <c r="C683" s="25" t="s">
        <v>231</v>
      </c>
      <c r="D683" s="21">
        <f>COUNTIFS('CONTRATOS 2017'!AP:AP,A683,'CONTRATOS 2017'!$AD:AD,"&gt;=1")</f>
        <v>0</v>
      </c>
      <c r="E683" s="20">
        <f>SUMIFS('CONTRATOS 2017'!$AD:AD,'CONTRATOS 2017'!$AP:AP,A683)</f>
        <v>0</v>
      </c>
    </row>
    <row r="684" spans="1:5" x14ac:dyDescent="0.2">
      <c r="A684" s="23" t="s">
        <v>906</v>
      </c>
      <c r="B684" s="8">
        <v>74329388</v>
      </c>
      <c r="C684" s="25" t="s">
        <v>160</v>
      </c>
      <c r="D684" s="21">
        <f>COUNTIFS('CONTRATOS 2017'!AP:AP,A684,'CONTRATOS 2017'!$AD:AD,"&gt;=1")</f>
        <v>0</v>
      </c>
      <c r="E684" s="20">
        <f>SUMIFS('CONTRATOS 2017'!$AD:AD,'CONTRATOS 2017'!$AP:AP,A684)</f>
        <v>0</v>
      </c>
    </row>
    <row r="685" spans="1:5" x14ac:dyDescent="0.2">
      <c r="A685" s="23" t="s">
        <v>1175</v>
      </c>
      <c r="B685" s="8">
        <v>88002493</v>
      </c>
      <c r="C685" s="25" t="s">
        <v>278</v>
      </c>
      <c r="D685" s="21">
        <f>COUNTIFS('CONTRATOS 2017'!AP:AP,A685,'CONTRATOS 2017'!$AD:AD,"&gt;=1")</f>
        <v>0</v>
      </c>
      <c r="E685" s="20">
        <f>SUMIFS('CONTRATOS 2017'!$AD:AD,'CONTRATOS 2017'!$AP:AP,A685)</f>
        <v>0</v>
      </c>
    </row>
    <row r="686" spans="1:5" x14ac:dyDescent="0.2">
      <c r="A686" s="23" t="s">
        <v>308</v>
      </c>
      <c r="B686" s="8">
        <v>5208489</v>
      </c>
      <c r="C686" s="25" t="s">
        <v>176</v>
      </c>
      <c r="D686" s="21">
        <f>COUNTIFS('CONTRATOS 2017'!AP:AP,A686,'CONTRATOS 2017'!$AD:AD,"&gt;=1")</f>
        <v>0</v>
      </c>
      <c r="E686" s="20">
        <f>SUMIFS('CONTRATOS 2017'!$AD:AD,'CONTRATOS 2017'!$AP:AP,A686)</f>
        <v>0</v>
      </c>
    </row>
    <row r="687" spans="1:5" x14ac:dyDescent="0.2">
      <c r="A687" s="23" t="s">
        <v>1455</v>
      </c>
      <c r="B687" s="8">
        <v>80011399</v>
      </c>
      <c r="C687" s="25" t="s">
        <v>160</v>
      </c>
      <c r="D687" s="21">
        <f>COUNTIFS('CONTRATOS 2017'!AP:AP,A687,'CONTRATOS 2017'!$AD:AD,"&gt;=1")</f>
        <v>0</v>
      </c>
      <c r="E687" s="20">
        <f>SUMIFS('CONTRATOS 2017'!$AD:AD,'CONTRATOS 2017'!$AP:AP,A687)</f>
        <v>0</v>
      </c>
    </row>
    <row r="688" spans="1:5" x14ac:dyDescent="0.2">
      <c r="A688" s="23" t="s">
        <v>1142</v>
      </c>
      <c r="B688" s="8">
        <v>84101344</v>
      </c>
      <c r="C688" s="25" t="s">
        <v>201</v>
      </c>
      <c r="D688" s="21">
        <f>COUNTIFS('CONTRATOS 2017'!AP:AP,A688,'CONTRATOS 2017'!$AD:AD,"&gt;=1")</f>
        <v>0</v>
      </c>
      <c r="E688" s="20">
        <f>SUMIFS('CONTRATOS 2017'!$AD:AD,'CONTRATOS 2017'!$AP:AP,A688)</f>
        <v>0</v>
      </c>
    </row>
    <row r="689" spans="1:5" x14ac:dyDescent="0.2">
      <c r="A689" s="23" t="s">
        <v>1073</v>
      </c>
      <c r="B689" s="8">
        <v>80087513</v>
      </c>
      <c r="C689" s="25" t="s">
        <v>164</v>
      </c>
      <c r="D689" s="21">
        <f>COUNTIFS('CONTRATOS 2017'!AP:AP,A689,'CONTRATOS 2017'!$AD:AD,"&gt;=1")</f>
        <v>0</v>
      </c>
      <c r="E689" s="20">
        <f>SUMIFS('CONTRATOS 2017'!$AD:AD,'CONTRATOS 2017'!$AP:AP,A689)</f>
        <v>0</v>
      </c>
    </row>
    <row r="690" spans="1:5" x14ac:dyDescent="0.2">
      <c r="A690" s="23" t="s">
        <v>1382</v>
      </c>
      <c r="B690" s="8">
        <v>1057784149</v>
      </c>
      <c r="C690" s="25" t="s">
        <v>206</v>
      </c>
      <c r="D690" s="21">
        <f>COUNTIFS('CONTRATOS 2017'!AP:AP,A690,'CONTRATOS 2017'!$AD:AD,"&gt;=1")</f>
        <v>0</v>
      </c>
      <c r="E690" s="20">
        <f>SUMIFS('CONTRATOS 2017'!$AD:AD,'CONTRATOS 2017'!$AP:AP,A690)</f>
        <v>0</v>
      </c>
    </row>
    <row r="691" spans="1:5" x14ac:dyDescent="0.2">
      <c r="A691" s="23" t="s">
        <v>911</v>
      </c>
      <c r="B691" s="8">
        <v>75071341</v>
      </c>
      <c r="C691" s="25" t="s">
        <v>173</v>
      </c>
      <c r="D691" s="21">
        <f>COUNTIFS('CONTRATOS 2017'!AP:AP,A691,'CONTRATOS 2017'!$AD:AD,"&gt;=1")</f>
        <v>0</v>
      </c>
      <c r="E691" s="20">
        <f>SUMIFS('CONTRATOS 2017'!$AD:AD,'CONTRATOS 2017'!$AP:AP,A691)</f>
        <v>0</v>
      </c>
    </row>
    <row r="692" spans="1:5" x14ac:dyDescent="0.2">
      <c r="A692" s="23" t="s">
        <v>1432</v>
      </c>
      <c r="B692" s="8">
        <v>1123621115</v>
      </c>
      <c r="C692" s="25" t="s">
        <v>197</v>
      </c>
      <c r="D692" s="21">
        <f>COUNTIFS('CONTRATOS 2017'!AP:AP,A692,'CONTRATOS 2017'!$AD:AD,"&gt;=1")</f>
        <v>0</v>
      </c>
      <c r="E692" s="20">
        <f>SUMIFS('CONTRATOS 2017'!$AD:AD,'CONTRATOS 2017'!$AP:AP,A692)</f>
        <v>0</v>
      </c>
    </row>
    <row r="693" spans="1:5" x14ac:dyDescent="0.2">
      <c r="A693" s="23" t="s">
        <v>1408</v>
      </c>
      <c r="B693" s="8">
        <v>1087989085</v>
      </c>
      <c r="C693" s="25" t="s">
        <v>217</v>
      </c>
      <c r="D693" s="21">
        <f>COUNTIFS('CONTRATOS 2017'!AP:AP,A693,'CONTRATOS 2017'!$AD:AD,"&gt;=1")</f>
        <v>7</v>
      </c>
      <c r="E693" s="20">
        <f>SUMIFS('CONTRATOS 2017'!$AD:AD,'CONTRATOS 2017'!$AP:AP,A693)</f>
        <v>391061544</v>
      </c>
    </row>
    <row r="694" spans="1:5" x14ac:dyDescent="0.2">
      <c r="A694" s="23" t="s">
        <v>1077</v>
      </c>
      <c r="B694" s="8">
        <v>80123624</v>
      </c>
      <c r="C694" s="25" t="s">
        <v>160</v>
      </c>
      <c r="D694" s="21">
        <f>COUNTIFS('CONTRATOS 2017'!AP:AP,A694,'CONTRATOS 2017'!$AD:AD,"&gt;=1")</f>
        <v>0</v>
      </c>
      <c r="E694" s="20">
        <f>SUMIFS('CONTRATOS 2017'!$AD:AD,'CONTRATOS 2017'!$AP:AP,A694)</f>
        <v>0</v>
      </c>
    </row>
    <row r="695" spans="1:5" x14ac:dyDescent="0.2">
      <c r="A695" s="23" t="s">
        <v>398</v>
      </c>
      <c r="B695" s="8">
        <v>12238175</v>
      </c>
      <c r="C695" s="25" t="s">
        <v>171</v>
      </c>
      <c r="D695" s="21">
        <f>COUNTIFS('CONTRATOS 2017'!AP:AP,A695,'CONTRATOS 2017'!$AD:AD,"&gt;=1")</f>
        <v>0</v>
      </c>
      <c r="E695" s="20">
        <f>SUMIFS('CONTRATOS 2017'!$AD:AD,'CONTRATOS 2017'!$AP:AP,A695)</f>
        <v>0</v>
      </c>
    </row>
    <row r="696" spans="1:5" x14ac:dyDescent="0.2">
      <c r="A696" s="23" t="s">
        <v>1209</v>
      </c>
      <c r="B696" s="8">
        <v>93082196</v>
      </c>
      <c r="C696" s="25" t="s">
        <v>193</v>
      </c>
      <c r="D696" s="21">
        <f>COUNTIFS('CONTRATOS 2017'!AP:AP,A696,'CONTRATOS 2017'!$AD:AD,"&gt;=1")</f>
        <v>0</v>
      </c>
      <c r="E696" s="20">
        <f>SUMIFS('CONTRATOS 2017'!$AD:AD,'CONTRATOS 2017'!$AP:AP,A696)</f>
        <v>0</v>
      </c>
    </row>
    <row r="697" spans="1:5" x14ac:dyDescent="0.2">
      <c r="A697" s="23" t="s">
        <v>1023</v>
      </c>
      <c r="B697" s="8">
        <v>79900772</v>
      </c>
      <c r="C697" s="25" t="s">
        <v>210</v>
      </c>
      <c r="D697" s="21">
        <f>COUNTIFS('CONTRATOS 2017'!AP:AP,A697,'CONTRATOS 2017'!$AD:AD,"&gt;=1")</f>
        <v>0</v>
      </c>
      <c r="E697" s="20">
        <f>SUMIFS('CONTRATOS 2017'!$AD:AD,'CONTRATOS 2017'!$AP:AP,A697)</f>
        <v>0</v>
      </c>
    </row>
    <row r="698" spans="1:5" x14ac:dyDescent="0.2">
      <c r="A698" s="23" t="s">
        <v>456</v>
      </c>
      <c r="B698" s="8">
        <v>16675862</v>
      </c>
      <c r="C698" s="25" t="s">
        <v>233</v>
      </c>
      <c r="D698" s="21">
        <f>COUNTIFS('CONTRATOS 2017'!AP:AP,A698,'CONTRATOS 2017'!$AD:AD,"&gt;=1")</f>
        <v>0</v>
      </c>
      <c r="E698" s="20">
        <f>SUMIFS('CONTRATOS 2017'!$AD:AD,'CONTRATOS 2017'!$AP:AP,A698)</f>
        <v>0</v>
      </c>
    </row>
    <row r="699" spans="1:5" x14ac:dyDescent="0.2">
      <c r="A699" s="23" t="s">
        <v>1012</v>
      </c>
      <c r="B699" s="8">
        <v>79819836</v>
      </c>
      <c r="C699" s="25" t="s">
        <v>189</v>
      </c>
      <c r="D699" s="21">
        <f>COUNTIFS('CONTRATOS 2017'!AP:AP,A699,'CONTRATOS 2017'!$AD:AD,"&gt;=1")</f>
        <v>0</v>
      </c>
      <c r="E699" s="20">
        <f>SUMIFS('CONTRATOS 2017'!$AD:AD,'CONTRATOS 2017'!$AP:AP,A699)</f>
        <v>0</v>
      </c>
    </row>
    <row r="700" spans="1:5" x14ac:dyDescent="0.2">
      <c r="A700" s="23" t="s">
        <v>370</v>
      </c>
      <c r="B700" s="8">
        <v>10185696</v>
      </c>
      <c r="C700" s="25" t="s">
        <v>162</v>
      </c>
      <c r="D700" s="21">
        <f>COUNTIFS('CONTRATOS 2017'!AP:AP,A700,'CONTRATOS 2017'!$AD:AD,"&gt;=1")</f>
        <v>0</v>
      </c>
      <c r="E700" s="20">
        <f>SUMIFS('CONTRATOS 2017'!$AD:AD,'CONTRATOS 2017'!$AP:AP,A700)</f>
        <v>0</v>
      </c>
    </row>
    <row r="701" spans="1:5" x14ac:dyDescent="0.2">
      <c r="A701" s="23" t="s">
        <v>1181</v>
      </c>
      <c r="B701" s="8">
        <v>88218405</v>
      </c>
      <c r="C701" s="25" t="s">
        <v>205</v>
      </c>
      <c r="D701" s="21">
        <f>COUNTIFS('CONTRATOS 2017'!AP:AP,A701,'CONTRATOS 2017'!$AD:AD,"&gt;=1")</f>
        <v>0</v>
      </c>
      <c r="E701" s="20">
        <f>SUMIFS('CONTRATOS 2017'!$AD:AD,'CONTRATOS 2017'!$AP:AP,A701)</f>
        <v>0</v>
      </c>
    </row>
    <row r="702" spans="1:5" x14ac:dyDescent="0.2">
      <c r="A702" s="23" t="s">
        <v>914</v>
      </c>
      <c r="B702" s="8">
        <v>75083250</v>
      </c>
      <c r="C702" s="25" t="s">
        <v>160</v>
      </c>
      <c r="D702" s="21">
        <f>COUNTIFS('CONTRATOS 2017'!AP:AP,A702,'CONTRATOS 2017'!$AD:AD,"&gt;=1")</f>
        <v>0</v>
      </c>
      <c r="E702" s="20">
        <f>SUMIFS('CONTRATOS 2017'!$AD:AD,'CONTRATOS 2017'!$AP:AP,A702)</f>
        <v>0</v>
      </c>
    </row>
    <row r="703" spans="1:5" x14ac:dyDescent="0.2">
      <c r="A703" s="23" t="s">
        <v>1251</v>
      </c>
      <c r="B703" s="8">
        <v>98398624</v>
      </c>
      <c r="C703" s="25" t="s">
        <v>175</v>
      </c>
      <c r="D703" s="21">
        <f>COUNTIFS('CONTRATOS 2017'!AP:AP,A703,'CONTRATOS 2017'!$AD:AD,"&gt;=1")</f>
        <v>0</v>
      </c>
      <c r="E703" s="20">
        <f>SUMIFS('CONTRATOS 2017'!$AD:AD,'CONTRATOS 2017'!$AP:AP,A703)</f>
        <v>0</v>
      </c>
    </row>
    <row r="704" spans="1:5" x14ac:dyDescent="0.2">
      <c r="A704" s="23" t="s">
        <v>354</v>
      </c>
      <c r="B704" s="8">
        <v>9695407</v>
      </c>
      <c r="C704" s="25" t="s">
        <v>204</v>
      </c>
      <c r="D704" s="21">
        <f>COUNTIFS('CONTRATOS 2017'!AP:AP,A704,'CONTRATOS 2017'!$AD:AD,"&gt;=1")</f>
        <v>0</v>
      </c>
      <c r="E704" s="20">
        <f>SUMIFS('CONTRATOS 2017'!$AD:AD,'CONTRATOS 2017'!$AP:AP,A704)</f>
        <v>0</v>
      </c>
    </row>
    <row r="705" spans="1:5" x14ac:dyDescent="0.2">
      <c r="A705" s="23" t="s">
        <v>977</v>
      </c>
      <c r="B705" s="8">
        <v>79566581</v>
      </c>
      <c r="C705" s="25" t="s">
        <v>196</v>
      </c>
      <c r="D705" s="21">
        <f>COUNTIFS('CONTRATOS 2017'!AP:AP,A705,'CONTRATOS 2017'!$AD:AD,"&gt;=1")</f>
        <v>0</v>
      </c>
      <c r="E705" s="20">
        <f>SUMIFS('CONTRATOS 2017'!$AD:AD,'CONTRATOS 2017'!$AP:AP,A705)</f>
        <v>0</v>
      </c>
    </row>
    <row r="706" spans="1:5" x14ac:dyDescent="0.2">
      <c r="A706" s="23" t="s">
        <v>68</v>
      </c>
      <c r="B706" s="8">
        <v>79399984</v>
      </c>
      <c r="C706" s="25" t="s">
        <v>217</v>
      </c>
      <c r="D706" s="21">
        <f>COUNTIFS('CONTRATOS 2017'!AP:AP,A706,'CONTRATOS 2017'!$AD:AD,"&gt;=1")</f>
        <v>2</v>
      </c>
      <c r="E706" s="20">
        <f>SUMIFS('CONTRATOS 2017'!$AD:AD,'CONTRATOS 2017'!$AP:AP,A706)</f>
        <v>595730961</v>
      </c>
    </row>
    <row r="707" spans="1:5" x14ac:dyDescent="0.2">
      <c r="A707" s="23" t="s">
        <v>1135</v>
      </c>
      <c r="B707" s="8">
        <v>80904213</v>
      </c>
      <c r="C707" s="25" t="s">
        <v>160</v>
      </c>
      <c r="D707" s="21">
        <f>COUNTIFS('CONTRATOS 2017'!AP:AP,A707,'CONTRATOS 2017'!$AD:AD,"&gt;=1")</f>
        <v>0</v>
      </c>
      <c r="E707" s="20">
        <f>SUMIFS('CONTRATOS 2017'!$AD:AD,'CONTRATOS 2017'!$AP:AP,A707)</f>
        <v>0</v>
      </c>
    </row>
    <row r="708" spans="1:5" x14ac:dyDescent="0.2">
      <c r="A708" s="23" t="s">
        <v>957</v>
      </c>
      <c r="B708" s="8">
        <v>79373199</v>
      </c>
      <c r="C708" s="25" t="s">
        <v>270</v>
      </c>
      <c r="D708" s="21">
        <f>COUNTIFS('CONTRATOS 2017'!AP:AP,A708,'CONTRATOS 2017'!$AD:AD,"&gt;=1")</f>
        <v>0</v>
      </c>
      <c r="E708" s="20">
        <f>SUMIFS('CONTRATOS 2017'!$AD:AD,'CONTRATOS 2017'!$AP:AP,A708)</f>
        <v>0</v>
      </c>
    </row>
    <row r="709" spans="1:5" x14ac:dyDescent="0.2">
      <c r="A709" s="23" t="s">
        <v>1214</v>
      </c>
      <c r="B709" s="8">
        <v>93384877</v>
      </c>
      <c r="C709" s="25" t="s">
        <v>160</v>
      </c>
      <c r="D709" s="21">
        <f>COUNTIFS('CONTRATOS 2017'!AP:AP,A709,'CONTRATOS 2017'!$AD:AD,"&gt;=1")</f>
        <v>0</v>
      </c>
      <c r="E709" s="20">
        <f>SUMIFS('CONTRATOS 2017'!$AD:AD,'CONTRATOS 2017'!$AP:AP,A709)</f>
        <v>0</v>
      </c>
    </row>
    <row r="710" spans="1:5" x14ac:dyDescent="0.2">
      <c r="A710" s="23" t="s">
        <v>362</v>
      </c>
      <c r="B710" s="8">
        <v>10005627</v>
      </c>
      <c r="C710" s="25" t="s">
        <v>172</v>
      </c>
      <c r="D710" s="21">
        <f>COUNTIFS('CONTRATOS 2017'!AP:AP,A710,'CONTRATOS 2017'!$AD:AD,"&gt;=1")</f>
        <v>0</v>
      </c>
      <c r="E710" s="20">
        <f>SUMIFS('CONTRATOS 2017'!$AD:AD,'CONTRATOS 2017'!$AP:AP,A710)</f>
        <v>0</v>
      </c>
    </row>
    <row r="711" spans="1:5" x14ac:dyDescent="0.2">
      <c r="A711" s="23" t="s">
        <v>1183</v>
      </c>
      <c r="B711" s="8">
        <v>88222996</v>
      </c>
      <c r="C711" s="25" t="s">
        <v>209</v>
      </c>
      <c r="D711" s="21">
        <f>COUNTIFS('CONTRATOS 2017'!AP:AP,A711,'CONTRATOS 2017'!$AD:AD,"&gt;=1")</f>
        <v>0</v>
      </c>
      <c r="E711" s="20">
        <f>SUMIFS('CONTRATOS 2017'!$AD:AD,'CONTRATOS 2017'!$AP:AP,A711)</f>
        <v>0</v>
      </c>
    </row>
    <row r="712" spans="1:5" x14ac:dyDescent="0.2">
      <c r="A712" s="23" t="s">
        <v>917</v>
      </c>
      <c r="B712" s="8">
        <v>75098145</v>
      </c>
      <c r="C712" s="25" t="s">
        <v>243</v>
      </c>
      <c r="D712" s="21">
        <f>COUNTIFS('CONTRATOS 2017'!AP:AP,A712,'CONTRATOS 2017'!$AD:AD,"&gt;=1")</f>
        <v>0</v>
      </c>
      <c r="E712" s="20">
        <f>SUMIFS('CONTRATOS 2017'!$AD:AD,'CONTRATOS 2017'!$AP:AP,A712)</f>
        <v>0</v>
      </c>
    </row>
    <row r="713" spans="1:5" x14ac:dyDescent="0.2">
      <c r="A713" s="23" t="s">
        <v>73</v>
      </c>
      <c r="B713" s="8">
        <v>87942226</v>
      </c>
      <c r="C713" s="25" t="s">
        <v>239</v>
      </c>
      <c r="D713" s="21">
        <f>COUNTIFS('CONTRATOS 2017'!AP:AP,A713,'CONTRATOS 2017'!$AD:AD,"&gt;=1")</f>
        <v>0</v>
      </c>
      <c r="E713" s="20">
        <f>SUMIFS('CONTRATOS 2017'!$AD:AD,'CONTRATOS 2017'!$AP:AP,A713)</f>
        <v>0</v>
      </c>
    </row>
    <row r="714" spans="1:5" x14ac:dyDescent="0.2">
      <c r="A714" s="23" t="s">
        <v>865</v>
      </c>
      <c r="B714" s="8">
        <v>72188124</v>
      </c>
      <c r="C714" s="25" t="s">
        <v>166</v>
      </c>
      <c r="D714" s="21">
        <f>COUNTIFS('CONTRATOS 2017'!AP:AP,A714,'CONTRATOS 2017'!$AD:AD,"&gt;=1")</f>
        <v>0</v>
      </c>
      <c r="E714" s="20">
        <f>SUMIFS('CONTRATOS 2017'!$AD:AD,'CONTRATOS 2017'!$AP:AP,A714)</f>
        <v>0</v>
      </c>
    </row>
    <row r="715" spans="1:5" x14ac:dyDescent="0.2">
      <c r="A715" s="23" t="s">
        <v>1401</v>
      </c>
      <c r="B715" s="8">
        <v>1085254926</v>
      </c>
      <c r="C715" s="25" t="s">
        <v>221</v>
      </c>
      <c r="D715" s="21">
        <f>COUNTIFS('CONTRATOS 2017'!AP:AP,A715,'CONTRATOS 2017'!$AD:AD,"&gt;=1")</f>
        <v>0</v>
      </c>
      <c r="E715" s="20">
        <f>SUMIFS('CONTRATOS 2017'!$AD:AD,'CONTRATOS 2017'!$AP:AP,A715)</f>
        <v>0</v>
      </c>
    </row>
    <row r="716" spans="1:5" x14ac:dyDescent="0.2">
      <c r="A716" s="23" t="s">
        <v>96</v>
      </c>
      <c r="B716" s="8">
        <v>94486941</v>
      </c>
      <c r="C716" s="25" t="s">
        <v>212</v>
      </c>
      <c r="D716" s="21">
        <f>COUNTIFS('CONTRATOS 2017'!AP:AP,A716,'CONTRATOS 2017'!$AD:AD,"&gt;=1")</f>
        <v>7</v>
      </c>
      <c r="E716" s="20">
        <f>SUMIFS('CONTRATOS 2017'!$AD:AD,'CONTRATOS 2017'!$AP:AP,A716)</f>
        <v>151171320</v>
      </c>
    </row>
    <row r="717" spans="1:5" x14ac:dyDescent="0.2">
      <c r="A717" s="23" t="s">
        <v>449</v>
      </c>
      <c r="B717" s="8">
        <v>16079710</v>
      </c>
      <c r="C717" s="25" t="s">
        <v>172</v>
      </c>
      <c r="D717" s="21">
        <f>COUNTIFS('CONTRATOS 2017'!AP:AP,A717,'CONTRATOS 2017'!$AD:AD,"&gt;=1")</f>
        <v>0</v>
      </c>
      <c r="E717" s="20">
        <f>SUMIFS('CONTRATOS 2017'!$AD:AD,'CONTRATOS 2017'!$AP:AP,A717)</f>
        <v>0</v>
      </c>
    </row>
    <row r="718" spans="1:5" x14ac:dyDescent="0.2">
      <c r="A718" s="23" t="s">
        <v>65</v>
      </c>
      <c r="B718" s="8">
        <v>80227517</v>
      </c>
      <c r="C718" s="25" t="s">
        <v>239</v>
      </c>
      <c r="D718" s="21">
        <f>COUNTIFS('CONTRATOS 2017'!AP:AP,A718,'CONTRATOS 2017'!$AD:AD,"&gt;=1")</f>
        <v>0</v>
      </c>
      <c r="E718" s="20">
        <f>SUMIFS('CONTRATOS 2017'!$AD:AD,'CONTRATOS 2017'!$AP:AP,A718)</f>
        <v>0</v>
      </c>
    </row>
    <row r="719" spans="1:5" x14ac:dyDescent="0.2">
      <c r="A719" s="23" t="s">
        <v>63</v>
      </c>
      <c r="B719" s="8">
        <v>5820885</v>
      </c>
      <c r="C719" s="25" t="s">
        <v>177</v>
      </c>
      <c r="D719" s="21">
        <f>COUNTIFS('CONTRATOS 2017'!AP:AP,A719,'CONTRATOS 2017'!$AD:AD,"&gt;=1")</f>
        <v>0</v>
      </c>
      <c r="E719" s="20">
        <f>SUMIFS('CONTRATOS 2017'!$AD:AD,'CONTRATOS 2017'!$AP:AP,A719)</f>
        <v>0</v>
      </c>
    </row>
    <row r="720" spans="1:5" x14ac:dyDescent="0.2">
      <c r="A720" s="23" t="s">
        <v>1284</v>
      </c>
      <c r="B720" s="8">
        <v>1014237065</v>
      </c>
      <c r="C720" s="25" t="s">
        <v>206</v>
      </c>
      <c r="D720" s="21">
        <f>COUNTIFS('CONTRATOS 2017'!AP:AP,A720,'CONTRATOS 2017'!$AD:AD,"&gt;=1")</f>
        <v>0</v>
      </c>
      <c r="E720" s="20">
        <f>SUMIFS('CONTRATOS 2017'!$AD:AD,'CONTRATOS 2017'!$AP:AP,A720)</f>
        <v>0</v>
      </c>
    </row>
    <row r="721" spans="1:5" x14ac:dyDescent="0.2">
      <c r="A721" s="23" t="s">
        <v>1404</v>
      </c>
      <c r="B721" s="8">
        <v>1085273573</v>
      </c>
      <c r="C721" s="25" t="s">
        <v>160</v>
      </c>
      <c r="D721" s="21">
        <f>COUNTIFS('CONTRATOS 2017'!AP:AP,A721,'CONTRATOS 2017'!$AD:AD,"&gt;=1")</f>
        <v>0</v>
      </c>
      <c r="E721" s="20">
        <f>SUMIFS('CONTRATOS 2017'!$AD:AD,'CONTRATOS 2017'!$AP:AP,A721)</f>
        <v>0</v>
      </c>
    </row>
    <row r="722" spans="1:5" x14ac:dyDescent="0.2">
      <c r="A722" s="23" t="s">
        <v>27</v>
      </c>
      <c r="B722" s="8">
        <v>52853481</v>
      </c>
      <c r="C722" s="25" t="s">
        <v>262</v>
      </c>
      <c r="D722" s="21">
        <f>COUNTIFS('CONTRATOS 2017'!AP:AP,A722,'CONTRATOS 2017'!$AD:AD,"&gt;=1")</f>
        <v>0</v>
      </c>
      <c r="E722" s="20">
        <f>SUMIFS('CONTRATOS 2017'!$AD:AD,'CONTRATOS 2017'!$AP:AP,A722)</f>
        <v>0</v>
      </c>
    </row>
    <row r="723" spans="1:5" x14ac:dyDescent="0.2">
      <c r="A723" s="23" t="s">
        <v>355</v>
      </c>
      <c r="B723" s="8">
        <v>9739447</v>
      </c>
      <c r="C723" s="25" t="s">
        <v>160</v>
      </c>
      <c r="D723" s="21">
        <f>COUNTIFS('CONTRATOS 2017'!AP:AP,A723,'CONTRATOS 2017'!$AD:AD,"&gt;=1")</f>
        <v>0</v>
      </c>
      <c r="E723" s="20">
        <f>SUMIFS('CONTRATOS 2017'!$AD:AD,'CONTRATOS 2017'!$AP:AP,A723)</f>
        <v>0</v>
      </c>
    </row>
    <row r="724" spans="1:5" x14ac:dyDescent="0.2">
      <c r="A724" s="23" t="s">
        <v>413</v>
      </c>
      <c r="B724" s="8">
        <v>12988095</v>
      </c>
      <c r="C724" s="25" t="s">
        <v>171</v>
      </c>
      <c r="D724" s="21">
        <f>COUNTIFS('CONTRATOS 2017'!AP:AP,A724,'CONTRATOS 2017'!$AD:AD,"&gt;=1")</f>
        <v>0</v>
      </c>
      <c r="E724" s="20">
        <f>SUMIFS('CONTRATOS 2017'!$AD:AD,'CONTRATOS 2017'!$AP:AP,A724)</f>
        <v>0</v>
      </c>
    </row>
    <row r="725" spans="1:5" x14ac:dyDescent="0.2">
      <c r="A725" s="23" t="s">
        <v>524</v>
      </c>
      <c r="B725" s="8">
        <v>24742630</v>
      </c>
      <c r="C725" s="25" t="s">
        <v>185</v>
      </c>
      <c r="D725" s="21">
        <f>COUNTIFS('CONTRATOS 2017'!AP:AP,A725,'CONTRATOS 2017'!$AD:AD,"&gt;=1")</f>
        <v>0</v>
      </c>
      <c r="E725" s="20">
        <f>SUMIFS('CONTRATOS 2017'!$AD:AD,'CONTRATOS 2017'!$AP:AP,A725)</f>
        <v>0</v>
      </c>
    </row>
    <row r="726" spans="1:5" x14ac:dyDescent="0.2">
      <c r="A726" s="23" t="s">
        <v>1307</v>
      </c>
      <c r="B726" s="8">
        <v>1019064139</v>
      </c>
      <c r="C726" s="25" t="s">
        <v>160</v>
      </c>
      <c r="D726" s="21">
        <f>COUNTIFS('CONTRATOS 2017'!AP:AP,A726,'CONTRATOS 2017'!$AD:AD,"&gt;=1")</f>
        <v>0</v>
      </c>
      <c r="E726" s="20">
        <f>SUMIFS('CONTRATOS 2017'!$AD:AD,'CONTRATOS 2017'!$AP:AP,A726)</f>
        <v>0</v>
      </c>
    </row>
    <row r="727" spans="1:5" x14ac:dyDescent="0.2">
      <c r="A727" s="23" t="s">
        <v>1323</v>
      </c>
      <c r="B727" s="8">
        <v>1024501089</v>
      </c>
      <c r="C727" s="25" t="s">
        <v>160</v>
      </c>
      <c r="D727" s="21">
        <f>COUNTIFS('CONTRATOS 2017'!AP:AP,A727,'CONTRATOS 2017'!$AD:AD,"&gt;=1")</f>
        <v>0</v>
      </c>
      <c r="E727" s="20">
        <f>SUMIFS('CONTRATOS 2017'!$AD:AD,'CONTRATOS 2017'!$AP:AP,A727)</f>
        <v>0</v>
      </c>
    </row>
    <row r="728" spans="1:5" x14ac:dyDescent="0.2">
      <c r="A728" s="23" t="s">
        <v>131</v>
      </c>
      <c r="B728" s="8">
        <v>1024501089</v>
      </c>
      <c r="C728" s="25" t="s">
        <v>161</v>
      </c>
      <c r="D728" s="21">
        <f>COUNTIFS('CONTRATOS 2017'!AP:AP,A728,'CONTRATOS 2017'!$AD:AD,"&gt;=1")</f>
        <v>0</v>
      </c>
      <c r="E728" s="20">
        <f>SUMIFS('CONTRATOS 2017'!$AD:AD,'CONTRATOS 2017'!$AP:AP,A728)</f>
        <v>0</v>
      </c>
    </row>
    <row r="729" spans="1:5" x14ac:dyDescent="0.2">
      <c r="A729" s="23" t="s">
        <v>331</v>
      </c>
      <c r="B729" s="8">
        <v>7363503</v>
      </c>
      <c r="C729" s="25" t="s">
        <v>191</v>
      </c>
      <c r="D729" s="21">
        <f>COUNTIFS('CONTRATOS 2017'!AP:AP,A729,'CONTRATOS 2017'!$AD:AD,"&gt;=1")</f>
        <v>0</v>
      </c>
      <c r="E729" s="20">
        <f>SUMIFS('CONTRATOS 2017'!$AD:AD,'CONTRATOS 2017'!$AP:AP,A729)</f>
        <v>0</v>
      </c>
    </row>
    <row r="730" spans="1:5" x14ac:dyDescent="0.2">
      <c r="A730" s="23" t="s">
        <v>350</v>
      </c>
      <c r="B730" s="8">
        <v>9104614</v>
      </c>
      <c r="C730" s="25" t="s">
        <v>202</v>
      </c>
      <c r="D730" s="21">
        <f>COUNTIFS('CONTRATOS 2017'!AP:AP,A730,'CONTRATOS 2017'!$AD:AD,"&gt;=1")</f>
        <v>0</v>
      </c>
      <c r="E730" s="20">
        <f>SUMIFS('CONTRATOS 2017'!$AD:AD,'CONTRATOS 2017'!$AP:AP,A730)</f>
        <v>0</v>
      </c>
    </row>
    <row r="731" spans="1:5" x14ac:dyDescent="0.2">
      <c r="A731" s="23" t="s">
        <v>452</v>
      </c>
      <c r="B731" s="8">
        <v>16285176</v>
      </c>
      <c r="C731" s="25" t="s">
        <v>170</v>
      </c>
      <c r="D731" s="21">
        <f>COUNTIFS('CONTRATOS 2017'!AP:AP,A731,'CONTRATOS 2017'!$AD:AD,"&gt;=1")</f>
        <v>0</v>
      </c>
      <c r="E731" s="20">
        <f>SUMIFS('CONTRATOS 2017'!$AD:AD,'CONTRATOS 2017'!$AP:AP,A731)</f>
        <v>0</v>
      </c>
    </row>
    <row r="732" spans="1:5" x14ac:dyDescent="0.2">
      <c r="A732" s="23" t="s">
        <v>965</v>
      </c>
      <c r="B732" s="8">
        <v>79415172</v>
      </c>
      <c r="C732" s="25" t="s">
        <v>206</v>
      </c>
      <c r="D732" s="21">
        <f>COUNTIFS('CONTRATOS 2017'!AP:AP,A732,'CONTRATOS 2017'!$AD:AD,"&gt;=1")</f>
        <v>0</v>
      </c>
      <c r="E732" s="20">
        <f>SUMIFS('CONTRATOS 2017'!$AD:AD,'CONTRATOS 2017'!$AP:AP,A732)</f>
        <v>0</v>
      </c>
    </row>
    <row r="733" spans="1:5" x14ac:dyDescent="0.2">
      <c r="A733" s="23" t="s">
        <v>1343</v>
      </c>
      <c r="B733" s="8">
        <v>1032369337</v>
      </c>
      <c r="C733" s="25" t="s">
        <v>160</v>
      </c>
      <c r="D733" s="21">
        <f>COUNTIFS('CONTRATOS 2017'!AP:AP,A733,'CONTRATOS 2017'!$AD:AD,"&gt;=1")</f>
        <v>0</v>
      </c>
      <c r="E733" s="20">
        <f>SUMIFS('CONTRATOS 2017'!$AD:AD,'CONTRATOS 2017'!$AP:AP,A733)</f>
        <v>0</v>
      </c>
    </row>
    <row r="734" spans="1:5" x14ac:dyDescent="0.2">
      <c r="A734" s="23" t="s">
        <v>945</v>
      </c>
      <c r="B734" s="8">
        <v>79200737</v>
      </c>
      <c r="C734" s="25" t="s">
        <v>161</v>
      </c>
      <c r="D734" s="21">
        <f>COUNTIFS('CONTRATOS 2017'!AP:AP,A734,'CONTRATOS 2017'!$AD:AD,"&gt;=1")</f>
        <v>0</v>
      </c>
      <c r="E734" s="20">
        <f>SUMIFS('CONTRATOS 2017'!$AD:AD,'CONTRATOS 2017'!$AP:AP,A734)</f>
        <v>0</v>
      </c>
    </row>
    <row r="735" spans="1:5" x14ac:dyDescent="0.2">
      <c r="A735" s="23" t="s">
        <v>887</v>
      </c>
      <c r="B735" s="8">
        <v>73135779</v>
      </c>
      <c r="C735" s="25" t="s">
        <v>171</v>
      </c>
      <c r="D735" s="21">
        <f>COUNTIFS('CONTRATOS 2017'!AP:AP,A735,'CONTRATOS 2017'!$AD:AD,"&gt;=1")</f>
        <v>0</v>
      </c>
      <c r="E735" s="20">
        <f>SUMIFS('CONTRATOS 2017'!$AD:AD,'CONTRATOS 2017'!$AP:AP,A735)</f>
        <v>0</v>
      </c>
    </row>
    <row r="736" spans="1:5" x14ac:dyDescent="0.2">
      <c r="A736" s="23" t="s">
        <v>483</v>
      </c>
      <c r="B736" s="8">
        <v>19242559</v>
      </c>
      <c r="C736" s="25" t="s">
        <v>237</v>
      </c>
      <c r="D736" s="21">
        <f>COUNTIFS('CONTRATOS 2017'!AP:AP,A736,'CONTRATOS 2017'!$AD:AD,"&gt;=1")</f>
        <v>0</v>
      </c>
      <c r="E736" s="20">
        <f>SUMIFS('CONTRATOS 2017'!$AD:AD,'CONTRATOS 2017'!$AP:AP,A736)</f>
        <v>0</v>
      </c>
    </row>
    <row r="737" spans="1:5" x14ac:dyDescent="0.2">
      <c r="A737" s="23" t="s">
        <v>427</v>
      </c>
      <c r="B737" s="8">
        <v>13617198</v>
      </c>
      <c r="C737" s="25" t="s">
        <v>187</v>
      </c>
      <c r="D737" s="21">
        <f>COUNTIFS('CONTRATOS 2017'!AP:AP,A737,'CONTRATOS 2017'!$AD:AD,"&gt;=1")</f>
        <v>0</v>
      </c>
      <c r="E737" s="20">
        <f>SUMIFS('CONTRATOS 2017'!$AD:AD,'CONTRATOS 2017'!$AP:AP,A737)</f>
        <v>0</v>
      </c>
    </row>
    <row r="738" spans="1:5" x14ac:dyDescent="0.2">
      <c r="A738" s="23" t="s">
        <v>1334</v>
      </c>
      <c r="B738" s="8">
        <v>1030561678</v>
      </c>
      <c r="C738" s="25" t="s">
        <v>160</v>
      </c>
      <c r="D738" s="21">
        <f>COUNTIFS('CONTRATOS 2017'!AP:AP,A738,'CONTRATOS 2017'!$AD:AD,"&gt;=1")</f>
        <v>0</v>
      </c>
      <c r="E738" s="20">
        <f>SUMIFS('CONTRATOS 2017'!$AD:AD,'CONTRATOS 2017'!$AP:AP,A738)</f>
        <v>0</v>
      </c>
    </row>
    <row r="739" spans="1:5" x14ac:dyDescent="0.2">
      <c r="A739" s="23" t="s">
        <v>1451</v>
      </c>
      <c r="B739" s="8">
        <v>1144155284</v>
      </c>
      <c r="C739" s="25" t="s">
        <v>160</v>
      </c>
      <c r="D739" s="21">
        <f>COUNTIFS('CONTRATOS 2017'!AP:AP,A739,'CONTRATOS 2017'!$AD:AD,"&gt;=1")</f>
        <v>0</v>
      </c>
      <c r="E739" s="20">
        <f>SUMIFS('CONTRATOS 2017'!$AD:AD,'CONTRATOS 2017'!$AP:AP,A739)</f>
        <v>0</v>
      </c>
    </row>
    <row r="740" spans="1:5" x14ac:dyDescent="0.2">
      <c r="A740" s="23" t="s">
        <v>649</v>
      </c>
      <c r="B740" s="8">
        <v>50938512</v>
      </c>
      <c r="C740" s="25" t="s">
        <v>246</v>
      </c>
      <c r="D740" s="21">
        <f>COUNTIFS('CONTRATOS 2017'!AP:AP,A740,'CONTRATOS 2017'!$AD:AD,"&gt;=1")</f>
        <v>0</v>
      </c>
      <c r="E740" s="20">
        <f>SUMIFS('CONTRATOS 2017'!$AD:AD,'CONTRATOS 2017'!$AP:AP,A740)</f>
        <v>0</v>
      </c>
    </row>
    <row r="741" spans="1:5" x14ac:dyDescent="0.2">
      <c r="A741" s="23" t="s">
        <v>803</v>
      </c>
      <c r="B741" s="8">
        <v>53130401</v>
      </c>
      <c r="C741" s="25" t="s">
        <v>252</v>
      </c>
      <c r="D741" s="21">
        <f>COUNTIFS('CONTRATOS 2017'!AP:AP,A741,'CONTRATOS 2017'!$AD:AD,"&gt;=1")</f>
        <v>0</v>
      </c>
      <c r="E741" s="20">
        <f>SUMIFS('CONTRATOS 2017'!$AD:AD,'CONTRATOS 2017'!$AP:AP,A741)</f>
        <v>0</v>
      </c>
    </row>
    <row r="742" spans="1:5" x14ac:dyDescent="0.2">
      <c r="A742" s="23" t="s">
        <v>1407</v>
      </c>
      <c r="B742" s="8">
        <v>1087410893</v>
      </c>
      <c r="C742" s="25" t="s">
        <v>221</v>
      </c>
      <c r="D742" s="21">
        <f>COUNTIFS('CONTRATOS 2017'!AP:AP,A742,'CONTRATOS 2017'!$AD:AD,"&gt;=1")</f>
        <v>0</v>
      </c>
      <c r="E742" s="20">
        <f>SUMIFS('CONTRATOS 2017'!$AD:AD,'CONTRATOS 2017'!$AP:AP,A742)</f>
        <v>0</v>
      </c>
    </row>
    <row r="743" spans="1:5" x14ac:dyDescent="0.2">
      <c r="A743" s="23" t="s">
        <v>576</v>
      </c>
      <c r="B743" s="8">
        <v>36665972</v>
      </c>
      <c r="C743" s="25" t="s">
        <v>242</v>
      </c>
      <c r="D743" s="21">
        <f>COUNTIFS('CONTRATOS 2017'!AP:AP,A743,'CONTRATOS 2017'!$AD:AD,"&gt;=1")</f>
        <v>0</v>
      </c>
      <c r="E743" s="20">
        <f>SUMIFS('CONTRATOS 2017'!$AD:AD,'CONTRATOS 2017'!$AP:AP,A743)</f>
        <v>0</v>
      </c>
    </row>
    <row r="744" spans="1:5" x14ac:dyDescent="0.2">
      <c r="A744" s="23" t="s">
        <v>692</v>
      </c>
      <c r="B744" s="8">
        <v>52212042</v>
      </c>
      <c r="C744" s="25" t="s">
        <v>190</v>
      </c>
      <c r="D744" s="21">
        <f>COUNTIFS('CONTRATOS 2017'!AP:AP,A744,'CONTRATOS 2017'!$AD:AD,"&gt;=1")</f>
        <v>0</v>
      </c>
      <c r="E744" s="20">
        <f>SUMIFS('CONTRATOS 2017'!$AD:AD,'CONTRATOS 2017'!$AP:AP,A744)</f>
        <v>0</v>
      </c>
    </row>
    <row r="745" spans="1:5" x14ac:dyDescent="0.2">
      <c r="A745" s="23" t="s">
        <v>32</v>
      </c>
      <c r="B745" s="8">
        <v>98428631</v>
      </c>
      <c r="C745" s="25" t="s">
        <v>161</v>
      </c>
      <c r="D745" s="21">
        <f>COUNTIFS('CONTRATOS 2017'!AP:AP,A745,'CONTRATOS 2017'!$AD:AD,"&gt;=1")</f>
        <v>0</v>
      </c>
      <c r="E745" s="20">
        <f>SUMIFS('CONTRATOS 2017'!$AD:AD,'CONTRATOS 2017'!$AP:AP,A745)</f>
        <v>0</v>
      </c>
    </row>
    <row r="746" spans="1:5" x14ac:dyDescent="0.2">
      <c r="A746" s="23" t="s">
        <v>648</v>
      </c>
      <c r="B746" s="8">
        <v>49721853</v>
      </c>
      <c r="C746" s="25" t="s">
        <v>162</v>
      </c>
      <c r="D746" s="21">
        <f>COUNTIFS('CONTRATOS 2017'!AP:AP,A746,'CONTRATOS 2017'!$AD:AD,"&gt;=1")</f>
        <v>0</v>
      </c>
      <c r="E746" s="20">
        <f>SUMIFS('CONTRATOS 2017'!$AD:AD,'CONTRATOS 2017'!$AP:AP,A746)</f>
        <v>0</v>
      </c>
    </row>
    <row r="747" spans="1:5" x14ac:dyDescent="0.2">
      <c r="A747" s="23" t="s">
        <v>1141</v>
      </c>
      <c r="B747" s="8">
        <v>84083363</v>
      </c>
      <c r="C747" s="25" t="s">
        <v>201</v>
      </c>
      <c r="D747" s="21">
        <f>COUNTIFS('CONTRATOS 2017'!AP:AP,A747,'CONTRATOS 2017'!$AD:AD,"&gt;=1")</f>
        <v>0</v>
      </c>
      <c r="E747" s="20">
        <f>SUMIFS('CONTRATOS 2017'!$AD:AD,'CONTRATOS 2017'!$AP:AP,A747)</f>
        <v>0</v>
      </c>
    </row>
    <row r="748" spans="1:5" x14ac:dyDescent="0.2">
      <c r="A748" s="23" t="s">
        <v>743</v>
      </c>
      <c r="B748" s="8">
        <v>52760263</v>
      </c>
      <c r="C748" s="25" t="s">
        <v>180</v>
      </c>
      <c r="D748" s="21">
        <f>COUNTIFS('CONTRATOS 2017'!AP:AP,A748,'CONTRATOS 2017'!$AD:AD,"&gt;=1")</f>
        <v>0</v>
      </c>
      <c r="E748" s="20">
        <f>SUMIFS('CONTRATOS 2017'!$AD:AD,'CONTRATOS 2017'!$AP:AP,A748)</f>
        <v>0</v>
      </c>
    </row>
    <row r="749" spans="1:5" x14ac:dyDescent="0.2">
      <c r="A749" s="23" t="s">
        <v>739</v>
      </c>
      <c r="B749" s="8">
        <v>52699112</v>
      </c>
      <c r="C749" s="25" t="s">
        <v>160</v>
      </c>
      <c r="D749" s="21">
        <f>COUNTIFS('CONTRATOS 2017'!AP:AP,A749,'CONTRATOS 2017'!$AD:AD,"&gt;=1")</f>
        <v>0</v>
      </c>
      <c r="E749" s="20">
        <f>SUMIFS('CONTRATOS 2017'!$AD:AD,'CONTRATOS 2017'!$AP:AP,A749)</f>
        <v>0</v>
      </c>
    </row>
    <row r="750" spans="1:5" x14ac:dyDescent="0.2">
      <c r="A750" s="23" t="s">
        <v>1104</v>
      </c>
      <c r="B750" s="8">
        <v>80257008</v>
      </c>
      <c r="C750" s="25" t="s">
        <v>160</v>
      </c>
      <c r="D750" s="21">
        <f>COUNTIFS('CONTRATOS 2017'!AP:AP,A750,'CONTRATOS 2017'!$AD:AD,"&gt;=1")</f>
        <v>0</v>
      </c>
      <c r="E750" s="20">
        <f>SUMIFS('CONTRATOS 2017'!$AD:AD,'CONTRATOS 2017'!$AP:AP,A750)</f>
        <v>0</v>
      </c>
    </row>
    <row r="751" spans="1:5" x14ac:dyDescent="0.2">
      <c r="A751" s="23" t="s">
        <v>1352</v>
      </c>
      <c r="B751" s="8">
        <v>1032386977</v>
      </c>
      <c r="C751" s="25" t="s">
        <v>160</v>
      </c>
      <c r="D751" s="21">
        <f>COUNTIFS('CONTRATOS 2017'!AP:AP,A751,'CONTRATOS 2017'!$AD:AD,"&gt;=1")</f>
        <v>0</v>
      </c>
      <c r="E751" s="20">
        <f>SUMIFS('CONTRATOS 2017'!$AD:AD,'CONTRATOS 2017'!$AP:AP,A751)</f>
        <v>0</v>
      </c>
    </row>
    <row r="752" spans="1:5" x14ac:dyDescent="0.2">
      <c r="A752" s="23" t="s">
        <v>782</v>
      </c>
      <c r="B752" s="8">
        <v>52979114</v>
      </c>
      <c r="C752" s="25" t="s">
        <v>160</v>
      </c>
      <c r="D752" s="21">
        <f>COUNTIFS('CONTRATOS 2017'!AP:AP,A752,'CONTRATOS 2017'!$AD:AD,"&gt;=1")</f>
        <v>0</v>
      </c>
      <c r="E752" s="20">
        <f>SUMIFS('CONTRATOS 2017'!$AD:AD,'CONTRATOS 2017'!$AP:AP,A752)</f>
        <v>0</v>
      </c>
    </row>
    <row r="753" spans="1:5" x14ac:dyDescent="0.2">
      <c r="A753" s="23" t="s">
        <v>842</v>
      </c>
      <c r="B753" s="8">
        <v>66910890</v>
      </c>
      <c r="C753" s="25" t="s">
        <v>251</v>
      </c>
      <c r="D753" s="21">
        <f>COUNTIFS('CONTRATOS 2017'!AP:AP,A753,'CONTRATOS 2017'!$AD:AD,"&gt;=1")</f>
        <v>0</v>
      </c>
      <c r="E753" s="20">
        <f>SUMIFS('CONTRATOS 2017'!$AD:AD,'CONTRATOS 2017'!$AP:AP,A753)</f>
        <v>0</v>
      </c>
    </row>
    <row r="754" spans="1:5" x14ac:dyDescent="0.2">
      <c r="A754" s="23" t="s">
        <v>798</v>
      </c>
      <c r="B754" s="8">
        <v>53107904</v>
      </c>
      <c r="C754" s="25" t="s">
        <v>275</v>
      </c>
      <c r="D754" s="21">
        <f>COUNTIFS('CONTRATOS 2017'!AP:AP,A754,'CONTRATOS 2017'!$AD:AD,"&gt;=1")</f>
        <v>0</v>
      </c>
      <c r="E754" s="20">
        <f>SUMIFS('CONTRATOS 2017'!$AD:AD,'CONTRATOS 2017'!$AP:AP,A754)</f>
        <v>0</v>
      </c>
    </row>
    <row r="755" spans="1:5" x14ac:dyDescent="0.2">
      <c r="A755" s="23" t="s">
        <v>1353</v>
      </c>
      <c r="B755" s="8">
        <v>1032395005</v>
      </c>
      <c r="C755" s="25" t="s">
        <v>160</v>
      </c>
      <c r="D755" s="21">
        <f>COUNTIFS('CONTRATOS 2017'!AP:AP,A755,'CONTRATOS 2017'!$AD:AD,"&gt;=1")</f>
        <v>0</v>
      </c>
      <c r="E755" s="20">
        <f>SUMIFS('CONTRATOS 2017'!$AD:AD,'CONTRATOS 2017'!$AP:AP,A755)</f>
        <v>0</v>
      </c>
    </row>
    <row r="756" spans="1:5" x14ac:dyDescent="0.2">
      <c r="A756" s="23" t="s">
        <v>337</v>
      </c>
      <c r="B756" s="8">
        <v>7632917</v>
      </c>
      <c r="C756" s="25" t="s">
        <v>184</v>
      </c>
      <c r="D756" s="21">
        <f>COUNTIFS('CONTRATOS 2017'!AP:AP,A756,'CONTRATOS 2017'!$AD:AD,"&gt;=1")</f>
        <v>0</v>
      </c>
      <c r="E756" s="20">
        <f>SUMIFS('CONTRATOS 2017'!$AD:AD,'CONTRATOS 2017'!$AP:AP,A756)</f>
        <v>0</v>
      </c>
    </row>
    <row r="757" spans="1:5" x14ac:dyDescent="0.2">
      <c r="A757" s="23" t="s">
        <v>434</v>
      </c>
      <c r="B757" s="8">
        <v>14135444</v>
      </c>
      <c r="C757" s="25" t="s">
        <v>160</v>
      </c>
      <c r="D757" s="21">
        <f>COUNTIFS('CONTRATOS 2017'!AP:AP,A757,'CONTRATOS 2017'!$AD:AD,"&gt;=1")</f>
        <v>0</v>
      </c>
      <c r="E757" s="20">
        <f>SUMIFS('CONTRATOS 2017'!$AD:AD,'CONTRATOS 2017'!$AP:AP,A757)</f>
        <v>0</v>
      </c>
    </row>
    <row r="758" spans="1:5" x14ac:dyDescent="0.2">
      <c r="A758" s="23" t="s">
        <v>1369</v>
      </c>
      <c r="B758" s="8">
        <v>1047377204</v>
      </c>
      <c r="C758" s="25" t="s">
        <v>166</v>
      </c>
      <c r="D758" s="21">
        <f>COUNTIFS('CONTRATOS 2017'!AP:AP,A758,'CONTRATOS 2017'!$AD:AD,"&gt;=1")</f>
        <v>0</v>
      </c>
      <c r="E758" s="20">
        <f>SUMIFS('CONTRATOS 2017'!$AD:AD,'CONTRATOS 2017'!$AP:AP,A758)</f>
        <v>0</v>
      </c>
    </row>
    <row r="759" spans="1:5" x14ac:dyDescent="0.2">
      <c r="A759" s="23" t="s">
        <v>319</v>
      </c>
      <c r="B759" s="8">
        <v>6393482</v>
      </c>
      <c r="C759" s="25" t="s">
        <v>182</v>
      </c>
      <c r="D759" s="21">
        <f>COUNTIFS('CONTRATOS 2017'!AP:AP,A759,'CONTRATOS 2017'!$AD:AD,"&gt;=1")</f>
        <v>0</v>
      </c>
      <c r="E759" s="20">
        <f>SUMIFS('CONTRATOS 2017'!$AD:AD,'CONTRATOS 2017'!$AP:AP,A759)</f>
        <v>0</v>
      </c>
    </row>
    <row r="760" spans="1:5" x14ac:dyDescent="0.2">
      <c r="A760" s="23" t="s">
        <v>751</v>
      </c>
      <c r="B760" s="8">
        <v>52818612</v>
      </c>
      <c r="C760" s="25" t="s">
        <v>163</v>
      </c>
      <c r="D760" s="21">
        <f>COUNTIFS('CONTRATOS 2017'!AP:AP,A760,'CONTRATOS 2017'!$AD:AD,"&gt;=1")</f>
        <v>0</v>
      </c>
      <c r="E760" s="20">
        <f>SUMIFS('CONTRATOS 2017'!$AD:AD,'CONTRATOS 2017'!$AP:AP,A760)</f>
        <v>0</v>
      </c>
    </row>
    <row r="761" spans="1:5" x14ac:dyDescent="0.2">
      <c r="A761" s="23" t="s">
        <v>1388</v>
      </c>
      <c r="B761" s="8">
        <v>1072920687</v>
      </c>
      <c r="C761" s="25" t="s">
        <v>160</v>
      </c>
      <c r="D761" s="21">
        <f>COUNTIFS('CONTRATOS 2017'!AP:AP,A761,'CONTRATOS 2017'!$AD:AD,"&gt;=1")</f>
        <v>0</v>
      </c>
      <c r="E761" s="20">
        <f>SUMIFS('CONTRATOS 2017'!$AD:AD,'CONTRATOS 2017'!$AP:AP,A761)</f>
        <v>0</v>
      </c>
    </row>
    <row r="762" spans="1:5" x14ac:dyDescent="0.2">
      <c r="A762" s="23" t="s">
        <v>517</v>
      </c>
      <c r="B762" s="8">
        <v>24338985</v>
      </c>
      <c r="C762" s="25" t="s">
        <v>172</v>
      </c>
      <c r="D762" s="21">
        <f>COUNTIFS('CONTRATOS 2017'!AP:AP,A762,'CONTRATOS 2017'!$AD:AD,"&gt;=1")</f>
        <v>0</v>
      </c>
      <c r="E762" s="20">
        <f>SUMIFS('CONTRATOS 2017'!$AD:AD,'CONTRATOS 2017'!$AP:AP,A762)</f>
        <v>0</v>
      </c>
    </row>
    <row r="763" spans="1:5" x14ac:dyDescent="0.2">
      <c r="A763" s="23" t="s">
        <v>802</v>
      </c>
      <c r="B763" s="8">
        <v>53121040</v>
      </c>
      <c r="C763" s="25" t="s">
        <v>160</v>
      </c>
      <c r="D763" s="21">
        <f>COUNTIFS('CONTRATOS 2017'!AP:AP,A763,'CONTRATOS 2017'!$AD:AD,"&gt;=1")</f>
        <v>0</v>
      </c>
      <c r="E763" s="20">
        <f>SUMIFS('CONTRATOS 2017'!$AD:AD,'CONTRATOS 2017'!$AP:AP,A763)</f>
        <v>0</v>
      </c>
    </row>
    <row r="764" spans="1:5" x14ac:dyDescent="0.2">
      <c r="A764" s="23" t="s">
        <v>1261</v>
      </c>
      <c r="B764" s="8">
        <v>1010172538</v>
      </c>
      <c r="C764" s="25" t="s">
        <v>160</v>
      </c>
      <c r="D764" s="21">
        <f>COUNTIFS('CONTRATOS 2017'!AP:AP,A764,'CONTRATOS 2017'!$AD:AD,"&gt;=1")</f>
        <v>0</v>
      </c>
      <c r="E764" s="20">
        <f>SUMIFS('CONTRATOS 2017'!$AD:AD,'CONTRATOS 2017'!$AP:AP,A764)</f>
        <v>0</v>
      </c>
    </row>
    <row r="765" spans="1:5" x14ac:dyDescent="0.2">
      <c r="A765" s="23" t="s">
        <v>646</v>
      </c>
      <c r="B765" s="8">
        <v>47426439</v>
      </c>
      <c r="C765" s="25" t="s">
        <v>168</v>
      </c>
      <c r="D765" s="21">
        <f>COUNTIFS('CONTRATOS 2017'!AP:AP,A765,'CONTRATOS 2017'!$AD:AD,"&gt;=1")</f>
        <v>0</v>
      </c>
      <c r="E765" s="20">
        <f>SUMIFS('CONTRATOS 2017'!$AD:AD,'CONTRATOS 2017'!$AP:AP,A765)</f>
        <v>0</v>
      </c>
    </row>
    <row r="766" spans="1:5" x14ac:dyDescent="0.2">
      <c r="A766" s="23" t="s">
        <v>405</v>
      </c>
      <c r="B766" s="8">
        <v>12745733</v>
      </c>
      <c r="C766" s="25" t="s">
        <v>176</v>
      </c>
      <c r="D766" s="21">
        <f>COUNTIFS('CONTRATOS 2017'!AP:AP,A766,'CONTRATOS 2017'!$AD:AD,"&gt;=1")</f>
        <v>0</v>
      </c>
      <c r="E766" s="20">
        <f>SUMIFS('CONTRATOS 2017'!$AD:AD,'CONTRATOS 2017'!$AP:AP,A766)</f>
        <v>0</v>
      </c>
    </row>
    <row r="767" spans="1:5" x14ac:dyDescent="0.2">
      <c r="A767" s="23" t="s">
        <v>289</v>
      </c>
      <c r="B767" s="8">
        <v>1979959</v>
      </c>
      <c r="C767" s="25" t="s">
        <v>160</v>
      </c>
      <c r="D767" s="21">
        <f>COUNTIFS('CONTRATOS 2017'!AP:AP,A767,'CONTRATOS 2017'!$AD:AD,"&gt;=1")</f>
        <v>0</v>
      </c>
      <c r="E767" s="20">
        <f>SUMIFS('CONTRATOS 2017'!$AD:AD,'CONTRATOS 2017'!$AP:AP,A767)</f>
        <v>0</v>
      </c>
    </row>
    <row r="768" spans="1:5" x14ac:dyDescent="0.2">
      <c r="A768" s="23" t="s">
        <v>1154</v>
      </c>
      <c r="B768" s="8">
        <v>86043031</v>
      </c>
      <c r="C768" s="25" t="s">
        <v>166</v>
      </c>
      <c r="D768" s="21">
        <f>COUNTIFS('CONTRATOS 2017'!AP:AP,A768,'CONTRATOS 2017'!$AD:AD,"&gt;=1")</f>
        <v>0</v>
      </c>
      <c r="E768" s="20">
        <f>SUMIFS('CONTRATOS 2017'!$AD:AD,'CONTRATOS 2017'!$AP:AP,A768)</f>
        <v>0</v>
      </c>
    </row>
    <row r="769" spans="1:5" x14ac:dyDescent="0.2">
      <c r="A769" s="23" t="s">
        <v>1446</v>
      </c>
      <c r="B769" s="8">
        <v>1136883446</v>
      </c>
      <c r="C769" s="25" t="s">
        <v>198</v>
      </c>
      <c r="D769" s="21">
        <f>COUNTIFS('CONTRATOS 2017'!AP:AP,A769,'CONTRATOS 2017'!$AD:AD,"&gt;=1")</f>
        <v>0</v>
      </c>
      <c r="E769" s="20">
        <f>SUMIFS('CONTRATOS 2017'!$AD:AD,'CONTRATOS 2017'!$AP:AP,A769)</f>
        <v>0</v>
      </c>
    </row>
    <row r="770" spans="1:5" x14ac:dyDescent="0.2">
      <c r="A770" s="23" t="s">
        <v>52</v>
      </c>
      <c r="B770" s="8">
        <v>12724487</v>
      </c>
      <c r="C770" s="25" t="s">
        <v>220</v>
      </c>
      <c r="D770" s="21">
        <f>COUNTIFS('CONTRATOS 2017'!AP:AP,A770,'CONTRATOS 2017'!$AD:AD,"&gt;=1")</f>
        <v>2</v>
      </c>
      <c r="E770" s="20">
        <f>SUMIFS('CONTRATOS 2017'!$AD:AD,'CONTRATOS 2017'!$AP:AP,A770)</f>
        <v>89674550</v>
      </c>
    </row>
    <row r="771" spans="1:5" x14ac:dyDescent="0.2">
      <c r="A771" s="23" t="s">
        <v>351</v>
      </c>
      <c r="B771" s="8">
        <v>9295583</v>
      </c>
      <c r="C771" s="25" t="s">
        <v>203</v>
      </c>
      <c r="D771" s="21">
        <f>COUNTIFS('CONTRATOS 2017'!AP:AP,A771,'CONTRATOS 2017'!$AD:AD,"&gt;=1")</f>
        <v>0</v>
      </c>
      <c r="E771" s="20">
        <f>SUMIFS('CONTRATOS 2017'!$AD:AD,'CONTRATOS 2017'!$AP:AP,A771)</f>
        <v>0</v>
      </c>
    </row>
    <row r="772" spans="1:5" x14ac:dyDescent="0.2">
      <c r="A772" s="23" t="s">
        <v>383</v>
      </c>
      <c r="B772" s="8">
        <v>11410315</v>
      </c>
      <c r="C772" s="25" t="s">
        <v>160</v>
      </c>
      <c r="D772" s="21">
        <f>COUNTIFS('CONTRATOS 2017'!AP:AP,A772,'CONTRATOS 2017'!$AD:AD,"&gt;=1")</f>
        <v>0</v>
      </c>
      <c r="E772" s="20">
        <f>SUMIFS('CONTRATOS 2017'!$AD:AD,'CONTRATOS 2017'!$AP:AP,A772)</f>
        <v>0</v>
      </c>
    </row>
    <row r="773" spans="1:5" x14ac:dyDescent="0.2">
      <c r="A773" s="23" t="s">
        <v>1315</v>
      </c>
      <c r="B773" s="8">
        <v>1022355867</v>
      </c>
      <c r="C773" s="25" t="s">
        <v>160</v>
      </c>
      <c r="D773" s="21">
        <f>COUNTIFS('CONTRATOS 2017'!AP:AP,A773,'CONTRATOS 2017'!$AD:AD,"&gt;=1")</f>
        <v>0</v>
      </c>
      <c r="E773" s="20">
        <f>SUMIFS('CONTRATOS 2017'!$AD:AD,'CONTRATOS 2017'!$AP:AP,A773)</f>
        <v>0</v>
      </c>
    </row>
    <row r="774" spans="1:5" x14ac:dyDescent="0.2">
      <c r="A774" s="23" t="s">
        <v>1335</v>
      </c>
      <c r="B774" s="8">
        <v>1030563771</v>
      </c>
      <c r="C774" s="25" t="s">
        <v>160</v>
      </c>
      <c r="D774" s="21">
        <f>COUNTIFS('CONTRATOS 2017'!AP:AP,A774,'CONTRATOS 2017'!$AD:AD,"&gt;=1")</f>
        <v>0</v>
      </c>
      <c r="E774" s="20">
        <f>SUMIFS('CONTRATOS 2017'!$AD:AD,'CONTRATOS 2017'!$AP:AP,A774)</f>
        <v>0</v>
      </c>
    </row>
    <row r="775" spans="1:5" x14ac:dyDescent="0.2">
      <c r="A775" s="23" t="s">
        <v>609</v>
      </c>
      <c r="B775" s="8">
        <v>40039974</v>
      </c>
      <c r="C775" s="25" t="s">
        <v>160</v>
      </c>
      <c r="D775" s="21">
        <f>COUNTIFS('CONTRATOS 2017'!AP:AP,A775,'CONTRATOS 2017'!$AD:AD,"&gt;=1")</f>
        <v>0</v>
      </c>
      <c r="E775" s="20">
        <f>SUMIFS('CONTRATOS 2017'!$AD:AD,'CONTRATOS 2017'!$AP:AP,A775)</f>
        <v>0</v>
      </c>
    </row>
    <row r="776" spans="1:5" x14ac:dyDescent="0.2">
      <c r="A776" s="23" t="s">
        <v>1386</v>
      </c>
      <c r="B776" s="8">
        <v>1070944074</v>
      </c>
      <c r="C776" s="25" t="s">
        <v>202</v>
      </c>
      <c r="D776" s="21">
        <f>COUNTIFS('CONTRATOS 2017'!AP:AP,A776,'CONTRATOS 2017'!$AD:AD,"&gt;=1")</f>
        <v>0</v>
      </c>
      <c r="E776" s="20">
        <f>SUMIFS('CONTRATOS 2017'!$AD:AD,'CONTRATOS 2017'!$AP:AP,A776)</f>
        <v>0</v>
      </c>
    </row>
    <row r="777" spans="1:5" x14ac:dyDescent="0.2">
      <c r="A777" s="23" t="s">
        <v>53</v>
      </c>
      <c r="B777" s="8">
        <v>40402074</v>
      </c>
      <c r="C777" s="25" t="s">
        <v>207</v>
      </c>
      <c r="D777" s="21">
        <f>COUNTIFS('CONTRATOS 2017'!AP:AP,A777,'CONTRATOS 2017'!$AD:AD,"&gt;=1")</f>
        <v>0</v>
      </c>
      <c r="E777" s="20">
        <f>SUMIFS('CONTRATOS 2017'!$AD:AD,'CONTRATOS 2017'!$AP:AP,A777)</f>
        <v>0</v>
      </c>
    </row>
    <row r="778" spans="1:5" x14ac:dyDescent="0.2">
      <c r="A778" s="23" t="s">
        <v>673</v>
      </c>
      <c r="B778" s="8">
        <v>51919568</v>
      </c>
      <c r="C778" s="25" t="s">
        <v>161</v>
      </c>
      <c r="D778" s="21">
        <f>COUNTIFS('CONTRATOS 2017'!AP:AP,A778,'CONTRATOS 2017'!$AD:AD,"&gt;=1")</f>
        <v>0</v>
      </c>
      <c r="E778" s="20">
        <f>SUMIFS('CONTRATOS 2017'!$AD:AD,'CONTRATOS 2017'!$AP:AP,A778)</f>
        <v>0</v>
      </c>
    </row>
    <row r="779" spans="1:5" x14ac:dyDescent="0.2">
      <c r="A779" s="23" t="s">
        <v>711</v>
      </c>
      <c r="B779" s="8">
        <v>52382288</v>
      </c>
      <c r="C779" s="25" t="s">
        <v>160</v>
      </c>
      <c r="D779" s="21">
        <f>COUNTIFS('CONTRATOS 2017'!AP:AP,A779,'CONTRATOS 2017'!$AD:AD,"&gt;=1")</f>
        <v>0</v>
      </c>
      <c r="E779" s="20">
        <f>SUMIFS('CONTRATOS 2017'!$AD:AD,'CONTRATOS 2017'!$AP:AP,A779)</f>
        <v>0</v>
      </c>
    </row>
    <row r="780" spans="1:5" x14ac:dyDescent="0.2">
      <c r="A780" s="23" t="s">
        <v>814</v>
      </c>
      <c r="B780" s="8">
        <v>59827532</v>
      </c>
      <c r="C780" s="25" t="s">
        <v>174</v>
      </c>
      <c r="D780" s="21">
        <f>COUNTIFS('CONTRATOS 2017'!AP:AP,A780,'CONTRATOS 2017'!$AD:AD,"&gt;=1")</f>
        <v>0</v>
      </c>
      <c r="E780" s="20">
        <f>SUMIFS('CONTRATOS 2017'!$AD:AD,'CONTRATOS 2017'!$AP:AP,A780)</f>
        <v>0</v>
      </c>
    </row>
    <row r="781" spans="1:5" x14ac:dyDescent="0.2">
      <c r="A781" s="23" t="s">
        <v>1324</v>
      </c>
      <c r="B781" s="8">
        <v>1024526458</v>
      </c>
      <c r="C781" s="25" t="s">
        <v>160</v>
      </c>
      <c r="D781" s="21">
        <f>COUNTIFS('CONTRATOS 2017'!AP:AP,A781,'CONTRATOS 2017'!$AD:AD,"&gt;=1")</f>
        <v>0</v>
      </c>
      <c r="E781" s="20">
        <f>SUMIFS('CONTRATOS 2017'!$AD:AD,'CONTRATOS 2017'!$AP:AP,A781)</f>
        <v>0</v>
      </c>
    </row>
    <row r="782" spans="1:5" x14ac:dyDescent="0.2">
      <c r="A782" s="23" t="s">
        <v>761</v>
      </c>
      <c r="B782" s="8">
        <v>52868747</v>
      </c>
      <c r="C782" s="25" t="s">
        <v>160</v>
      </c>
      <c r="D782" s="21">
        <f>COUNTIFS('CONTRATOS 2017'!AP:AP,A782,'CONTRATOS 2017'!$AD:AD,"&gt;=1")</f>
        <v>0</v>
      </c>
      <c r="E782" s="20">
        <f>SUMIFS('CONTRATOS 2017'!$AD:AD,'CONTRATOS 2017'!$AP:AP,A782)</f>
        <v>0</v>
      </c>
    </row>
    <row r="783" spans="1:5" x14ac:dyDescent="0.2">
      <c r="A783" s="23" t="s">
        <v>1447</v>
      </c>
      <c r="B783" s="8">
        <v>1140819229</v>
      </c>
      <c r="C783" s="25" t="s">
        <v>218</v>
      </c>
      <c r="D783" s="21">
        <f>COUNTIFS('CONTRATOS 2017'!AP:AP,A783,'CONTRATOS 2017'!$AD:AD,"&gt;=1")</f>
        <v>0</v>
      </c>
      <c r="E783" s="20">
        <f>SUMIFS('CONTRATOS 2017'!$AD:AD,'CONTRATOS 2017'!$AP:AP,A783)</f>
        <v>0</v>
      </c>
    </row>
    <row r="784" spans="1:5" x14ac:dyDescent="0.2">
      <c r="A784" s="23" t="s">
        <v>638</v>
      </c>
      <c r="B784" s="8">
        <v>43912694</v>
      </c>
      <c r="C784" s="25" t="s">
        <v>196</v>
      </c>
      <c r="D784" s="21">
        <f>COUNTIFS('CONTRATOS 2017'!AP:AP,A784,'CONTRATOS 2017'!$AD:AD,"&gt;=1")</f>
        <v>0</v>
      </c>
      <c r="E784" s="20">
        <f>SUMIFS('CONTRATOS 2017'!$AD:AD,'CONTRATOS 2017'!$AP:AP,A784)</f>
        <v>0</v>
      </c>
    </row>
    <row r="785" spans="1:5" x14ac:dyDescent="0.2">
      <c r="A785" s="23" t="s">
        <v>1325</v>
      </c>
      <c r="B785" s="8">
        <v>1026276983</v>
      </c>
      <c r="C785" s="25" t="s">
        <v>160</v>
      </c>
      <c r="D785" s="21">
        <f>COUNTIFS('CONTRATOS 2017'!AP:AP,A785,'CONTRATOS 2017'!$AD:AD,"&gt;=1")</f>
        <v>0</v>
      </c>
      <c r="E785" s="20">
        <f>SUMIFS('CONTRATOS 2017'!$AD:AD,'CONTRATOS 2017'!$AP:AP,A785)</f>
        <v>0</v>
      </c>
    </row>
    <row r="786" spans="1:5" x14ac:dyDescent="0.2">
      <c r="A786" s="23" t="s">
        <v>624</v>
      </c>
      <c r="B786" s="8">
        <v>41934320</v>
      </c>
      <c r="C786" s="25" t="s">
        <v>181</v>
      </c>
      <c r="D786" s="21">
        <f>COUNTIFS('CONTRATOS 2017'!AP:AP,A786,'CONTRATOS 2017'!$AD:AD,"&gt;=1")</f>
        <v>0</v>
      </c>
      <c r="E786" s="20">
        <f>SUMIFS('CONTRATOS 2017'!$AD:AD,'CONTRATOS 2017'!$AP:AP,A786)</f>
        <v>0</v>
      </c>
    </row>
    <row r="787" spans="1:5" x14ac:dyDescent="0.2">
      <c r="A787" s="23" t="s">
        <v>1271</v>
      </c>
      <c r="B787" s="8">
        <v>1012402481</v>
      </c>
      <c r="C787" s="25" t="s">
        <v>160</v>
      </c>
      <c r="D787" s="21">
        <f>COUNTIFS('CONTRATOS 2017'!AP:AP,A787,'CONTRATOS 2017'!$AD:AD,"&gt;=1")</f>
        <v>0</v>
      </c>
      <c r="E787" s="20">
        <f>SUMIFS('CONTRATOS 2017'!$AD:AD,'CONTRATOS 2017'!$AP:AP,A787)</f>
        <v>0</v>
      </c>
    </row>
    <row r="788" spans="1:5" x14ac:dyDescent="0.2">
      <c r="A788" s="23" t="s">
        <v>134</v>
      </c>
      <c r="B788" s="8">
        <v>24586619</v>
      </c>
      <c r="C788" s="25" t="s">
        <v>184</v>
      </c>
      <c r="D788" s="21">
        <f>COUNTIFS('CONTRATOS 2017'!AP:AP,A788,'CONTRATOS 2017'!$AD:AD,"&gt;=1")</f>
        <v>0</v>
      </c>
      <c r="E788" s="20">
        <f>SUMIFS('CONTRATOS 2017'!$AD:AD,'CONTRATOS 2017'!$AP:AP,A788)</f>
        <v>0</v>
      </c>
    </row>
    <row r="789" spans="1:5" x14ac:dyDescent="0.2">
      <c r="A789" s="23" t="s">
        <v>1336</v>
      </c>
      <c r="B789" s="8">
        <v>1030617942</v>
      </c>
      <c r="C789" s="25" t="s">
        <v>160</v>
      </c>
      <c r="D789" s="21">
        <f>COUNTIFS('CONTRATOS 2017'!AP:AP,A789,'CONTRATOS 2017'!$AD:AD,"&gt;=1")</f>
        <v>0</v>
      </c>
      <c r="E789" s="20">
        <f>SUMIFS('CONTRATOS 2017'!$AD:AD,'CONTRATOS 2017'!$AP:AP,A789)</f>
        <v>0</v>
      </c>
    </row>
    <row r="790" spans="1:5" x14ac:dyDescent="0.2">
      <c r="A790" s="23" t="s">
        <v>1329</v>
      </c>
      <c r="B790" s="8">
        <v>1030529005</v>
      </c>
      <c r="C790" s="25" t="s">
        <v>160</v>
      </c>
      <c r="D790" s="21">
        <f>COUNTIFS('CONTRATOS 2017'!AP:AP,A790,'CONTRATOS 2017'!$AD:AD,"&gt;=1")</f>
        <v>0</v>
      </c>
      <c r="E790" s="20">
        <f>SUMIFS('CONTRATOS 2017'!$AD:AD,'CONTRATOS 2017'!$AP:AP,A790)</f>
        <v>0</v>
      </c>
    </row>
    <row r="791" spans="1:5" x14ac:dyDescent="0.2">
      <c r="A791" s="23" t="s">
        <v>846</v>
      </c>
      <c r="B791" s="8">
        <v>68294199</v>
      </c>
      <c r="C791" s="25" t="s">
        <v>167</v>
      </c>
      <c r="D791" s="21">
        <f>COUNTIFS('CONTRATOS 2017'!AP:AP,A791,'CONTRATOS 2017'!$AD:AD,"&gt;=1")</f>
        <v>0</v>
      </c>
      <c r="E791" s="20">
        <f>SUMIFS('CONTRATOS 2017'!$AD:AD,'CONTRATOS 2017'!$AP:AP,A791)</f>
        <v>0</v>
      </c>
    </row>
    <row r="792" spans="1:5" x14ac:dyDescent="0.2">
      <c r="A792" s="23" t="s">
        <v>763</v>
      </c>
      <c r="B792" s="8">
        <v>52884869</v>
      </c>
      <c r="C792" s="25" t="s">
        <v>160</v>
      </c>
      <c r="D792" s="21">
        <f>COUNTIFS('CONTRATOS 2017'!AP:AP,A792,'CONTRATOS 2017'!$AD:AD,"&gt;=1")</f>
        <v>0</v>
      </c>
      <c r="E792" s="20">
        <f>SUMIFS('CONTRATOS 2017'!$AD:AD,'CONTRATOS 2017'!$AP:AP,A792)</f>
        <v>0</v>
      </c>
    </row>
    <row r="793" spans="1:5" x14ac:dyDescent="0.2">
      <c r="A793" s="23" t="s">
        <v>1385</v>
      </c>
      <c r="B793" s="8">
        <v>1067880654</v>
      </c>
      <c r="C793" s="25" t="s">
        <v>160</v>
      </c>
      <c r="D793" s="21">
        <f>COUNTIFS('CONTRATOS 2017'!AP:AP,A793,'CONTRATOS 2017'!$AD:AD,"&gt;=1")</f>
        <v>0</v>
      </c>
      <c r="E793" s="20">
        <f>SUMIFS('CONTRATOS 2017'!$AD:AD,'CONTRATOS 2017'!$AP:AP,A793)</f>
        <v>0</v>
      </c>
    </row>
    <row r="794" spans="1:5" x14ac:dyDescent="0.2">
      <c r="A794" s="23" t="s">
        <v>1370</v>
      </c>
      <c r="B794" s="8">
        <v>1047400145</v>
      </c>
      <c r="C794" s="25" t="s">
        <v>166</v>
      </c>
      <c r="D794" s="21">
        <f>COUNTIFS('CONTRATOS 2017'!AP:AP,A794,'CONTRATOS 2017'!$AD:AD,"&gt;=1")</f>
        <v>0</v>
      </c>
      <c r="E794" s="20">
        <f>SUMIFS('CONTRATOS 2017'!$AD:AD,'CONTRATOS 2017'!$AP:AP,A794)</f>
        <v>0</v>
      </c>
    </row>
    <row r="795" spans="1:5" x14ac:dyDescent="0.2">
      <c r="A795" s="23" t="s">
        <v>1320</v>
      </c>
      <c r="B795" s="8">
        <v>1023900110</v>
      </c>
      <c r="C795" s="25" t="s">
        <v>160</v>
      </c>
      <c r="D795" s="21">
        <f>COUNTIFS('CONTRATOS 2017'!AP:AP,A795,'CONTRATOS 2017'!$AD:AD,"&gt;=1")</f>
        <v>0</v>
      </c>
      <c r="E795" s="20">
        <f>SUMIFS('CONTRATOS 2017'!$AD:AD,'CONTRATOS 2017'!$AP:AP,A795)</f>
        <v>0</v>
      </c>
    </row>
    <row r="796" spans="1:5" x14ac:dyDescent="0.2">
      <c r="A796" s="23" t="s">
        <v>569</v>
      </c>
      <c r="B796" s="8">
        <v>35603388</v>
      </c>
      <c r="C796" s="25" t="s">
        <v>160</v>
      </c>
      <c r="D796" s="21">
        <f>COUNTIFS('CONTRATOS 2017'!AP:AP,A796,'CONTRATOS 2017'!$AD:AD,"&gt;=1")</f>
        <v>0</v>
      </c>
      <c r="E796" s="20">
        <f>SUMIFS('CONTRATOS 2017'!$AD:AD,'CONTRATOS 2017'!$AP:AP,A796)</f>
        <v>0</v>
      </c>
    </row>
    <row r="797" spans="1:5" x14ac:dyDescent="0.2">
      <c r="A797" s="23" t="s">
        <v>960</v>
      </c>
      <c r="B797" s="8">
        <v>79400023</v>
      </c>
      <c r="C797" s="25" t="s">
        <v>240</v>
      </c>
      <c r="D797" s="21">
        <f>COUNTIFS('CONTRATOS 2017'!AP:AP,A797,'CONTRATOS 2017'!$AD:AD,"&gt;=1")</f>
        <v>0</v>
      </c>
      <c r="E797" s="20">
        <f>SUMIFS('CONTRATOS 2017'!$AD:AD,'CONTRATOS 2017'!$AP:AP,A797)</f>
        <v>0</v>
      </c>
    </row>
    <row r="798" spans="1:5" x14ac:dyDescent="0.2">
      <c r="A798" s="23" t="s">
        <v>878</v>
      </c>
      <c r="B798" s="8">
        <v>72244868</v>
      </c>
      <c r="C798" s="25" t="s">
        <v>199</v>
      </c>
      <c r="D798" s="21">
        <f>COUNTIFS('CONTRATOS 2017'!AP:AP,A798,'CONTRATOS 2017'!$AD:AD,"&gt;=1")</f>
        <v>0</v>
      </c>
      <c r="E798" s="20">
        <f>SUMIFS('CONTRATOS 2017'!$AD:AD,'CONTRATOS 2017'!$AP:AP,A798)</f>
        <v>0</v>
      </c>
    </row>
    <row r="799" spans="1:5" x14ac:dyDescent="0.2">
      <c r="A799" s="23" t="s">
        <v>1029</v>
      </c>
      <c r="B799" s="8">
        <v>79914772</v>
      </c>
      <c r="C799" s="25" t="s">
        <v>196</v>
      </c>
      <c r="D799" s="21">
        <f>COUNTIFS('CONTRATOS 2017'!AP:AP,A799,'CONTRATOS 2017'!$AD:AD,"&gt;=1")</f>
        <v>0</v>
      </c>
      <c r="E799" s="20">
        <f>SUMIFS('CONTRATOS 2017'!$AD:AD,'CONTRATOS 2017'!$AP:AP,A799)</f>
        <v>0</v>
      </c>
    </row>
    <row r="800" spans="1:5" x14ac:dyDescent="0.2">
      <c r="A800" s="23" t="s">
        <v>958</v>
      </c>
      <c r="B800" s="8">
        <v>79377992</v>
      </c>
      <c r="C800" s="25" t="s">
        <v>270</v>
      </c>
      <c r="D800" s="21">
        <f>COUNTIFS('CONTRATOS 2017'!AP:AP,A800,'CONTRATOS 2017'!$AD:AD,"&gt;=1")</f>
        <v>0</v>
      </c>
      <c r="E800" s="20">
        <f>SUMIFS('CONTRATOS 2017'!$AD:AD,'CONTRATOS 2017'!$AP:AP,A800)</f>
        <v>0</v>
      </c>
    </row>
    <row r="801" spans="1:5" x14ac:dyDescent="0.2">
      <c r="A801" s="23" t="s">
        <v>1405</v>
      </c>
      <c r="B801" s="8">
        <v>1085916989</v>
      </c>
      <c r="C801" s="25" t="s">
        <v>175</v>
      </c>
      <c r="D801" s="21">
        <f>COUNTIFS('CONTRATOS 2017'!AP:AP,A801,'CONTRATOS 2017'!$AD:AD,"&gt;=1")</f>
        <v>0</v>
      </c>
      <c r="E801" s="20">
        <f>SUMIFS('CONTRATOS 2017'!$AD:AD,'CONTRATOS 2017'!$AP:AP,A801)</f>
        <v>0</v>
      </c>
    </row>
    <row r="802" spans="1:5" x14ac:dyDescent="0.2">
      <c r="A802" s="23" t="s">
        <v>1109</v>
      </c>
      <c r="B802" s="8">
        <v>80368509</v>
      </c>
      <c r="C802" s="25" t="s">
        <v>171</v>
      </c>
      <c r="D802" s="21">
        <f>COUNTIFS('CONTRATOS 2017'!AP:AP,A802,'CONTRATOS 2017'!$AD:AD,"&gt;=1")</f>
        <v>0</v>
      </c>
      <c r="E802" s="20">
        <f>SUMIFS('CONTRATOS 2017'!$AD:AD,'CONTRATOS 2017'!$AP:AP,A802)</f>
        <v>0</v>
      </c>
    </row>
    <row r="803" spans="1:5" x14ac:dyDescent="0.2">
      <c r="A803" s="23" t="s">
        <v>433</v>
      </c>
      <c r="B803" s="8">
        <v>14135308</v>
      </c>
      <c r="C803" s="25" t="s">
        <v>160</v>
      </c>
      <c r="D803" s="21">
        <f>COUNTIFS('CONTRATOS 2017'!AP:AP,A803,'CONTRATOS 2017'!$AD:AD,"&gt;=1")</f>
        <v>0</v>
      </c>
      <c r="E803" s="20">
        <f>SUMIFS('CONTRATOS 2017'!$AD:AD,'CONTRATOS 2017'!$AP:AP,A803)</f>
        <v>0</v>
      </c>
    </row>
    <row r="804" spans="1:5" x14ac:dyDescent="0.2">
      <c r="A804" s="23" t="s">
        <v>1395</v>
      </c>
      <c r="B804" s="8">
        <v>1082919165</v>
      </c>
      <c r="C804" s="25" t="s">
        <v>227</v>
      </c>
      <c r="D804" s="21">
        <f>COUNTIFS('CONTRATOS 2017'!AP:AP,A804,'CONTRATOS 2017'!$AD:AD,"&gt;=1")</f>
        <v>0</v>
      </c>
      <c r="E804" s="20">
        <f>SUMIFS('CONTRATOS 2017'!$AD:AD,'CONTRATOS 2017'!$AP:AP,A804)</f>
        <v>0</v>
      </c>
    </row>
    <row r="805" spans="1:5" x14ac:dyDescent="0.2">
      <c r="A805" s="23" t="s">
        <v>976</v>
      </c>
      <c r="B805" s="8">
        <v>79553748</v>
      </c>
      <c r="C805" s="25" t="s">
        <v>180</v>
      </c>
      <c r="D805" s="21">
        <f>COUNTIFS('CONTRATOS 2017'!AP:AP,A805,'CONTRATOS 2017'!$AD:AD,"&gt;=1")</f>
        <v>0</v>
      </c>
      <c r="E805" s="20">
        <f>SUMIFS('CONTRATOS 2017'!$AD:AD,'CONTRATOS 2017'!$AP:AP,A805)</f>
        <v>0</v>
      </c>
    </row>
    <row r="806" spans="1:5" x14ac:dyDescent="0.2">
      <c r="A806" s="23" t="s">
        <v>1210</v>
      </c>
      <c r="B806" s="8">
        <v>93085390</v>
      </c>
      <c r="C806" s="25" t="s">
        <v>245</v>
      </c>
      <c r="D806" s="21">
        <f>COUNTIFS('CONTRATOS 2017'!AP:AP,A806,'CONTRATOS 2017'!$AD:AD,"&gt;=1")</f>
        <v>0</v>
      </c>
      <c r="E806" s="20">
        <f>SUMIFS('CONTRATOS 2017'!$AD:AD,'CONTRATOS 2017'!$AP:AP,A806)</f>
        <v>0</v>
      </c>
    </row>
    <row r="807" spans="1:5" x14ac:dyDescent="0.2">
      <c r="A807" s="23" t="s">
        <v>301</v>
      </c>
      <c r="B807" s="8">
        <v>4253040</v>
      </c>
      <c r="C807" s="25" t="s">
        <v>170</v>
      </c>
      <c r="D807" s="21">
        <f>COUNTIFS('CONTRATOS 2017'!AP:AP,A807,'CONTRATOS 2017'!$AD:AD,"&gt;=1")</f>
        <v>0</v>
      </c>
      <c r="E807" s="20">
        <f>SUMIFS('CONTRATOS 2017'!$AD:AD,'CONTRATOS 2017'!$AP:AP,A807)</f>
        <v>0</v>
      </c>
    </row>
    <row r="808" spans="1:5" x14ac:dyDescent="0.2">
      <c r="A808" s="23" t="s">
        <v>931</v>
      </c>
      <c r="B808" s="8">
        <v>77182358</v>
      </c>
      <c r="C808" s="25" t="s">
        <v>226</v>
      </c>
      <c r="D808" s="21">
        <f>COUNTIFS('CONTRATOS 2017'!AP:AP,A808,'CONTRATOS 2017'!$AD:AD,"&gt;=1")</f>
        <v>0</v>
      </c>
      <c r="E808" s="20">
        <f>SUMIFS('CONTRATOS 2017'!$AD:AD,'CONTRATOS 2017'!$AP:AP,A808)</f>
        <v>0</v>
      </c>
    </row>
    <row r="809" spans="1:5" x14ac:dyDescent="0.2">
      <c r="A809" s="23" t="s">
        <v>1273</v>
      </c>
      <c r="B809" s="8">
        <v>1013589658</v>
      </c>
      <c r="C809" s="25" t="s">
        <v>272</v>
      </c>
      <c r="D809" s="21">
        <f>COUNTIFS('CONTRATOS 2017'!AP:AP,A809,'CONTRATOS 2017'!$AD:AD,"&gt;=1")</f>
        <v>0</v>
      </c>
      <c r="E809" s="20">
        <f>SUMIFS('CONTRATOS 2017'!$AD:AD,'CONTRATOS 2017'!$AP:AP,A809)</f>
        <v>0</v>
      </c>
    </row>
    <row r="810" spans="1:5" x14ac:dyDescent="0.2">
      <c r="A810" s="23" t="s">
        <v>311</v>
      </c>
      <c r="B810" s="8">
        <v>5824341</v>
      </c>
      <c r="C810" s="25" t="s">
        <v>172</v>
      </c>
      <c r="D810" s="21">
        <f>COUNTIFS('CONTRATOS 2017'!AP:AP,A810,'CONTRATOS 2017'!$AD:AD,"&gt;=1")</f>
        <v>0</v>
      </c>
      <c r="E810" s="20">
        <f>SUMIFS('CONTRATOS 2017'!$AD:AD,'CONTRATOS 2017'!$AP:AP,A810)</f>
        <v>0</v>
      </c>
    </row>
    <row r="811" spans="1:5" x14ac:dyDescent="0.2">
      <c r="A811" s="23" t="s">
        <v>1074</v>
      </c>
      <c r="B811" s="8">
        <v>80108147</v>
      </c>
      <c r="C811" s="25" t="s">
        <v>168</v>
      </c>
      <c r="D811" s="21">
        <f>COUNTIFS('CONTRATOS 2017'!AP:AP,A811,'CONTRATOS 2017'!$AD:AD,"&gt;=1")</f>
        <v>0</v>
      </c>
      <c r="E811" s="20">
        <f>SUMIFS('CONTRATOS 2017'!$AD:AD,'CONTRATOS 2017'!$AP:AP,A811)</f>
        <v>0</v>
      </c>
    </row>
    <row r="812" spans="1:5" x14ac:dyDescent="0.2">
      <c r="A812" s="23" t="s">
        <v>1206</v>
      </c>
      <c r="B812" s="8">
        <v>91476986</v>
      </c>
      <c r="C812" s="25" t="s">
        <v>194</v>
      </c>
      <c r="D812" s="21">
        <f>COUNTIFS('CONTRATOS 2017'!AP:AP,A812,'CONTRATOS 2017'!$AD:AD,"&gt;=1")</f>
        <v>0</v>
      </c>
      <c r="E812" s="20">
        <f>SUMIFS('CONTRATOS 2017'!$AD:AD,'CONTRATOS 2017'!$AP:AP,A812)</f>
        <v>0</v>
      </c>
    </row>
    <row r="813" spans="1:5" x14ac:dyDescent="0.2">
      <c r="A813" s="23" t="s">
        <v>1255</v>
      </c>
      <c r="B813" s="8">
        <v>98645180</v>
      </c>
      <c r="C813" s="25" t="s">
        <v>171</v>
      </c>
      <c r="D813" s="21">
        <f>COUNTIFS('CONTRATOS 2017'!AP:AP,A813,'CONTRATOS 2017'!$AD:AD,"&gt;=1")</f>
        <v>0</v>
      </c>
      <c r="E813" s="20">
        <f>SUMIFS('CONTRATOS 2017'!$AD:AD,'CONTRATOS 2017'!$AP:AP,A813)</f>
        <v>0</v>
      </c>
    </row>
    <row r="814" spans="1:5" x14ac:dyDescent="0.2">
      <c r="A814" s="23" t="s">
        <v>1371</v>
      </c>
      <c r="B814" s="8">
        <v>1047403693</v>
      </c>
      <c r="C814" s="25" t="s">
        <v>201</v>
      </c>
      <c r="D814" s="21">
        <f>COUNTIFS('CONTRATOS 2017'!AP:AP,A814,'CONTRATOS 2017'!$AD:AD,"&gt;=1")</f>
        <v>0</v>
      </c>
      <c r="E814" s="20">
        <f>SUMIFS('CONTRATOS 2017'!$AD:AD,'CONTRATOS 2017'!$AP:AP,A814)</f>
        <v>0</v>
      </c>
    </row>
    <row r="815" spans="1:5" x14ac:dyDescent="0.2">
      <c r="A815" s="23" t="s">
        <v>1240</v>
      </c>
      <c r="B815" s="8">
        <v>94507517</v>
      </c>
      <c r="C815" s="25" t="s">
        <v>160</v>
      </c>
      <c r="D815" s="21">
        <f>COUNTIFS('CONTRATOS 2017'!AP:AP,A815,'CONTRATOS 2017'!$AD:AD,"&gt;=1")</f>
        <v>0</v>
      </c>
      <c r="E815" s="20">
        <f>SUMIFS('CONTRATOS 2017'!$AD:AD,'CONTRATOS 2017'!$AP:AP,A815)</f>
        <v>0</v>
      </c>
    </row>
    <row r="816" spans="1:5" x14ac:dyDescent="0.2">
      <c r="A816" s="23" t="s">
        <v>1001</v>
      </c>
      <c r="B816" s="8">
        <v>79745186</v>
      </c>
      <c r="C816" s="25" t="s">
        <v>206</v>
      </c>
      <c r="D816" s="21">
        <f>COUNTIFS('CONTRATOS 2017'!AP:AP,A816,'CONTRATOS 2017'!$AD:AD,"&gt;=1")</f>
        <v>0</v>
      </c>
      <c r="E816" s="20">
        <f>SUMIFS('CONTRATOS 2017'!$AD:AD,'CONTRATOS 2017'!$AP:AP,A816)</f>
        <v>0</v>
      </c>
    </row>
    <row r="817" spans="1:5" x14ac:dyDescent="0.2">
      <c r="A817" s="23" t="s">
        <v>1010</v>
      </c>
      <c r="B817" s="8">
        <v>79810080</v>
      </c>
      <c r="C817" s="25" t="s">
        <v>171</v>
      </c>
      <c r="D817" s="21">
        <f>COUNTIFS('CONTRATOS 2017'!AP:AP,A817,'CONTRATOS 2017'!$AD:AD,"&gt;=1")</f>
        <v>0</v>
      </c>
      <c r="E817" s="20">
        <f>SUMIFS('CONTRATOS 2017'!$AD:AD,'CONTRATOS 2017'!$AP:AP,A817)</f>
        <v>0</v>
      </c>
    </row>
    <row r="818" spans="1:5" x14ac:dyDescent="0.2">
      <c r="A818" s="23" t="s">
        <v>424</v>
      </c>
      <c r="B818" s="8">
        <v>13509929</v>
      </c>
      <c r="C818" s="25" t="s">
        <v>225</v>
      </c>
      <c r="D818" s="21">
        <f>COUNTIFS('CONTRATOS 2017'!AP:AP,A818,'CONTRATOS 2017'!$AD:AD,"&gt;=1")</f>
        <v>0</v>
      </c>
      <c r="E818" s="20">
        <f>SUMIFS('CONTRATOS 2017'!$AD:AD,'CONTRATOS 2017'!$AP:AP,A818)</f>
        <v>0</v>
      </c>
    </row>
    <row r="819" spans="1:5" x14ac:dyDescent="0.2">
      <c r="A819" s="23" t="s">
        <v>1063</v>
      </c>
      <c r="B819" s="8">
        <v>80055197</v>
      </c>
      <c r="C819" s="25" t="s">
        <v>160</v>
      </c>
      <c r="D819" s="21">
        <f>COUNTIFS('CONTRATOS 2017'!AP:AP,A819,'CONTRATOS 2017'!$AD:AD,"&gt;=1")</f>
        <v>0</v>
      </c>
      <c r="E819" s="20">
        <f>SUMIFS('CONTRATOS 2017'!$AD:AD,'CONTRATOS 2017'!$AP:AP,A819)</f>
        <v>0</v>
      </c>
    </row>
    <row r="820" spans="1:5" x14ac:dyDescent="0.2">
      <c r="A820" s="23" t="s">
        <v>907</v>
      </c>
      <c r="B820" s="8">
        <v>74333093</v>
      </c>
      <c r="C820" s="25" t="s">
        <v>160</v>
      </c>
      <c r="D820" s="21">
        <f>COUNTIFS('CONTRATOS 2017'!AP:AP,A820,'CONTRATOS 2017'!$AD:AD,"&gt;=1")</f>
        <v>0</v>
      </c>
      <c r="E820" s="20">
        <f>SUMIFS('CONTRATOS 2017'!$AD:AD,'CONTRATOS 2017'!$AP:AP,A820)</f>
        <v>0</v>
      </c>
    </row>
    <row r="821" spans="1:5" x14ac:dyDescent="0.2">
      <c r="A821" s="23" t="s">
        <v>412</v>
      </c>
      <c r="B821" s="8">
        <v>12980149</v>
      </c>
      <c r="C821" s="25" t="s">
        <v>223</v>
      </c>
      <c r="D821" s="21">
        <f>COUNTIFS('CONTRATOS 2017'!AP:AP,A821,'CONTRATOS 2017'!$AD:AD,"&gt;=1")</f>
        <v>0</v>
      </c>
      <c r="E821" s="20">
        <f>SUMIFS('CONTRATOS 2017'!$AD:AD,'CONTRATOS 2017'!$AP:AP,A821)</f>
        <v>0</v>
      </c>
    </row>
    <row r="822" spans="1:5" x14ac:dyDescent="0.2">
      <c r="A822" s="23" t="s">
        <v>440</v>
      </c>
      <c r="B822" s="8">
        <v>14893689</v>
      </c>
      <c r="C822" s="25" t="s">
        <v>172</v>
      </c>
      <c r="D822" s="21">
        <f>COUNTIFS('CONTRATOS 2017'!AP:AP,A822,'CONTRATOS 2017'!$AD:AD,"&gt;=1")</f>
        <v>0</v>
      </c>
      <c r="E822" s="20">
        <f>SUMIFS('CONTRATOS 2017'!$AD:AD,'CONTRATOS 2017'!$AP:AP,A822)</f>
        <v>0</v>
      </c>
    </row>
    <row r="823" spans="1:5" x14ac:dyDescent="0.2">
      <c r="A823" s="23" t="s">
        <v>1258</v>
      </c>
      <c r="B823" s="8">
        <v>1003265322</v>
      </c>
      <c r="C823" s="25" t="s">
        <v>149</v>
      </c>
      <c r="D823" s="21">
        <f>COUNTIFS('CONTRATOS 2017'!AP:AP,A823,'CONTRATOS 2017'!$AD:AD,"&gt;=1")</f>
        <v>0</v>
      </c>
      <c r="E823" s="20">
        <f>SUMIFS('CONTRATOS 2017'!$AD:AD,'CONTRATOS 2017'!$AP:AP,A823)</f>
        <v>0</v>
      </c>
    </row>
    <row r="824" spans="1:5" x14ac:dyDescent="0.2">
      <c r="A824" s="23" t="s">
        <v>1290</v>
      </c>
      <c r="B824" s="8">
        <v>1016026212</v>
      </c>
      <c r="C824" s="25" t="s">
        <v>160</v>
      </c>
      <c r="D824" s="21">
        <f>COUNTIFS('CONTRATOS 2017'!AP:AP,A824,'CONTRATOS 2017'!$AD:AD,"&gt;=1")</f>
        <v>0</v>
      </c>
      <c r="E824" s="20">
        <f>SUMIFS('CONTRATOS 2017'!$AD:AD,'CONTRATOS 2017'!$AP:AP,A824)</f>
        <v>0</v>
      </c>
    </row>
    <row r="825" spans="1:5" x14ac:dyDescent="0.2">
      <c r="A825" s="23" t="s">
        <v>744</v>
      </c>
      <c r="B825" s="8">
        <v>52772797</v>
      </c>
      <c r="C825" s="25" t="s">
        <v>160</v>
      </c>
      <c r="D825" s="21">
        <f>COUNTIFS('CONTRATOS 2017'!AP:AP,A825,'CONTRATOS 2017'!$AD:AD,"&gt;=1")</f>
        <v>0</v>
      </c>
      <c r="E825" s="20">
        <f>SUMIFS('CONTRATOS 2017'!$AD:AD,'CONTRATOS 2017'!$AP:AP,A825)</f>
        <v>0</v>
      </c>
    </row>
    <row r="826" spans="1:5" x14ac:dyDescent="0.2">
      <c r="A826" s="23" t="s">
        <v>1390</v>
      </c>
      <c r="B826" s="8">
        <v>1073681334</v>
      </c>
      <c r="C826" s="25" t="s">
        <v>160</v>
      </c>
      <c r="D826" s="21">
        <f>COUNTIFS('CONTRATOS 2017'!AP:AP,A826,'CONTRATOS 2017'!$AD:AD,"&gt;=1")</f>
        <v>0</v>
      </c>
      <c r="E826" s="20">
        <f>SUMIFS('CONTRATOS 2017'!$AD:AD,'CONTRATOS 2017'!$AP:AP,A826)</f>
        <v>0</v>
      </c>
    </row>
    <row r="827" spans="1:5" x14ac:dyDescent="0.2">
      <c r="A827" s="23" t="s">
        <v>523</v>
      </c>
      <c r="B827" s="8">
        <v>24731424</v>
      </c>
      <c r="C827" s="25" t="s">
        <v>236</v>
      </c>
      <c r="D827" s="21">
        <f>COUNTIFS('CONTRATOS 2017'!AP:AP,A827,'CONTRATOS 2017'!$AD:AD,"&gt;=1")</f>
        <v>0</v>
      </c>
      <c r="E827" s="20">
        <f>SUMIFS('CONTRATOS 2017'!$AD:AD,'CONTRATOS 2017'!$AP:AP,A827)</f>
        <v>0</v>
      </c>
    </row>
    <row r="828" spans="1:5" x14ac:dyDescent="0.2">
      <c r="A828" s="23" t="s">
        <v>791</v>
      </c>
      <c r="B828" s="8">
        <v>53071358</v>
      </c>
      <c r="C828" s="25" t="s">
        <v>160</v>
      </c>
      <c r="D828" s="21">
        <f>COUNTIFS('CONTRATOS 2017'!AP:AP,A828,'CONTRATOS 2017'!$AD:AD,"&gt;=1")</f>
        <v>0</v>
      </c>
      <c r="E828" s="20">
        <f>SUMIFS('CONTRATOS 2017'!$AD:AD,'CONTRATOS 2017'!$AP:AP,A828)</f>
        <v>0</v>
      </c>
    </row>
    <row r="829" spans="1:5" x14ac:dyDescent="0.2">
      <c r="A829" s="23" t="s">
        <v>724</v>
      </c>
      <c r="B829" s="8">
        <v>52487094</v>
      </c>
      <c r="C829" s="25" t="s">
        <v>160</v>
      </c>
      <c r="D829" s="21">
        <f>COUNTIFS('CONTRATOS 2017'!AP:AP,A829,'CONTRATOS 2017'!$AD:AD,"&gt;=1")</f>
        <v>0</v>
      </c>
      <c r="E829" s="20">
        <f>SUMIFS('CONTRATOS 2017'!$AD:AD,'CONTRATOS 2017'!$AP:AP,A829)</f>
        <v>0</v>
      </c>
    </row>
    <row r="830" spans="1:5" x14ac:dyDescent="0.2">
      <c r="A830" s="23" t="s">
        <v>542</v>
      </c>
      <c r="B830" s="8">
        <v>30982630</v>
      </c>
      <c r="C830" s="25" t="s">
        <v>250</v>
      </c>
      <c r="D830" s="21">
        <f>COUNTIFS('CONTRATOS 2017'!AP:AP,A830,'CONTRATOS 2017'!$AD:AD,"&gt;=1")</f>
        <v>0</v>
      </c>
      <c r="E830" s="20">
        <f>SUMIFS('CONTRATOS 2017'!$AD:AD,'CONTRATOS 2017'!$AP:AP,A830)</f>
        <v>0</v>
      </c>
    </row>
    <row r="831" spans="1:5" x14ac:dyDescent="0.2">
      <c r="A831" s="23" t="s">
        <v>587</v>
      </c>
      <c r="B831" s="8">
        <v>38550436</v>
      </c>
      <c r="C831" s="25" t="s">
        <v>181</v>
      </c>
      <c r="D831" s="21">
        <f>COUNTIFS('CONTRATOS 2017'!AP:AP,A831,'CONTRATOS 2017'!$AD:AD,"&gt;=1")</f>
        <v>0</v>
      </c>
      <c r="E831" s="20">
        <f>SUMIFS('CONTRATOS 2017'!$AD:AD,'CONTRATOS 2017'!$AP:AP,A831)</f>
        <v>0</v>
      </c>
    </row>
    <row r="832" spans="1:5" x14ac:dyDescent="0.2">
      <c r="A832" s="23" t="s">
        <v>631</v>
      </c>
      <c r="B832" s="8">
        <v>43101894</v>
      </c>
      <c r="C832" s="25" t="s">
        <v>267</v>
      </c>
      <c r="D832" s="21">
        <f>COUNTIFS('CONTRATOS 2017'!AP:AP,A832,'CONTRATOS 2017'!$AD:AD,"&gt;=1")</f>
        <v>0</v>
      </c>
      <c r="E832" s="20">
        <f>SUMIFS('CONTRATOS 2017'!$AD:AD,'CONTRATOS 2017'!$AP:AP,A832)</f>
        <v>0</v>
      </c>
    </row>
    <row r="833" spans="1:5" x14ac:dyDescent="0.2">
      <c r="A833" s="23" t="s">
        <v>589</v>
      </c>
      <c r="B833" s="8">
        <v>38556022</v>
      </c>
      <c r="C833" s="25" t="s">
        <v>181</v>
      </c>
      <c r="D833" s="21">
        <f>COUNTIFS('CONTRATOS 2017'!AP:AP,A833,'CONTRATOS 2017'!$AD:AD,"&gt;=1")</f>
        <v>0</v>
      </c>
      <c r="E833" s="20">
        <f>SUMIFS('CONTRATOS 2017'!$AD:AD,'CONTRATOS 2017'!$AP:AP,A833)</f>
        <v>0</v>
      </c>
    </row>
    <row r="834" spans="1:5" x14ac:dyDescent="0.2">
      <c r="A834" s="23" t="s">
        <v>615</v>
      </c>
      <c r="B834" s="8">
        <v>40429909</v>
      </c>
      <c r="C834" s="25" t="s">
        <v>171</v>
      </c>
      <c r="D834" s="21">
        <f>COUNTIFS('CONTRATOS 2017'!AP:AP,A834,'CONTRATOS 2017'!$AD:AD,"&gt;=1")</f>
        <v>0</v>
      </c>
      <c r="E834" s="20">
        <f>SUMIFS('CONTRATOS 2017'!$AD:AD,'CONTRATOS 2017'!$AP:AP,A834)</f>
        <v>0</v>
      </c>
    </row>
    <row r="835" spans="1:5" x14ac:dyDescent="0.2">
      <c r="A835" s="23" t="s">
        <v>10</v>
      </c>
      <c r="B835" s="8">
        <v>51631449</v>
      </c>
      <c r="C835" s="25" t="s">
        <v>193</v>
      </c>
      <c r="D835" s="21">
        <f>COUNTIFS('CONTRATOS 2017'!AP:AP,A835,'CONTRATOS 2017'!$AD:AD,"&gt;=1")</f>
        <v>0</v>
      </c>
      <c r="E835" s="20">
        <f>SUMIFS('CONTRATOS 2017'!$AD:AD,'CONTRATOS 2017'!$AP:AP,A835)</f>
        <v>0</v>
      </c>
    </row>
    <row r="836" spans="1:5" x14ac:dyDescent="0.2">
      <c r="A836" s="23" t="s">
        <v>538</v>
      </c>
      <c r="B836" s="8">
        <v>30392592</v>
      </c>
      <c r="C836" s="25" t="s">
        <v>208</v>
      </c>
      <c r="D836" s="21">
        <f>COUNTIFS('CONTRATOS 2017'!AP:AP,A836,'CONTRATOS 2017'!$AD:AD,"&gt;=1")</f>
        <v>0</v>
      </c>
      <c r="E836" s="20">
        <f>SUMIFS('CONTRATOS 2017'!$AD:AD,'CONTRATOS 2017'!$AP:AP,A836)</f>
        <v>0</v>
      </c>
    </row>
    <row r="837" spans="1:5" x14ac:dyDescent="0.2">
      <c r="A837" s="23" t="s">
        <v>688</v>
      </c>
      <c r="B837" s="8">
        <v>52108018</v>
      </c>
      <c r="C837" s="25" t="s">
        <v>178</v>
      </c>
      <c r="D837" s="21">
        <f>COUNTIFS('CONTRATOS 2017'!AP:AP,A837,'CONTRATOS 2017'!$AD:AD,"&gt;=1")</f>
        <v>0</v>
      </c>
      <c r="E837" s="20">
        <f>SUMIFS('CONTRATOS 2017'!$AD:AD,'CONTRATOS 2017'!$AP:AP,A837)</f>
        <v>0</v>
      </c>
    </row>
    <row r="838" spans="1:5" x14ac:dyDescent="0.2">
      <c r="A838" s="23" t="s">
        <v>522</v>
      </c>
      <c r="B838" s="8">
        <v>24730931</v>
      </c>
      <c r="C838" s="25" t="s">
        <v>160</v>
      </c>
      <c r="D838" s="21">
        <f>COUNTIFS('CONTRATOS 2017'!AP:AP,A838,'CONTRATOS 2017'!$AD:AD,"&gt;=1")</f>
        <v>0</v>
      </c>
      <c r="E838" s="20">
        <f>SUMIFS('CONTRATOS 2017'!$AD:AD,'CONTRATOS 2017'!$AP:AP,A838)</f>
        <v>0</v>
      </c>
    </row>
    <row r="839" spans="1:5" x14ac:dyDescent="0.2">
      <c r="A839" s="23" t="s">
        <v>680</v>
      </c>
      <c r="B839" s="8">
        <v>51992330</v>
      </c>
      <c r="C839" s="25" t="s">
        <v>274</v>
      </c>
      <c r="D839" s="21">
        <f>COUNTIFS('CONTRATOS 2017'!AP:AP,A839,'CONTRATOS 2017'!$AD:AD,"&gt;=1")</f>
        <v>0</v>
      </c>
      <c r="E839" s="20">
        <f>SUMIFS('CONTRATOS 2017'!$AD:AD,'CONTRATOS 2017'!$AP:AP,A839)</f>
        <v>0</v>
      </c>
    </row>
    <row r="840" spans="1:5" x14ac:dyDescent="0.2">
      <c r="A840" s="23" t="s">
        <v>41</v>
      </c>
      <c r="B840" s="8">
        <v>24433491</v>
      </c>
      <c r="C840" s="25" t="s">
        <v>244</v>
      </c>
      <c r="D840" s="21">
        <f>COUNTIFS('CONTRATOS 2017'!AP:AP,A840,'CONTRATOS 2017'!$AD:AD,"&gt;=1")</f>
        <v>3</v>
      </c>
      <c r="E840" s="20">
        <f>SUMIFS('CONTRATOS 2017'!$AD:AD,'CONTRATOS 2017'!$AP:AP,A840)</f>
        <v>77000000</v>
      </c>
    </row>
    <row r="841" spans="1:5" x14ac:dyDescent="0.2">
      <c r="A841" s="23" t="s">
        <v>665</v>
      </c>
      <c r="B841" s="8">
        <v>51826127</v>
      </c>
      <c r="C841" s="25" t="s">
        <v>255</v>
      </c>
      <c r="D841" s="21">
        <f>COUNTIFS('CONTRATOS 2017'!AP:AP,A841,'CONTRATOS 2017'!$AD:AD,"&gt;=1")</f>
        <v>0</v>
      </c>
      <c r="E841" s="20">
        <f>SUMIFS('CONTRATOS 2017'!$AD:AD,'CONTRATOS 2017'!$AP:AP,A841)</f>
        <v>0</v>
      </c>
    </row>
    <row r="842" spans="1:5" x14ac:dyDescent="0.2">
      <c r="A842" s="23" t="s">
        <v>17</v>
      </c>
      <c r="B842" s="8">
        <v>26271656</v>
      </c>
      <c r="C842" s="25" t="s">
        <v>233</v>
      </c>
      <c r="D842" s="21">
        <f>COUNTIFS('CONTRATOS 2017'!AP:AP,A842,'CONTRATOS 2017'!$AD:AD,"&gt;=1")</f>
        <v>3</v>
      </c>
      <c r="E842" s="20">
        <f>SUMIFS('CONTRATOS 2017'!$AD:AD,'CONTRATOS 2017'!$AP:AP,A842)</f>
        <v>37652409</v>
      </c>
    </row>
    <row r="843" spans="1:5" x14ac:dyDescent="0.2">
      <c r="A843" s="23" t="s">
        <v>675</v>
      </c>
      <c r="B843" s="8">
        <v>51938798</v>
      </c>
      <c r="C843" s="25" t="s">
        <v>242</v>
      </c>
      <c r="D843" s="21">
        <f>COUNTIFS('CONTRATOS 2017'!AP:AP,A843,'CONTRATOS 2017'!$AD:AD,"&gt;=1")</f>
        <v>0</v>
      </c>
      <c r="E843" s="20">
        <f>SUMIFS('CONTRATOS 2017'!$AD:AD,'CONTRATOS 2017'!$AP:AP,A843)</f>
        <v>0</v>
      </c>
    </row>
    <row r="844" spans="1:5" x14ac:dyDescent="0.2">
      <c r="A844" s="23" t="s">
        <v>554</v>
      </c>
      <c r="B844" s="8">
        <v>32813921</v>
      </c>
      <c r="C844" s="25" t="s">
        <v>218</v>
      </c>
      <c r="D844" s="21">
        <f>COUNTIFS('CONTRATOS 2017'!AP:AP,A844,'CONTRATOS 2017'!$AD:AD,"&gt;=1")</f>
        <v>0</v>
      </c>
      <c r="E844" s="20">
        <f>SUMIFS('CONTRATOS 2017'!$AD:AD,'CONTRATOS 2017'!$AP:AP,A844)</f>
        <v>0</v>
      </c>
    </row>
    <row r="845" spans="1:5" x14ac:dyDescent="0.2">
      <c r="A845" s="23" t="s">
        <v>841</v>
      </c>
      <c r="B845" s="8">
        <v>66745180</v>
      </c>
      <c r="C845" s="25" t="s">
        <v>165</v>
      </c>
      <c r="D845" s="21">
        <f>COUNTIFS('CONTRATOS 2017'!AP:AP,A845,'CONTRATOS 2017'!$AD:AD,"&gt;=1")</f>
        <v>0</v>
      </c>
      <c r="E845" s="20">
        <f>SUMIFS('CONTRATOS 2017'!$AD:AD,'CONTRATOS 2017'!$AP:AP,A845)</f>
        <v>0</v>
      </c>
    </row>
    <row r="846" spans="1:5" x14ac:dyDescent="0.2">
      <c r="A846" s="23" t="s">
        <v>1416</v>
      </c>
      <c r="B846" s="8">
        <v>1110453944</v>
      </c>
      <c r="C846" s="25" t="s">
        <v>160</v>
      </c>
      <c r="D846" s="21">
        <f>COUNTIFS('CONTRATOS 2017'!AP:AP,A846,'CONTRATOS 2017'!$AD:AD,"&gt;=1")</f>
        <v>0</v>
      </c>
      <c r="E846" s="20">
        <f>SUMIFS('CONTRATOS 2017'!$AD:AD,'CONTRATOS 2017'!$AP:AP,A846)</f>
        <v>0</v>
      </c>
    </row>
    <row r="847" spans="1:5" x14ac:dyDescent="0.2">
      <c r="A847" s="23" t="s">
        <v>616</v>
      </c>
      <c r="B847" s="8">
        <v>40443859</v>
      </c>
      <c r="C847" s="25" t="s">
        <v>160</v>
      </c>
      <c r="D847" s="21">
        <f>COUNTIFS('CONTRATOS 2017'!AP:AP,A847,'CONTRATOS 2017'!$AD:AD,"&gt;=1")</f>
        <v>0</v>
      </c>
      <c r="E847" s="20">
        <f>SUMIFS('CONTRATOS 2017'!$AD:AD,'CONTRATOS 2017'!$AP:AP,A847)</f>
        <v>0</v>
      </c>
    </row>
    <row r="848" spans="1:5" x14ac:dyDescent="0.2">
      <c r="A848" s="23" t="s">
        <v>908</v>
      </c>
      <c r="B848" s="8">
        <v>75032687</v>
      </c>
      <c r="C848" s="25" t="s">
        <v>185</v>
      </c>
      <c r="D848" s="21">
        <f>COUNTIFS('CONTRATOS 2017'!AP:AP,A848,'CONTRATOS 2017'!$AD:AD,"&gt;=1")</f>
        <v>0</v>
      </c>
      <c r="E848" s="20">
        <f>SUMIFS('CONTRATOS 2017'!$AD:AD,'CONTRATOS 2017'!$AP:AP,A848)</f>
        <v>0</v>
      </c>
    </row>
    <row r="849" spans="1:5" x14ac:dyDescent="0.2">
      <c r="A849" s="23" t="s">
        <v>859</v>
      </c>
      <c r="B849" s="8">
        <v>72009577</v>
      </c>
      <c r="C849" s="25" t="s">
        <v>199</v>
      </c>
      <c r="D849" s="21">
        <f>COUNTIFS('CONTRATOS 2017'!AP:AP,A849,'CONTRATOS 2017'!$AD:AD,"&gt;=1")</f>
        <v>0</v>
      </c>
      <c r="E849" s="20">
        <f>SUMIFS('CONTRATOS 2017'!$AD:AD,'CONTRATOS 2017'!$AP:AP,A849)</f>
        <v>0</v>
      </c>
    </row>
    <row r="850" spans="1:5" x14ac:dyDescent="0.2">
      <c r="A850" s="23" t="s">
        <v>1200</v>
      </c>
      <c r="B850" s="8">
        <v>88309349</v>
      </c>
      <c r="C850" s="25" t="s">
        <v>278</v>
      </c>
      <c r="D850" s="21">
        <f>COUNTIFS('CONTRATOS 2017'!AP:AP,A850,'CONTRATOS 2017'!$AD:AD,"&gt;=1")</f>
        <v>0</v>
      </c>
      <c r="E850" s="20">
        <f>SUMIFS('CONTRATOS 2017'!$AD:AD,'CONTRATOS 2017'!$AP:AP,A850)</f>
        <v>0</v>
      </c>
    </row>
    <row r="851" spans="1:5" x14ac:dyDescent="0.2">
      <c r="A851" s="23" t="s">
        <v>1041</v>
      </c>
      <c r="B851" s="8">
        <v>79975026</v>
      </c>
      <c r="C851" s="25" t="s">
        <v>263</v>
      </c>
      <c r="D851" s="21">
        <f>COUNTIFS('CONTRATOS 2017'!AP:AP,A851,'CONTRATOS 2017'!$AD:AD,"&gt;=1")</f>
        <v>0</v>
      </c>
      <c r="E851" s="20">
        <f>SUMIFS('CONTRATOS 2017'!$AD:AD,'CONTRATOS 2017'!$AP:AP,A851)</f>
        <v>0</v>
      </c>
    </row>
    <row r="852" spans="1:5" x14ac:dyDescent="0.2">
      <c r="A852" s="23" t="s">
        <v>1400</v>
      </c>
      <c r="B852" s="8">
        <v>1085250955</v>
      </c>
      <c r="C852" s="25" t="s">
        <v>182</v>
      </c>
      <c r="D852" s="21">
        <f>COUNTIFS('CONTRATOS 2017'!AP:AP,A852,'CONTRATOS 2017'!$AD:AD,"&gt;=1")</f>
        <v>0</v>
      </c>
      <c r="E852" s="20">
        <f>SUMIFS('CONTRATOS 2017'!$AD:AD,'CONTRATOS 2017'!$AP:AP,A852)</f>
        <v>0</v>
      </c>
    </row>
    <row r="853" spans="1:5" x14ac:dyDescent="0.2">
      <c r="A853" s="23" t="s">
        <v>779</v>
      </c>
      <c r="B853" s="8">
        <v>52975079</v>
      </c>
      <c r="C853" s="25" t="s">
        <v>160</v>
      </c>
      <c r="D853" s="21">
        <f>COUNTIFS('CONTRATOS 2017'!AP:AP,A853,'CONTRATOS 2017'!$AD:AD,"&gt;=1")</f>
        <v>0</v>
      </c>
      <c r="E853" s="20">
        <f>SUMIFS('CONTRATOS 2017'!$AD:AD,'CONTRATOS 2017'!$AP:AP,A853)</f>
        <v>0</v>
      </c>
    </row>
    <row r="854" spans="1:5" x14ac:dyDescent="0.2">
      <c r="A854" s="23" t="s">
        <v>733</v>
      </c>
      <c r="B854" s="8">
        <v>52544180</v>
      </c>
      <c r="C854" s="25" t="s">
        <v>263</v>
      </c>
      <c r="D854" s="21">
        <f>COUNTIFS('CONTRATOS 2017'!AP:AP,A854,'CONTRATOS 2017'!$AD:AD,"&gt;=1")</f>
        <v>3</v>
      </c>
      <c r="E854" s="20">
        <f>SUMIFS('CONTRATOS 2017'!$AD:AD,'CONTRATOS 2017'!$AP:AP,A854)</f>
        <v>40680000</v>
      </c>
    </row>
    <row r="855" spans="1:5" x14ac:dyDescent="0.2">
      <c r="A855" s="23" t="s">
        <v>2121</v>
      </c>
      <c r="B855" s="8">
        <v>46680592</v>
      </c>
      <c r="C855" s="25" t="s">
        <v>161</v>
      </c>
      <c r="D855" s="21">
        <f>COUNTIFS('CONTRATOS 2017'!AP:AP,A855,'CONTRATOS 2017'!$AD:AD,"&gt;=1")</f>
        <v>0</v>
      </c>
      <c r="E855" s="20">
        <f>SUMIFS('CONTRATOS 2017'!$AD:AD,'CONTRATOS 2017'!$AP:AP,A855)</f>
        <v>0</v>
      </c>
    </row>
    <row r="856" spans="1:5" x14ac:dyDescent="0.2">
      <c r="A856" s="23" t="s">
        <v>844</v>
      </c>
      <c r="B856" s="8">
        <v>67027442</v>
      </c>
      <c r="C856" s="25" t="s">
        <v>248</v>
      </c>
      <c r="D856" s="21">
        <f>COUNTIFS('CONTRATOS 2017'!AP:AP,A856,'CONTRATOS 2017'!$AD:AD,"&gt;=1")</f>
        <v>0</v>
      </c>
      <c r="E856" s="20">
        <f>SUMIFS('CONTRATOS 2017'!$AD:AD,'CONTRATOS 2017'!$AP:AP,A856)</f>
        <v>0</v>
      </c>
    </row>
    <row r="857" spans="1:5" x14ac:dyDescent="0.2">
      <c r="A857" s="23" t="s">
        <v>583</v>
      </c>
      <c r="B857" s="8">
        <v>36951398</v>
      </c>
      <c r="C857" s="25" t="s">
        <v>204</v>
      </c>
      <c r="D857" s="21">
        <f>COUNTIFS('CONTRATOS 2017'!AP:AP,A857,'CONTRATOS 2017'!$AD:AD,"&gt;=1")</f>
        <v>0</v>
      </c>
      <c r="E857" s="20">
        <f>SUMIFS('CONTRATOS 2017'!$AD:AD,'CONTRATOS 2017'!$AP:AP,A857)</f>
        <v>0</v>
      </c>
    </row>
    <row r="858" spans="1:5" x14ac:dyDescent="0.2">
      <c r="A858" s="23" t="s">
        <v>1219</v>
      </c>
      <c r="B858" s="8">
        <v>93403671</v>
      </c>
      <c r="C858" s="25" t="s">
        <v>221</v>
      </c>
      <c r="D858" s="21">
        <f>COUNTIFS('CONTRATOS 2017'!AP:AP,A858,'CONTRATOS 2017'!$AD:AD,"&gt;=1")</f>
        <v>0</v>
      </c>
      <c r="E858" s="20">
        <f>SUMIFS('CONTRATOS 2017'!$AD:AD,'CONTRATOS 2017'!$AP:AP,A858)</f>
        <v>0</v>
      </c>
    </row>
    <row r="859" spans="1:5" x14ac:dyDescent="0.2">
      <c r="A859" s="23" t="s">
        <v>1006</v>
      </c>
      <c r="B859" s="8">
        <v>79763349</v>
      </c>
      <c r="C859" s="25" t="s">
        <v>196</v>
      </c>
      <c r="D859" s="21">
        <f>COUNTIFS('CONTRATOS 2017'!AP:AP,A859,'CONTRATOS 2017'!$AD:AD,"&gt;=1")</f>
        <v>0</v>
      </c>
      <c r="E859" s="20">
        <f>SUMIFS('CONTRATOS 2017'!$AD:AD,'CONTRATOS 2017'!$AP:AP,A859)</f>
        <v>0</v>
      </c>
    </row>
    <row r="860" spans="1:5" x14ac:dyDescent="0.2">
      <c r="A860" s="23" t="s">
        <v>1005</v>
      </c>
      <c r="B860" s="8">
        <v>79763314</v>
      </c>
      <c r="C860" s="25" t="s">
        <v>160</v>
      </c>
      <c r="D860" s="21">
        <f>COUNTIFS('CONTRATOS 2017'!AP:AP,A860,'CONTRATOS 2017'!$AD:AD,"&gt;=1")</f>
        <v>0</v>
      </c>
      <c r="E860" s="20">
        <f>SUMIFS('CONTRATOS 2017'!$AD:AD,'CONTRATOS 2017'!$AP:AP,A860)</f>
        <v>0</v>
      </c>
    </row>
    <row r="861" spans="1:5" x14ac:dyDescent="0.2">
      <c r="A861" s="23" t="s">
        <v>1179</v>
      </c>
      <c r="B861" s="8">
        <v>88194223</v>
      </c>
      <c r="C861" s="25" t="s">
        <v>160</v>
      </c>
      <c r="D861" s="21">
        <f>COUNTIFS('CONTRATOS 2017'!AP:AP,A861,'CONTRATOS 2017'!$AD:AD,"&gt;=1")</f>
        <v>0</v>
      </c>
      <c r="E861" s="20">
        <f>SUMIFS('CONTRATOS 2017'!$AD:AD,'CONTRATOS 2017'!$AP:AP,A861)</f>
        <v>0</v>
      </c>
    </row>
    <row r="862" spans="1:5" x14ac:dyDescent="0.2">
      <c r="A862" s="23" t="s">
        <v>447</v>
      </c>
      <c r="B862" s="8">
        <v>15886912</v>
      </c>
      <c r="C862" s="25" t="s">
        <v>232</v>
      </c>
      <c r="D862" s="21">
        <f>COUNTIFS('CONTRATOS 2017'!AP:AP,A862,'CONTRATOS 2017'!$AD:AD,"&gt;=1")</f>
        <v>0</v>
      </c>
      <c r="E862" s="20">
        <f>SUMIFS('CONTRATOS 2017'!$AD:AD,'CONTRATOS 2017'!$AP:AP,A862)</f>
        <v>0</v>
      </c>
    </row>
    <row r="863" spans="1:5" x14ac:dyDescent="0.2">
      <c r="A863" s="23" t="s">
        <v>1434</v>
      </c>
      <c r="B863" s="8">
        <v>1128049002</v>
      </c>
      <c r="C863" s="25" t="s">
        <v>166</v>
      </c>
      <c r="D863" s="21">
        <f>COUNTIFS('CONTRATOS 2017'!AP:AP,A863,'CONTRATOS 2017'!$AD:AD,"&gt;=1")</f>
        <v>1</v>
      </c>
      <c r="E863" s="20">
        <f>SUMIFS('CONTRATOS 2017'!$AD:AD,'CONTRATOS 2017'!$AP:AP,A863)</f>
        <v>19241294</v>
      </c>
    </row>
    <row r="864" spans="1:5" x14ac:dyDescent="0.2">
      <c r="A864" s="23" t="s">
        <v>667</v>
      </c>
      <c r="B864" s="8">
        <v>51839456</v>
      </c>
      <c r="C864" s="25" t="s">
        <v>206</v>
      </c>
      <c r="D864" s="21">
        <f>COUNTIFS('CONTRATOS 2017'!AP:AP,A864,'CONTRATOS 2017'!$AD:AD,"&gt;=1")</f>
        <v>0</v>
      </c>
      <c r="E864" s="20">
        <f>SUMIFS('CONTRATOS 2017'!$AD:AD,'CONTRATOS 2017'!$AP:AP,A864)</f>
        <v>0</v>
      </c>
    </row>
    <row r="865" spans="1:5" x14ac:dyDescent="0.2">
      <c r="A865" s="23" t="s">
        <v>574</v>
      </c>
      <c r="B865" s="8">
        <v>36553364</v>
      </c>
      <c r="C865" s="25" t="s">
        <v>257</v>
      </c>
      <c r="D865" s="21">
        <f>COUNTIFS('CONTRATOS 2017'!AP:AP,A865,'CONTRATOS 2017'!$AD:AD,"&gt;=1")</f>
        <v>0</v>
      </c>
      <c r="E865" s="20">
        <f>SUMIFS('CONTRATOS 2017'!$AD:AD,'CONTRATOS 2017'!$AP:AP,A865)</f>
        <v>0</v>
      </c>
    </row>
    <row r="866" spans="1:5" x14ac:dyDescent="0.2">
      <c r="A866" s="23" t="s">
        <v>725</v>
      </c>
      <c r="B866" s="8">
        <v>52491251</v>
      </c>
      <c r="C866" s="25" t="s">
        <v>160</v>
      </c>
      <c r="D866" s="21">
        <f>COUNTIFS('CONTRATOS 2017'!AP:AP,A866,'CONTRATOS 2017'!$AD:AD,"&gt;=1")</f>
        <v>0</v>
      </c>
      <c r="E866" s="20">
        <f>SUMIFS('CONTRATOS 2017'!$AD:AD,'CONTRATOS 2017'!$AP:AP,A866)</f>
        <v>0</v>
      </c>
    </row>
    <row r="867" spans="1:5" x14ac:dyDescent="0.2">
      <c r="A867" s="23" t="s">
        <v>1358</v>
      </c>
      <c r="B867" s="8">
        <v>1032434656</v>
      </c>
      <c r="C867" s="25" t="s">
        <v>203</v>
      </c>
      <c r="D867" s="21">
        <f>COUNTIFS('CONTRATOS 2017'!AP:AP,A867,'CONTRATOS 2017'!$AD:AD,"&gt;=1")</f>
        <v>0</v>
      </c>
      <c r="E867" s="20">
        <f>SUMIFS('CONTRATOS 2017'!$AD:AD,'CONTRATOS 2017'!$AP:AP,A867)</f>
        <v>0</v>
      </c>
    </row>
    <row r="868" spans="1:5" x14ac:dyDescent="0.2">
      <c r="A868" s="23" t="s">
        <v>804</v>
      </c>
      <c r="B868" s="8">
        <v>53140550</v>
      </c>
      <c r="C868" s="25" t="s">
        <v>184</v>
      </c>
      <c r="D868" s="21">
        <f>COUNTIFS('CONTRATOS 2017'!AP:AP,A868,'CONTRATOS 2017'!$AD:AD,"&gt;=1")</f>
        <v>0</v>
      </c>
      <c r="E868" s="20">
        <f>SUMIFS('CONTRATOS 2017'!$AD:AD,'CONTRATOS 2017'!$AP:AP,A868)</f>
        <v>0</v>
      </c>
    </row>
    <row r="869" spans="1:5" x14ac:dyDescent="0.2">
      <c r="A869" s="23" t="s">
        <v>602</v>
      </c>
      <c r="B869" s="8">
        <v>39690992</v>
      </c>
      <c r="C869" s="25" t="s">
        <v>169</v>
      </c>
      <c r="D869" s="21">
        <f>COUNTIFS('CONTRATOS 2017'!AP:AP,A869,'CONTRATOS 2017'!$AD:AD,"&gt;=1")</f>
        <v>0</v>
      </c>
      <c r="E869" s="20">
        <f>SUMIFS('CONTRATOS 2017'!$AD:AD,'CONTRATOS 2017'!$AP:AP,A869)</f>
        <v>0</v>
      </c>
    </row>
    <row r="870" spans="1:5" x14ac:dyDescent="0.2">
      <c r="A870" s="23" t="s">
        <v>71</v>
      </c>
      <c r="B870" s="8">
        <v>31995987</v>
      </c>
      <c r="C870" s="25" t="s">
        <v>222</v>
      </c>
      <c r="D870" s="21">
        <f>COUNTIFS('CONTRATOS 2017'!AP:AP,A870,'CONTRATOS 2017'!$AD:AD,"&gt;=1")</f>
        <v>0</v>
      </c>
      <c r="E870" s="20">
        <f>SUMIFS('CONTRATOS 2017'!$AD:AD,'CONTRATOS 2017'!$AP:AP,A870)</f>
        <v>0</v>
      </c>
    </row>
    <row r="871" spans="1:5" x14ac:dyDescent="0.2">
      <c r="A871" s="23" t="s">
        <v>684</v>
      </c>
      <c r="B871" s="8">
        <v>52034731</v>
      </c>
      <c r="C871" s="25" t="s">
        <v>198</v>
      </c>
      <c r="D871" s="21">
        <f>COUNTIFS('CONTRATOS 2017'!AP:AP,A871,'CONTRATOS 2017'!$AD:AD,"&gt;=1")</f>
        <v>0</v>
      </c>
      <c r="E871" s="20">
        <f>SUMIFS('CONTRATOS 2017'!$AD:AD,'CONTRATOS 2017'!$AP:AP,A871)</f>
        <v>0</v>
      </c>
    </row>
    <row r="872" spans="1:5" x14ac:dyDescent="0.2">
      <c r="A872" s="23" t="s">
        <v>30</v>
      </c>
      <c r="B872" s="8">
        <v>51831129</v>
      </c>
      <c r="C872" s="25" t="s">
        <v>273</v>
      </c>
      <c r="D872" s="21">
        <f>COUNTIFS('CONTRATOS 2017'!AP:AP,A872,'CONTRATOS 2017'!$AD:AD,"&gt;=1")</f>
        <v>0</v>
      </c>
      <c r="E872" s="20">
        <f>SUMIFS('CONTRATOS 2017'!$AD:AD,'CONTRATOS 2017'!$AP:AP,A872)</f>
        <v>0</v>
      </c>
    </row>
    <row r="873" spans="1:5" x14ac:dyDescent="0.2">
      <c r="A873" s="23" t="s">
        <v>1448</v>
      </c>
      <c r="B873" s="8">
        <v>1140831985</v>
      </c>
      <c r="C873" s="25" t="s">
        <v>201</v>
      </c>
      <c r="D873" s="21">
        <f>COUNTIFS('CONTRATOS 2017'!AP:AP,A873,'CONTRATOS 2017'!$AD:AD,"&gt;=1")</f>
        <v>0</v>
      </c>
      <c r="E873" s="20">
        <f>SUMIFS('CONTRATOS 2017'!$AD:AD,'CONTRATOS 2017'!$AP:AP,A873)</f>
        <v>0</v>
      </c>
    </row>
    <row r="874" spans="1:5" x14ac:dyDescent="0.2">
      <c r="A874" s="23" t="s">
        <v>80</v>
      </c>
      <c r="B874" s="8">
        <v>52022052</v>
      </c>
      <c r="C874" s="25" t="s">
        <v>238</v>
      </c>
      <c r="D874" s="21">
        <f>COUNTIFS('CONTRATOS 2017'!AP:AP,A874,'CONTRATOS 2017'!$AD:AD,"&gt;=1")</f>
        <v>0</v>
      </c>
      <c r="E874" s="20">
        <f>SUMIFS('CONTRATOS 2017'!$AD:AD,'CONTRATOS 2017'!$AP:AP,A874)</f>
        <v>0</v>
      </c>
    </row>
    <row r="875" spans="1:5" x14ac:dyDescent="0.2">
      <c r="A875" s="23" t="s">
        <v>558</v>
      </c>
      <c r="B875" s="8">
        <v>33056005</v>
      </c>
      <c r="C875" s="25" t="s">
        <v>206</v>
      </c>
      <c r="D875" s="21">
        <f>COUNTIFS('CONTRATOS 2017'!AP:AP,A875,'CONTRATOS 2017'!$AD:AD,"&gt;=1")</f>
        <v>0</v>
      </c>
      <c r="E875" s="20">
        <f>SUMIFS('CONTRATOS 2017'!$AD:AD,'CONTRATOS 2017'!$AP:AP,A875)</f>
        <v>0</v>
      </c>
    </row>
    <row r="876" spans="1:5" x14ac:dyDescent="0.2">
      <c r="A876" s="23" t="s">
        <v>754</v>
      </c>
      <c r="B876" s="8">
        <v>52837020</v>
      </c>
      <c r="C876" s="25" t="s">
        <v>160</v>
      </c>
      <c r="D876" s="21">
        <f>COUNTIFS('CONTRATOS 2017'!AP:AP,A876,'CONTRATOS 2017'!$AD:AD,"&gt;=1")</f>
        <v>0</v>
      </c>
      <c r="E876" s="20">
        <f>SUMIFS('CONTRATOS 2017'!$AD:AD,'CONTRATOS 2017'!$AP:AP,A876)</f>
        <v>0</v>
      </c>
    </row>
    <row r="877" spans="1:5" x14ac:dyDescent="0.2">
      <c r="A877" s="23" t="s">
        <v>525</v>
      </c>
      <c r="B877" s="8">
        <v>25057340</v>
      </c>
      <c r="C877" s="25" t="s">
        <v>172</v>
      </c>
      <c r="D877" s="21">
        <f>COUNTIFS('CONTRATOS 2017'!AP:AP,A877,'CONTRATOS 2017'!$AD:AD,"&gt;=1")</f>
        <v>0</v>
      </c>
      <c r="E877" s="20">
        <f>SUMIFS('CONTRATOS 2017'!$AD:AD,'CONTRATOS 2017'!$AP:AP,A877)</f>
        <v>0</v>
      </c>
    </row>
    <row r="878" spans="1:5" x14ac:dyDescent="0.2">
      <c r="A878" s="23" t="s">
        <v>817</v>
      </c>
      <c r="B878" s="8">
        <v>60288242</v>
      </c>
      <c r="C878" s="25" t="s">
        <v>278</v>
      </c>
      <c r="D878" s="21">
        <f>COUNTIFS('CONTRATOS 2017'!AP:AP,A878,'CONTRATOS 2017'!$AD:AD,"&gt;=1")</f>
        <v>0</v>
      </c>
      <c r="E878" s="20">
        <f>SUMIFS('CONTRATOS 2017'!$AD:AD,'CONTRATOS 2017'!$AP:AP,A878)</f>
        <v>0</v>
      </c>
    </row>
    <row r="879" spans="1:5" x14ac:dyDescent="0.2">
      <c r="A879" s="23" t="s">
        <v>529</v>
      </c>
      <c r="B879" s="8">
        <v>27087437</v>
      </c>
      <c r="C879" s="25" t="s">
        <v>182</v>
      </c>
      <c r="D879" s="21">
        <f>COUNTIFS('CONTRATOS 2017'!AP:AP,A879,'CONTRATOS 2017'!$AD:AD,"&gt;=1")</f>
        <v>0</v>
      </c>
      <c r="E879" s="20">
        <f>SUMIFS('CONTRATOS 2017'!$AD:AD,'CONTRATOS 2017'!$AP:AP,A879)</f>
        <v>0</v>
      </c>
    </row>
    <row r="880" spans="1:5" x14ac:dyDescent="0.2">
      <c r="A880" s="23" t="s">
        <v>1361</v>
      </c>
      <c r="B880" s="8">
        <v>1033705921</v>
      </c>
      <c r="C880" s="25" t="s">
        <v>160</v>
      </c>
      <c r="D880" s="21">
        <f>COUNTIFS('CONTRATOS 2017'!AP:AP,A880,'CONTRATOS 2017'!$AD:AD,"&gt;=1")</f>
        <v>0</v>
      </c>
      <c r="E880" s="20">
        <f>SUMIFS('CONTRATOS 2017'!$AD:AD,'CONTRATOS 2017'!$AP:AP,A880)</f>
        <v>0</v>
      </c>
    </row>
    <row r="881" spans="1:5" x14ac:dyDescent="0.2">
      <c r="A881" s="23" t="s">
        <v>717</v>
      </c>
      <c r="B881" s="8">
        <v>52423402</v>
      </c>
      <c r="C881" s="25" t="s">
        <v>206</v>
      </c>
      <c r="D881" s="21">
        <f>COUNTIFS('CONTRATOS 2017'!AP:AP,A881,'CONTRATOS 2017'!$AD:AD,"&gt;=1")</f>
        <v>0</v>
      </c>
      <c r="E881" s="20">
        <f>SUMIFS('CONTRATOS 2017'!$AD:AD,'CONTRATOS 2017'!$AP:AP,A881)</f>
        <v>0</v>
      </c>
    </row>
    <row r="882" spans="1:5" x14ac:dyDescent="0.2">
      <c r="A882" s="23" t="s">
        <v>699</v>
      </c>
      <c r="B882" s="8">
        <v>52270106</v>
      </c>
      <c r="C882" s="25" t="s">
        <v>160</v>
      </c>
      <c r="D882" s="21">
        <f>COUNTIFS('CONTRATOS 2017'!AP:AP,A882,'CONTRATOS 2017'!$AD:AD,"&gt;=1")</f>
        <v>0</v>
      </c>
      <c r="E882" s="20">
        <f>SUMIFS('CONTRATOS 2017'!$AD:AD,'CONTRATOS 2017'!$AP:AP,A882)</f>
        <v>0</v>
      </c>
    </row>
    <row r="883" spans="1:5" x14ac:dyDescent="0.2">
      <c r="A883" s="23" t="s">
        <v>670</v>
      </c>
      <c r="B883" s="8">
        <v>51896790</v>
      </c>
      <c r="C883" s="25" t="s">
        <v>254</v>
      </c>
      <c r="D883" s="21">
        <f>COUNTIFS('CONTRATOS 2017'!AP:AP,A883,'CONTRATOS 2017'!$AD:AD,"&gt;=1")</f>
        <v>0</v>
      </c>
      <c r="E883" s="20">
        <f>SUMIFS('CONTRATOS 2017'!$AD:AD,'CONTRATOS 2017'!$AP:AP,A883)</f>
        <v>0</v>
      </c>
    </row>
    <row r="884" spans="1:5" x14ac:dyDescent="0.2">
      <c r="A884" s="23" t="s">
        <v>1380</v>
      </c>
      <c r="B884" s="8">
        <v>1056552550</v>
      </c>
      <c r="C884" s="25" t="s">
        <v>263</v>
      </c>
      <c r="D884" s="21">
        <f>COUNTIFS('CONTRATOS 2017'!AP:AP,A884,'CONTRATOS 2017'!$AD:AD,"&gt;=1")</f>
        <v>0</v>
      </c>
      <c r="E884" s="20">
        <f>SUMIFS('CONTRATOS 2017'!$AD:AD,'CONTRATOS 2017'!$AP:AP,A884)</f>
        <v>0</v>
      </c>
    </row>
    <row r="885" spans="1:5" x14ac:dyDescent="0.2">
      <c r="A885" s="23" t="s">
        <v>809</v>
      </c>
      <c r="B885" s="8">
        <v>56068767</v>
      </c>
      <c r="C885" s="25" t="s">
        <v>216</v>
      </c>
      <c r="D885" s="21">
        <f>COUNTIFS('CONTRATOS 2017'!AP:AP,A885,'CONTRATOS 2017'!$AD:AD,"&gt;=1")</f>
        <v>0</v>
      </c>
      <c r="E885" s="20">
        <f>SUMIFS('CONTRATOS 2017'!$AD:AD,'CONTRATOS 2017'!$AP:AP,A885)</f>
        <v>0</v>
      </c>
    </row>
    <row r="886" spans="1:5" x14ac:dyDescent="0.2">
      <c r="A886" s="23" t="s">
        <v>550</v>
      </c>
      <c r="B886" s="8">
        <v>31919474</v>
      </c>
      <c r="C886" s="25" t="s">
        <v>162</v>
      </c>
      <c r="D886" s="21">
        <f>COUNTIFS('CONTRATOS 2017'!AP:AP,A886,'CONTRATOS 2017'!$AD:AD,"&gt;=1")</f>
        <v>0</v>
      </c>
      <c r="E886" s="20">
        <f>SUMIFS('CONTRATOS 2017'!$AD:AD,'CONTRATOS 2017'!$AP:AP,A886)</f>
        <v>0</v>
      </c>
    </row>
    <row r="887" spans="1:5" x14ac:dyDescent="0.2">
      <c r="A887" s="23" t="s">
        <v>664</v>
      </c>
      <c r="B887" s="8">
        <v>51809954</v>
      </c>
      <c r="C887" s="25" t="s">
        <v>184</v>
      </c>
      <c r="D887" s="21">
        <f>COUNTIFS('CONTRATOS 2017'!AP:AP,A887,'CONTRATOS 2017'!$AD:AD,"&gt;=1")</f>
        <v>0</v>
      </c>
      <c r="E887" s="20">
        <f>SUMIFS('CONTRATOS 2017'!$AD:AD,'CONTRATOS 2017'!$AP:AP,A887)</f>
        <v>0</v>
      </c>
    </row>
    <row r="888" spans="1:5" x14ac:dyDescent="0.2">
      <c r="A888" s="23" t="s">
        <v>1381</v>
      </c>
      <c r="B888" s="8">
        <v>1057587633</v>
      </c>
      <c r="C888" s="25" t="s">
        <v>168</v>
      </c>
      <c r="D888" s="21">
        <f>COUNTIFS('CONTRATOS 2017'!AP:AP,A888,'CONTRATOS 2017'!$AD:AD,"&gt;=1")</f>
        <v>0</v>
      </c>
      <c r="E888" s="20">
        <f>SUMIFS('CONTRATOS 2017'!$AD:AD,'CONTRATOS 2017'!$AP:AP,A888)</f>
        <v>0</v>
      </c>
    </row>
    <row r="889" spans="1:5" x14ac:dyDescent="0.2">
      <c r="A889" s="23" t="s">
        <v>810</v>
      </c>
      <c r="B889" s="8">
        <v>57434015</v>
      </c>
      <c r="C889" s="25" t="s">
        <v>190</v>
      </c>
      <c r="D889" s="21">
        <f>COUNTIFS('CONTRATOS 2017'!AP:AP,A889,'CONTRATOS 2017'!$AD:AD,"&gt;=1")</f>
        <v>0</v>
      </c>
      <c r="E889" s="20">
        <f>SUMIFS('CONTRATOS 2017'!$AD:AD,'CONTRATOS 2017'!$AP:AP,A889)</f>
        <v>0</v>
      </c>
    </row>
    <row r="890" spans="1:5" x14ac:dyDescent="0.2">
      <c r="A890" s="23" t="s">
        <v>654</v>
      </c>
      <c r="B890" s="8">
        <v>51615125</v>
      </c>
      <c r="C890" s="25" t="s">
        <v>206</v>
      </c>
      <c r="D890" s="21">
        <f>COUNTIFS('CONTRATOS 2017'!AP:AP,A890,'CONTRATOS 2017'!$AD:AD,"&gt;=1")</f>
        <v>0</v>
      </c>
      <c r="E890" s="20">
        <f>SUMIFS('CONTRATOS 2017'!$AD:AD,'CONTRATOS 2017'!$AP:AP,A890)</f>
        <v>0</v>
      </c>
    </row>
    <row r="891" spans="1:5" x14ac:dyDescent="0.2">
      <c r="A891" s="23" t="s">
        <v>598</v>
      </c>
      <c r="B891" s="8">
        <v>39562000</v>
      </c>
      <c r="C891" s="25" t="s">
        <v>162</v>
      </c>
      <c r="D891" s="21">
        <f>COUNTIFS('CONTRATOS 2017'!AP:AP,A891,'CONTRATOS 2017'!$AD:AD,"&gt;=1")</f>
        <v>0</v>
      </c>
      <c r="E891" s="20">
        <f>SUMIFS('CONTRATOS 2017'!$AD:AD,'CONTRATOS 2017'!$AP:AP,A891)</f>
        <v>0</v>
      </c>
    </row>
    <row r="892" spans="1:5" x14ac:dyDescent="0.2">
      <c r="A892" s="23" t="s">
        <v>796</v>
      </c>
      <c r="B892" s="8">
        <v>53095568</v>
      </c>
      <c r="C892" s="25" t="s">
        <v>160</v>
      </c>
      <c r="D892" s="21">
        <f>COUNTIFS('CONTRATOS 2017'!AP:AP,A892,'CONTRATOS 2017'!$AD:AD,"&gt;=1")</f>
        <v>0</v>
      </c>
      <c r="E892" s="20">
        <f>SUMIFS('CONTRATOS 2017'!$AD:AD,'CONTRATOS 2017'!$AP:AP,A892)</f>
        <v>0</v>
      </c>
    </row>
    <row r="893" spans="1:5" x14ac:dyDescent="0.2">
      <c r="A893" s="23" t="s">
        <v>570</v>
      </c>
      <c r="B893" s="8">
        <v>35890574</v>
      </c>
      <c r="C893" s="25" t="s">
        <v>235</v>
      </c>
      <c r="D893" s="21">
        <f>COUNTIFS('CONTRATOS 2017'!AP:AP,A893,'CONTRATOS 2017'!$AD:AD,"&gt;=1")</f>
        <v>0</v>
      </c>
      <c r="E893" s="20">
        <f>SUMIFS('CONTRATOS 2017'!$AD:AD,'CONTRATOS 2017'!$AP:AP,A893)</f>
        <v>0</v>
      </c>
    </row>
    <row r="894" spans="1:5" x14ac:dyDescent="0.2">
      <c r="A894" s="23" t="s">
        <v>710</v>
      </c>
      <c r="B894" s="8">
        <v>52355381</v>
      </c>
      <c r="C894" s="25" t="s">
        <v>160</v>
      </c>
      <c r="D894" s="21">
        <f>COUNTIFS('CONTRATOS 2017'!AP:AP,A894,'CONTRATOS 2017'!$AD:AD,"&gt;=1")</f>
        <v>0</v>
      </c>
      <c r="E894" s="20">
        <f>SUMIFS('CONTRATOS 2017'!$AD:AD,'CONTRATOS 2017'!$AP:AP,A894)</f>
        <v>0</v>
      </c>
    </row>
    <row r="895" spans="1:5" x14ac:dyDescent="0.2">
      <c r="A895" s="23" t="s">
        <v>672</v>
      </c>
      <c r="B895" s="8">
        <v>51909360</v>
      </c>
      <c r="C895" s="25" t="s">
        <v>206</v>
      </c>
      <c r="D895" s="21">
        <f>COUNTIFS('CONTRATOS 2017'!AP:AP,A895,'CONTRATOS 2017'!$AD:AD,"&gt;=1")</f>
        <v>0</v>
      </c>
      <c r="E895" s="20">
        <f>SUMIFS('CONTRATOS 2017'!$AD:AD,'CONTRATOS 2017'!$AP:AP,A895)</f>
        <v>0</v>
      </c>
    </row>
    <row r="896" spans="1:5" x14ac:dyDescent="0.2">
      <c r="A896" s="23" t="s">
        <v>1359</v>
      </c>
      <c r="B896" s="8">
        <v>1032455340</v>
      </c>
      <c r="C896" s="25" t="s">
        <v>160</v>
      </c>
      <c r="D896" s="21">
        <f>COUNTIFS('CONTRATOS 2017'!AP:AP,A896,'CONTRATOS 2017'!$AD:AD,"&gt;=1")</f>
        <v>0</v>
      </c>
      <c r="E896" s="20">
        <f>SUMIFS('CONTRATOS 2017'!$AD:AD,'CONTRATOS 2017'!$AP:AP,A896)</f>
        <v>0</v>
      </c>
    </row>
    <row r="897" spans="1:5" x14ac:dyDescent="0.2">
      <c r="A897" s="23" t="s">
        <v>759</v>
      </c>
      <c r="B897" s="8">
        <v>52856196</v>
      </c>
      <c r="C897" s="25" t="s">
        <v>160</v>
      </c>
      <c r="D897" s="21">
        <f>COUNTIFS('CONTRATOS 2017'!AP:AP,A897,'CONTRATOS 2017'!$AD:AD,"&gt;=1")</f>
        <v>0</v>
      </c>
      <c r="E897" s="20">
        <f>SUMIFS('CONTRATOS 2017'!$AD:AD,'CONTRATOS 2017'!$AP:AP,A897)</f>
        <v>0</v>
      </c>
    </row>
    <row r="898" spans="1:5" x14ac:dyDescent="0.2">
      <c r="A898" s="23" t="s">
        <v>101</v>
      </c>
      <c r="B898" s="8">
        <v>52206863</v>
      </c>
      <c r="C898" s="25" t="s">
        <v>254</v>
      </c>
      <c r="D898" s="21">
        <f>COUNTIFS('CONTRATOS 2017'!AP:AP,A898,'CONTRATOS 2017'!$AD:AD,"&gt;=1")</f>
        <v>6</v>
      </c>
      <c r="E898" s="20">
        <f>SUMIFS('CONTRATOS 2017'!$AD:AD,'CONTRATOS 2017'!$AP:AP,A898)</f>
        <v>185000000</v>
      </c>
    </row>
    <row r="899" spans="1:5" x14ac:dyDescent="0.2">
      <c r="A899" s="23" t="s">
        <v>1438</v>
      </c>
      <c r="B899" s="8">
        <v>1130589772</v>
      </c>
      <c r="C899" s="25" t="s">
        <v>243</v>
      </c>
      <c r="D899" s="21">
        <f>COUNTIFS('CONTRATOS 2017'!AP:AP,A899,'CONTRATOS 2017'!$AD:AD,"&gt;=1")</f>
        <v>0</v>
      </c>
      <c r="E899" s="20">
        <f>SUMIFS('CONTRATOS 2017'!$AD:AD,'CONTRATOS 2017'!$AP:AP,A899)</f>
        <v>0</v>
      </c>
    </row>
    <row r="900" spans="1:5" x14ac:dyDescent="0.2">
      <c r="A900" s="23" t="s">
        <v>836</v>
      </c>
      <c r="B900" s="8">
        <v>65770235</v>
      </c>
      <c r="C900" s="25" t="s">
        <v>244</v>
      </c>
      <c r="D900" s="21">
        <f>COUNTIFS('CONTRATOS 2017'!AP:AP,A900,'CONTRATOS 2017'!$AD:AD,"&gt;=1")</f>
        <v>0</v>
      </c>
      <c r="E900" s="20">
        <f>SUMIFS('CONTRATOS 2017'!$AD:AD,'CONTRATOS 2017'!$AP:AP,A900)</f>
        <v>0</v>
      </c>
    </row>
    <row r="901" spans="1:5" x14ac:dyDescent="0.2">
      <c r="A901" s="23" t="s">
        <v>834</v>
      </c>
      <c r="B901" s="8">
        <v>65732945</v>
      </c>
      <c r="C901" s="25" t="s">
        <v>257</v>
      </c>
      <c r="D901" s="21">
        <f>COUNTIFS('CONTRATOS 2017'!AP:AP,A901,'CONTRATOS 2017'!$AD:AD,"&gt;=1")</f>
        <v>0</v>
      </c>
      <c r="E901" s="20">
        <f>SUMIFS('CONTRATOS 2017'!$AD:AD,'CONTRATOS 2017'!$AP:AP,A901)</f>
        <v>0</v>
      </c>
    </row>
    <row r="902" spans="1:5" x14ac:dyDescent="0.2">
      <c r="A902" s="23" t="s">
        <v>1286</v>
      </c>
      <c r="B902" s="8">
        <v>1015995856</v>
      </c>
      <c r="C902" s="25" t="s">
        <v>206</v>
      </c>
      <c r="D902" s="21">
        <f>COUNTIFS('CONTRATOS 2017'!AP:AP,A902,'CONTRATOS 2017'!$AD:AD,"&gt;=1")</f>
        <v>0</v>
      </c>
      <c r="E902" s="20">
        <f>SUMIFS('CONTRATOS 2017'!$AD:AD,'CONTRATOS 2017'!$AP:AP,A902)</f>
        <v>0</v>
      </c>
    </row>
    <row r="903" spans="1:5" x14ac:dyDescent="0.2">
      <c r="A903" s="23" t="s">
        <v>807</v>
      </c>
      <c r="B903" s="15">
        <v>55300866</v>
      </c>
      <c r="C903" s="25" t="s">
        <v>191</v>
      </c>
      <c r="D903" s="21">
        <f>COUNTIFS('CONTRATOS 2017'!AP:AP,A903,'CONTRATOS 2017'!$AD:AD,"&gt;=1")</f>
        <v>0</v>
      </c>
      <c r="E903" s="20">
        <f>SUMIFS('CONTRATOS 2017'!$AD:AD,'CONTRATOS 2017'!$AP:AP,A903)</f>
        <v>0</v>
      </c>
    </row>
    <row r="904" spans="1:5" x14ac:dyDescent="0.2">
      <c r="A904" s="23" t="s">
        <v>825</v>
      </c>
      <c r="B904" s="8">
        <v>63361085</v>
      </c>
      <c r="C904" s="25" t="s">
        <v>187</v>
      </c>
      <c r="D904" s="21">
        <f>COUNTIFS('CONTRATOS 2017'!AP:AP,A904,'CONTRATOS 2017'!$AD:AD,"&gt;=1")</f>
        <v>0</v>
      </c>
      <c r="E904" s="20">
        <f>SUMIFS('CONTRATOS 2017'!$AD:AD,'CONTRATOS 2017'!$AP:AP,A904)</f>
        <v>0</v>
      </c>
    </row>
    <row r="905" spans="1:5" x14ac:dyDescent="0.2">
      <c r="A905" s="23" t="s">
        <v>1232</v>
      </c>
      <c r="B905" s="8">
        <v>94415803</v>
      </c>
      <c r="C905" s="25" t="s">
        <v>170</v>
      </c>
      <c r="D905" s="21">
        <f>COUNTIFS('CONTRATOS 2017'!AP:AP,A905,'CONTRATOS 2017'!$AD:AD,"&gt;=1")</f>
        <v>0</v>
      </c>
      <c r="E905" s="20">
        <f>SUMIFS('CONTRATOS 2017'!$AD:AD,'CONTRATOS 2017'!$AP:AP,A905)</f>
        <v>0</v>
      </c>
    </row>
    <row r="906" spans="1:5" x14ac:dyDescent="0.2">
      <c r="A906" s="23" t="s">
        <v>959</v>
      </c>
      <c r="B906" s="8">
        <v>79391241</v>
      </c>
      <c r="C906" s="25" t="s">
        <v>205</v>
      </c>
      <c r="D906" s="21">
        <f>COUNTIFS('CONTRATOS 2017'!AP:AP,A906,'CONTRATOS 2017'!$AD:AD,"&gt;=1")</f>
        <v>0</v>
      </c>
      <c r="E906" s="20">
        <f>SUMIFS('CONTRATOS 2017'!$AD:AD,'CONTRATOS 2017'!$AP:AP,A906)</f>
        <v>0</v>
      </c>
    </row>
    <row r="907" spans="1:5" x14ac:dyDescent="0.2">
      <c r="A907" s="23" t="s">
        <v>408</v>
      </c>
      <c r="B907" s="8">
        <v>12749678</v>
      </c>
      <c r="C907" s="25" t="s">
        <v>176</v>
      </c>
      <c r="D907" s="21">
        <f>COUNTIFS('CONTRATOS 2017'!AP:AP,A907,'CONTRATOS 2017'!$AD:AD,"&gt;=1")</f>
        <v>0</v>
      </c>
      <c r="E907" s="20">
        <f>SUMIFS('CONTRATOS 2017'!$AD:AD,'CONTRATOS 2017'!$AP:AP,A907)</f>
        <v>0</v>
      </c>
    </row>
    <row r="908" spans="1:5" x14ac:dyDescent="0.2">
      <c r="A908" s="23" t="s">
        <v>973</v>
      </c>
      <c r="B908" s="8">
        <v>79535929</v>
      </c>
      <c r="C908" s="25" t="s">
        <v>251</v>
      </c>
      <c r="D908" s="21">
        <f>COUNTIFS('CONTRATOS 2017'!AP:AP,A908,'CONTRATOS 2017'!$AD:AD,"&gt;=1")</f>
        <v>0</v>
      </c>
      <c r="E908" s="20">
        <f>SUMIFS('CONTRATOS 2017'!$AD:AD,'CONTRATOS 2017'!$AP:AP,A908)</f>
        <v>0</v>
      </c>
    </row>
    <row r="909" spans="1:5" x14ac:dyDescent="0.2">
      <c r="A909" s="23" t="s">
        <v>1105</v>
      </c>
      <c r="B909" s="8">
        <v>80269107</v>
      </c>
      <c r="C909" s="25" t="s">
        <v>270</v>
      </c>
      <c r="D909" s="21">
        <f>COUNTIFS('CONTRATOS 2017'!AP:AP,A909,'CONTRATOS 2017'!$AD:AD,"&gt;=1")</f>
        <v>0</v>
      </c>
      <c r="E909" s="20">
        <f>SUMIFS('CONTRATOS 2017'!$AD:AD,'CONTRATOS 2017'!$AP:AP,A909)</f>
        <v>0</v>
      </c>
    </row>
    <row r="910" spans="1:5" x14ac:dyDescent="0.2">
      <c r="A910" s="23" t="s">
        <v>1430</v>
      </c>
      <c r="B910" s="8">
        <v>1121859518</v>
      </c>
      <c r="C910" s="25" t="s">
        <v>163</v>
      </c>
      <c r="D910" s="21">
        <f>COUNTIFS('CONTRATOS 2017'!AP:AP,A910,'CONTRATOS 2017'!$AD:AD,"&gt;=1")</f>
        <v>0</v>
      </c>
      <c r="E910" s="20">
        <f>SUMIFS('CONTRATOS 2017'!$AD:AD,'CONTRATOS 2017'!$AP:AP,A910)</f>
        <v>0</v>
      </c>
    </row>
    <row r="911" spans="1:5" x14ac:dyDescent="0.2">
      <c r="A911" s="23" t="s">
        <v>129</v>
      </c>
      <c r="B911" s="8">
        <v>1130618500</v>
      </c>
      <c r="C911" s="25" t="s">
        <v>253</v>
      </c>
      <c r="D911" s="21">
        <f>COUNTIFS('CONTRATOS 2017'!AP:AP,A911,'CONTRATOS 2017'!$AD:AD,"&gt;=1")</f>
        <v>0</v>
      </c>
      <c r="E911" s="20">
        <f>SUMIFS('CONTRATOS 2017'!$AD:AD,'CONTRATOS 2017'!$AP:AP,A911)</f>
        <v>0</v>
      </c>
    </row>
    <row r="912" spans="1:5" x14ac:dyDescent="0.2">
      <c r="A912" s="23" t="s">
        <v>445</v>
      </c>
      <c r="B912" s="8">
        <v>15875507</v>
      </c>
      <c r="C912" s="25" t="s">
        <v>160</v>
      </c>
      <c r="D912" s="21">
        <f>COUNTIFS('CONTRATOS 2017'!AP:AP,A912,'CONTRATOS 2017'!$AD:AD,"&gt;=1")</f>
        <v>0</v>
      </c>
      <c r="E912" s="20">
        <f>SUMIFS('CONTRATOS 2017'!$AD:AD,'CONTRATOS 2017'!$AP:AP,A912)</f>
        <v>0</v>
      </c>
    </row>
    <row r="913" spans="1:5" x14ac:dyDescent="0.2">
      <c r="A913" s="23" t="s">
        <v>818</v>
      </c>
      <c r="B913" s="8">
        <v>60305671</v>
      </c>
      <c r="C913" s="25" t="s">
        <v>278</v>
      </c>
      <c r="D913" s="21">
        <f>COUNTIFS('CONTRATOS 2017'!AP:AP,A913,'CONTRATOS 2017'!$AD:AD,"&gt;=1")</f>
        <v>0</v>
      </c>
      <c r="E913" s="20">
        <f>SUMIFS('CONTRATOS 2017'!$AD:AD,'CONTRATOS 2017'!$AP:AP,A913)</f>
        <v>0</v>
      </c>
    </row>
    <row r="914" spans="1:5" x14ac:dyDescent="0.2">
      <c r="A914" s="23" t="s">
        <v>652</v>
      </c>
      <c r="B914" s="8">
        <v>51582433</v>
      </c>
      <c r="C914" s="25" t="s">
        <v>169</v>
      </c>
      <c r="D914" s="21">
        <f>COUNTIFS('CONTRATOS 2017'!AP:AP,A914,'CONTRATOS 2017'!$AD:AD,"&gt;=1")</f>
        <v>0</v>
      </c>
      <c r="E914" s="20">
        <f>SUMIFS('CONTRATOS 2017'!$AD:AD,'CONTRATOS 2017'!$AP:AP,A914)</f>
        <v>0</v>
      </c>
    </row>
    <row r="915" spans="1:5" x14ac:dyDescent="0.2">
      <c r="A915" s="23" t="s">
        <v>596</v>
      </c>
      <c r="B915" s="8">
        <v>39463178</v>
      </c>
      <c r="C915" s="25" t="s">
        <v>261</v>
      </c>
      <c r="D915" s="21">
        <f>COUNTIFS('CONTRATOS 2017'!AP:AP,A915,'CONTRATOS 2017'!$AD:AD,"&gt;=1")</f>
        <v>0</v>
      </c>
      <c r="E915" s="20">
        <f>SUMIFS('CONTRATOS 2017'!$AD:AD,'CONTRATOS 2017'!$AP:AP,A915)</f>
        <v>0</v>
      </c>
    </row>
    <row r="916" spans="1:5" x14ac:dyDescent="0.2">
      <c r="A916" s="23" t="s">
        <v>658</v>
      </c>
      <c r="B916" s="8">
        <v>51707951</v>
      </c>
      <c r="C916" s="25" t="s">
        <v>270</v>
      </c>
      <c r="D916" s="21">
        <f>COUNTIFS('CONTRATOS 2017'!AP:AP,A916,'CONTRATOS 2017'!$AD:AD,"&gt;=1")</f>
        <v>0</v>
      </c>
      <c r="E916" s="20">
        <f>SUMIFS('CONTRATOS 2017'!$AD:AD,'CONTRATOS 2017'!$AP:AP,A916)</f>
        <v>0</v>
      </c>
    </row>
    <row r="917" spans="1:5" x14ac:dyDescent="0.2">
      <c r="A917" s="23" t="s">
        <v>561</v>
      </c>
      <c r="B917" s="8">
        <v>33365997</v>
      </c>
      <c r="C917" s="25" t="s">
        <v>160</v>
      </c>
      <c r="D917" s="21">
        <f>COUNTIFS('CONTRATOS 2017'!AP:AP,A917,'CONTRATOS 2017'!$AD:AD,"&gt;=1")</f>
        <v>0</v>
      </c>
      <c r="E917" s="20">
        <f>SUMIFS('CONTRATOS 2017'!$AD:AD,'CONTRATOS 2017'!$AP:AP,A917)</f>
        <v>0</v>
      </c>
    </row>
    <row r="918" spans="1:5" x14ac:dyDescent="0.2">
      <c r="A918" s="23" t="s">
        <v>647</v>
      </c>
      <c r="B918" s="8">
        <v>47430626</v>
      </c>
      <c r="C918" s="25" t="s">
        <v>204</v>
      </c>
      <c r="D918" s="21">
        <f>COUNTIFS('CONTRATOS 2017'!AP:AP,A918,'CONTRATOS 2017'!$AD:AD,"&gt;=1")</f>
        <v>0</v>
      </c>
      <c r="E918" s="20">
        <f>SUMIFS('CONTRATOS 2017'!$AD:AD,'CONTRATOS 2017'!$AP:AP,A918)</f>
        <v>0</v>
      </c>
    </row>
    <row r="919" spans="1:5" x14ac:dyDescent="0.2">
      <c r="A919" s="23" t="s">
        <v>666</v>
      </c>
      <c r="B919" s="8">
        <v>51834821</v>
      </c>
      <c r="C919" s="25" t="s">
        <v>235</v>
      </c>
      <c r="D919" s="21">
        <f>COUNTIFS('CONTRATOS 2017'!AP:AP,A919,'CONTRATOS 2017'!$AD:AD,"&gt;=1")</f>
        <v>0</v>
      </c>
      <c r="E919" s="20">
        <f>SUMIFS('CONTRATOS 2017'!$AD:AD,'CONTRATOS 2017'!$AP:AP,A919)</f>
        <v>0</v>
      </c>
    </row>
    <row r="920" spans="1:5" x14ac:dyDescent="0.2">
      <c r="A920" s="23" t="s">
        <v>659</v>
      </c>
      <c r="B920" s="8">
        <v>51711876</v>
      </c>
      <c r="C920" s="25" t="s">
        <v>170</v>
      </c>
      <c r="D920" s="21">
        <f>COUNTIFS('CONTRATOS 2017'!AP:AP,A920,'CONTRATOS 2017'!$AD:AD,"&gt;=1")</f>
        <v>0</v>
      </c>
      <c r="E920" s="20">
        <f>SUMIFS('CONTRATOS 2017'!$AD:AD,'CONTRATOS 2017'!$AP:AP,A920)</f>
        <v>0</v>
      </c>
    </row>
    <row r="921" spans="1:5" x14ac:dyDescent="0.2">
      <c r="A921" s="23" t="s">
        <v>839</v>
      </c>
      <c r="B921" s="8">
        <v>65782605</v>
      </c>
      <c r="C921" s="25" t="s">
        <v>180</v>
      </c>
      <c r="D921" s="21">
        <f>COUNTIFS('CONTRATOS 2017'!AP:AP,A921,'CONTRATOS 2017'!$AD:AD,"&gt;=1")</f>
        <v>0</v>
      </c>
      <c r="E921" s="20">
        <f>SUMIFS('CONTRATOS 2017'!$AD:AD,'CONTRATOS 2017'!$AP:AP,A921)</f>
        <v>0</v>
      </c>
    </row>
    <row r="922" spans="1:5" x14ac:dyDescent="0.2">
      <c r="A922" s="23" t="s">
        <v>668</v>
      </c>
      <c r="B922" s="8">
        <v>51875693</v>
      </c>
      <c r="C922" s="25" t="s">
        <v>184</v>
      </c>
      <c r="D922" s="21">
        <f>COUNTIFS('CONTRATOS 2017'!AP:AP,A922,'CONTRATOS 2017'!$AD:AD,"&gt;=1")</f>
        <v>0</v>
      </c>
      <c r="E922" s="20">
        <f>SUMIFS('CONTRATOS 2017'!$AD:AD,'CONTRATOS 2017'!$AP:AP,A922)</f>
        <v>0</v>
      </c>
    </row>
    <row r="923" spans="1:5" x14ac:dyDescent="0.2">
      <c r="A923" s="23" t="s">
        <v>642</v>
      </c>
      <c r="B923" s="8">
        <v>45498399</v>
      </c>
      <c r="C923" s="25" t="s">
        <v>268</v>
      </c>
      <c r="D923" s="21">
        <f>COUNTIFS('CONTRATOS 2017'!AP:AP,A923,'CONTRATOS 2017'!$AD:AD,"&gt;=1")</f>
        <v>0</v>
      </c>
      <c r="E923" s="20">
        <f>SUMIFS('CONTRATOS 2017'!$AD:AD,'CONTRATOS 2017'!$AP:AP,A923)</f>
        <v>0</v>
      </c>
    </row>
    <row r="924" spans="1:5" x14ac:dyDescent="0.2">
      <c r="A924" s="23" t="s">
        <v>829</v>
      </c>
      <c r="B924" s="8">
        <v>63453988</v>
      </c>
      <c r="C924" s="25" t="s">
        <v>185</v>
      </c>
      <c r="D924" s="21">
        <f>COUNTIFS('CONTRATOS 2017'!AP:AP,A924,'CONTRATOS 2017'!$AD:AD,"&gt;=1")</f>
        <v>0</v>
      </c>
      <c r="E924" s="20">
        <f>SUMIFS('CONTRATOS 2017'!$AD:AD,'CONTRATOS 2017'!$AP:AP,A924)</f>
        <v>0</v>
      </c>
    </row>
    <row r="925" spans="1:5" x14ac:dyDescent="0.2">
      <c r="A925" s="23" t="s">
        <v>1394</v>
      </c>
      <c r="B925" s="8">
        <v>1082913921</v>
      </c>
      <c r="C925" s="25" t="s">
        <v>201</v>
      </c>
      <c r="D925" s="21">
        <f>COUNTIFS('CONTRATOS 2017'!AP:AP,A925,'CONTRATOS 2017'!$AD:AD,"&gt;=1")</f>
        <v>0</v>
      </c>
      <c r="E925" s="20">
        <f>SUMIFS('CONTRATOS 2017'!$AD:AD,'CONTRATOS 2017'!$AP:AP,A925)</f>
        <v>0</v>
      </c>
    </row>
    <row r="926" spans="1:5" x14ac:dyDescent="0.2">
      <c r="A926" s="23" t="s">
        <v>1305</v>
      </c>
      <c r="B926" s="8">
        <v>1019045399</v>
      </c>
      <c r="C926" s="25" t="s">
        <v>160</v>
      </c>
      <c r="D926" s="21">
        <f>COUNTIFS('CONTRATOS 2017'!AP:AP,A926,'CONTRATOS 2017'!$AD:AD,"&gt;=1")</f>
        <v>0</v>
      </c>
      <c r="E926" s="20">
        <f>SUMIFS('CONTRATOS 2017'!$AD:AD,'CONTRATOS 2017'!$AP:AP,A926)</f>
        <v>0</v>
      </c>
    </row>
    <row r="927" spans="1:5" x14ac:dyDescent="0.2">
      <c r="A927" s="23" t="s">
        <v>1198</v>
      </c>
      <c r="B927" s="8">
        <v>88260803</v>
      </c>
      <c r="C927" s="25" t="s">
        <v>160</v>
      </c>
      <c r="D927" s="21">
        <f>COUNTIFS('CONTRATOS 2017'!AP:AP,A927,'CONTRATOS 2017'!$AD:AD,"&gt;=1")</f>
        <v>0</v>
      </c>
      <c r="E927" s="20">
        <f>SUMIFS('CONTRATOS 2017'!$AD:AD,'CONTRATOS 2017'!$AP:AP,A927)</f>
        <v>0</v>
      </c>
    </row>
    <row r="928" spans="1:5" x14ac:dyDescent="0.2">
      <c r="A928" s="23" t="s">
        <v>302</v>
      </c>
      <c r="B928" s="8">
        <v>4376619</v>
      </c>
      <c r="C928" s="25" t="s">
        <v>171</v>
      </c>
      <c r="D928" s="21">
        <f>COUNTIFS('CONTRATOS 2017'!AP:AP,A928,'CONTRATOS 2017'!$AD:AD,"&gt;=1")</f>
        <v>0</v>
      </c>
      <c r="E928" s="20">
        <f>SUMIFS('CONTRATOS 2017'!$AD:AD,'CONTRATOS 2017'!$AP:AP,A928)</f>
        <v>0</v>
      </c>
    </row>
    <row r="929" spans="1:5" x14ac:dyDescent="0.2">
      <c r="A929" s="23" t="s">
        <v>1221</v>
      </c>
      <c r="B929" s="8">
        <v>93436975</v>
      </c>
      <c r="C929" s="25" t="s">
        <v>160</v>
      </c>
      <c r="D929" s="21">
        <f>COUNTIFS('CONTRATOS 2017'!AP:AP,A929,'CONTRATOS 2017'!$AD:AD,"&gt;=1")</f>
        <v>0</v>
      </c>
      <c r="E929" s="20">
        <f>SUMIFS('CONTRATOS 2017'!$AD:AD,'CONTRATOS 2017'!$AP:AP,A929)</f>
        <v>0</v>
      </c>
    </row>
    <row r="930" spans="1:5" x14ac:dyDescent="0.2">
      <c r="A930" s="23" t="s">
        <v>70</v>
      </c>
      <c r="B930" s="8">
        <v>79247452</v>
      </c>
      <c r="C930" s="25" t="s">
        <v>161</v>
      </c>
      <c r="D930" s="21">
        <f>COUNTIFS('CONTRATOS 2017'!AP:AP,A930,'CONTRATOS 2017'!$AD:AD,"&gt;=1")</f>
        <v>5</v>
      </c>
      <c r="E930" s="20">
        <f>SUMIFS('CONTRATOS 2017'!$AD:AD,'CONTRATOS 2017'!$AP:AP,A930)</f>
        <v>209500000</v>
      </c>
    </row>
    <row r="931" spans="1:5" x14ac:dyDescent="0.2">
      <c r="A931" s="23" t="s">
        <v>1026</v>
      </c>
      <c r="B931" s="8">
        <v>79907868</v>
      </c>
      <c r="C931" s="25" t="s">
        <v>205</v>
      </c>
      <c r="D931" s="21">
        <f>COUNTIFS('CONTRATOS 2017'!AP:AP,A931,'CONTRATOS 2017'!$AD:AD,"&gt;=1")</f>
        <v>0</v>
      </c>
      <c r="E931" s="20">
        <f>SUMIFS('CONTRATOS 2017'!$AD:AD,'CONTRATOS 2017'!$AP:AP,A931)</f>
        <v>0</v>
      </c>
    </row>
    <row r="932" spans="1:5" x14ac:dyDescent="0.2">
      <c r="A932" s="23" t="s">
        <v>1086</v>
      </c>
      <c r="B932" s="8">
        <v>80157857</v>
      </c>
      <c r="C932" s="25" t="s">
        <v>160</v>
      </c>
      <c r="D932" s="21">
        <f>COUNTIFS('CONTRATOS 2017'!AP:AP,A932,'CONTRATOS 2017'!$AD:AD,"&gt;=1")</f>
        <v>0</v>
      </c>
      <c r="E932" s="20">
        <f>SUMIFS('CONTRATOS 2017'!$AD:AD,'CONTRATOS 2017'!$AP:AP,A932)</f>
        <v>0</v>
      </c>
    </row>
    <row r="933" spans="1:5" x14ac:dyDescent="0.2">
      <c r="A933" s="23" t="s">
        <v>2073</v>
      </c>
      <c r="B933" s="8">
        <v>82184593</v>
      </c>
      <c r="C933" s="25" t="s">
        <v>177</v>
      </c>
      <c r="D933" s="21">
        <f>COUNTIFS('CONTRATOS 2017'!AP:AP,A933,'CONTRATOS 2017'!$AD:AD,"&gt;=1")</f>
        <v>0</v>
      </c>
      <c r="E933" s="20">
        <f>SUMIFS('CONTRATOS 2017'!$AD:AD,'CONTRATOS 2017'!$AP:AP,A933)</f>
        <v>0</v>
      </c>
    </row>
    <row r="934" spans="1:5" x14ac:dyDescent="0.2">
      <c r="A934" s="23" t="s">
        <v>112</v>
      </c>
      <c r="B934" s="8">
        <v>79956428</v>
      </c>
      <c r="C934" s="25" t="s">
        <v>284</v>
      </c>
      <c r="D934" s="21">
        <f>COUNTIFS('CONTRATOS 2017'!AP:AP,A934,'CONTRATOS 2017'!$AD:AD,"&gt;=1")</f>
        <v>0</v>
      </c>
      <c r="E934" s="20">
        <f>SUMIFS('CONTRATOS 2017'!$AD:AD,'CONTRATOS 2017'!$AP:AP,A934)</f>
        <v>0</v>
      </c>
    </row>
    <row r="935" spans="1:5" x14ac:dyDescent="0.2">
      <c r="A935" s="23" t="s">
        <v>1064</v>
      </c>
      <c r="B935" s="8">
        <v>80058235</v>
      </c>
      <c r="C935" s="25" t="s">
        <v>243</v>
      </c>
      <c r="D935" s="21">
        <f>COUNTIFS('CONTRATOS 2017'!AP:AP,A935,'CONTRATOS 2017'!$AD:AD,"&gt;=1")</f>
        <v>0</v>
      </c>
      <c r="E935" s="20">
        <f>SUMIFS('CONTRATOS 2017'!$AD:AD,'CONTRATOS 2017'!$AP:AP,A935)</f>
        <v>0</v>
      </c>
    </row>
    <row r="936" spans="1:5" x14ac:dyDescent="0.2">
      <c r="A936" s="23" t="s">
        <v>1122</v>
      </c>
      <c r="B936" s="8">
        <v>80765480</v>
      </c>
      <c r="C936" s="25" t="s">
        <v>160</v>
      </c>
      <c r="D936" s="21">
        <f>COUNTIFS('CONTRATOS 2017'!AP:AP,A936,'CONTRATOS 2017'!$AD:AD,"&gt;=1")</f>
        <v>0</v>
      </c>
      <c r="E936" s="20">
        <f>SUMIFS('CONTRATOS 2017'!$AD:AD,'CONTRATOS 2017'!$AP:AP,A936)</f>
        <v>0</v>
      </c>
    </row>
    <row r="937" spans="1:5" x14ac:dyDescent="0.2">
      <c r="A937" s="23" t="s">
        <v>1295</v>
      </c>
      <c r="B937" s="8">
        <v>1017189344</v>
      </c>
      <c r="C937" s="25" t="s">
        <v>171</v>
      </c>
      <c r="D937" s="21">
        <f>COUNTIFS('CONTRATOS 2017'!AP:AP,A937,'CONTRATOS 2017'!$AD:AD,"&gt;=1")</f>
        <v>0</v>
      </c>
      <c r="E937" s="20">
        <f>SUMIFS('CONTRATOS 2017'!$AD:AD,'CONTRATOS 2017'!$AP:AP,A937)</f>
        <v>0</v>
      </c>
    </row>
    <row r="938" spans="1:5" x14ac:dyDescent="0.2">
      <c r="A938" s="23" t="s">
        <v>621</v>
      </c>
      <c r="B938" s="8">
        <v>41255381</v>
      </c>
      <c r="C938" s="25" t="s">
        <v>249</v>
      </c>
      <c r="D938" s="21">
        <f>COUNTIFS('CONTRATOS 2017'!AP:AP,A938,'CONTRATOS 2017'!$AD:AD,"&gt;=1")</f>
        <v>0</v>
      </c>
      <c r="E938" s="20">
        <f>SUMIFS('CONTRATOS 2017'!$AD:AD,'CONTRATOS 2017'!$AP:AP,A938)</f>
        <v>0</v>
      </c>
    </row>
    <row r="939" spans="1:5" x14ac:dyDescent="0.2">
      <c r="A939" s="23" t="s">
        <v>1412</v>
      </c>
      <c r="B939" s="8">
        <v>1094897977</v>
      </c>
      <c r="C939" s="25" t="s">
        <v>235</v>
      </c>
      <c r="D939" s="21">
        <f>COUNTIFS('CONTRATOS 2017'!AP:AP,A939,'CONTRATOS 2017'!$AD:AD,"&gt;=1")</f>
        <v>0</v>
      </c>
      <c r="E939" s="20">
        <f>SUMIFS('CONTRATOS 2017'!$AD:AD,'CONTRATOS 2017'!$AP:AP,A939)</f>
        <v>0</v>
      </c>
    </row>
    <row r="940" spans="1:5" x14ac:dyDescent="0.2">
      <c r="A940" s="23" t="s">
        <v>553</v>
      </c>
      <c r="B940" s="8">
        <v>32763846</v>
      </c>
      <c r="C940" s="25" t="s">
        <v>160</v>
      </c>
      <c r="D940" s="21">
        <f>COUNTIFS('CONTRATOS 2017'!AP:AP,A940,'CONTRATOS 2017'!$AD:AD,"&gt;=1")</f>
        <v>0</v>
      </c>
      <c r="E940" s="20">
        <f>SUMIFS('CONTRATOS 2017'!$AD:AD,'CONTRATOS 2017'!$AP:AP,A940)</f>
        <v>0</v>
      </c>
    </row>
    <row r="941" spans="1:5" x14ac:dyDescent="0.2">
      <c r="A941" s="23" t="s">
        <v>663</v>
      </c>
      <c r="B941" s="8">
        <v>51801131</v>
      </c>
      <c r="C941" s="25" t="s">
        <v>206</v>
      </c>
      <c r="D941" s="21">
        <f>COUNTIFS('CONTRATOS 2017'!AP:AP,A941,'CONTRATOS 2017'!$AD:AD,"&gt;=1")</f>
        <v>0</v>
      </c>
      <c r="E941" s="20">
        <f>SUMIFS('CONTRATOS 2017'!$AD:AD,'CONTRATOS 2017'!$AP:AP,A941)</f>
        <v>0</v>
      </c>
    </row>
    <row r="942" spans="1:5" x14ac:dyDescent="0.2">
      <c r="A942" s="23" t="s">
        <v>1282</v>
      </c>
      <c r="B942" s="8">
        <v>1014234103</v>
      </c>
      <c r="C942" s="25" t="s">
        <v>272</v>
      </c>
      <c r="D942" s="21">
        <f>COUNTIFS('CONTRATOS 2017'!AP:AP,A942,'CONTRATOS 2017'!$AD:AD,"&gt;=1")</f>
        <v>0</v>
      </c>
      <c r="E942" s="20">
        <f>SUMIFS('CONTRATOS 2017'!$AD:AD,'CONTRATOS 2017'!$AP:AP,A942)</f>
        <v>0</v>
      </c>
    </row>
    <row r="943" spans="1:5" x14ac:dyDescent="0.2">
      <c r="A943" s="23" t="s">
        <v>608</v>
      </c>
      <c r="B943" s="8">
        <v>40026399</v>
      </c>
      <c r="C943" s="25" t="s">
        <v>193</v>
      </c>
      <c r="D943" s="21">
        <f>COUNTIFS('CONTRATOS 2017'!AP:AP,A943,'CONTRATOS 2017'!$AD:AD,"&gt;=1")</f>
        <v>0</v>
      </c>
      <c r="E943" s="20">
        <f>SUMIFS('CONTRATOS 2017'!$AD:AD,'CONTRATOS 2017'!$AP:AP,A943)</f>
        <v>0</v>
      </c>
    </row>
    <row r="944" spans="1:5" x14ac:dyDescent="0.2">
      <c r="A944" s="23" t="s">
        <v>446</v>
      </c>
      <c r="B944" s="8">
        <v>15879749</v>
      </c>
      <c r="C944" s="25" t="s">
        <v>164</v>
      </c>
      <c r="D944" s="21">
        <f>COUNTIFS('CONTRATOS 2017'!AP:AP,A944,'CONTRATOS 2017'!$AD:AD,"&gt;=1")</f>
        <v>0</v>
      </c>
      <c r="E944" s="20">
        <f>SUMIFS('CONTRATOS 2017'!$AD:AD,'CONTRATOS 2017'!$AP:AP,A944)</f>
        <v>0</v>
      </c>
    </row>
    <row r="945" spans="1:5" x14ac:dyDescent="0.2">
      <c r="A945" s="23" t="s">
        <v>153</v>
      </c>
      <c r="B945" s="8">
        <v>17586972</v>
      </c>
      <c r="C945" s="25" t="s">
        <v>207</v>
      </c>
      <c r="D945" s="21">
        <f>COUNTIFS('CONTRATOS 2017'!AP:AP,A945,'CONTRATOS 2017'!$AD:AD,"&gt;=1")</f>
        <v>4</v>
      </c>
      <c r="E945" s="20">
        <f>SUMIFS('CONTRATOS 2017'!$AD:AD,'CONTRATOS 2017'!$AP:AP,A945)</f>
        <v>20370500</v>
      </c>
    </row>
    <row r="946" spans="1:5" x14ac:dyDescent="0.2">
      <c r="A946" s="23" t="s">
        <v>929</v>
      </c>
      <c r="B946" s="8">
        <v>76333689</v>
      </c>
      <c r="C946" s="25" t="s">
        <v>171</v>
      </c>
      <c r="D946" s="21">
        <f>COUNTIFS('CONTRATOS 2017'!AP:AP,A946,'CONTRATOS 2017'!$AD:AD,"&gt;=1")</f>
        <v>0</v>
      </c>
      <c r="E946" s="20">
        <f>SUMIFS('CONTRATOS 2017'!$AD:AD,'CONTRATOS 2017'!$AP:AP,A946)</f>
        <v>0</v>
      </c>
    </row>
    <row r="947" spans="1:5" x14ac:dyDescent="0.2">
      <c r="A947" s="23" t="s">
        <v>404</v>
      </c>
      <c r="B947" s="8">
        <v>12722425</v>
      </c>
      <c r="C947" s="25" t="s">
        <v>219</v>
      </c>
      <c r="D947" s="21">
        <f>COUNTIFS('CONTRATOS 2017'!AP:AP,A947,'CONTRATOS 2017'!$AD:AD,"&gt;=1")</f>
        <v>0</v>
      </c>
      <c r="E947" s="20">
        <f>SUMIFS('CONTRATOS 2017'!$AD:AD,'CONTRATOS 2017'!$AP:AP,A947)</f>
        <v>0</v>
      </c>
    </row>
    <row r="948" spans="1:5" x14ac:dyDescent="0.2">
      <c r="A948" s="23" t="s">
        <v>315</v>
      </c>
      <c r="B948" s="8">
        <v>6104325</v>
      </c>
      <c r="C948" s="25" t="s">
        <v>170</v>
      </c>
      <c r="D948" s="21">
        <f>COUNTIFS('CONTRATOS 2017'!AP:AP,A948,'CONTRATOS 2017'!$AD:AD,"&gt;=1")</f>
        <v>0</v>
      </c>
      <c r="E948" s="20">
        <f>SUMIFS('CONTRATOS 2017'!$AD:AD,'CONTRATOS 2017'!$AP:AP,A948)</f>
        <v>0</v>
      </c>
    </row>
    <row r="949" spans="1:5" x14ac:dyDescent="0.2">
      <c r="A949" s="23" t="s">
        <v>903</v>
      </c>
      <c r="B949" s="8">
        <v>74321473</v>
      </c>
      <c r="C949" s="25" t="s">
        <v>160</v>
      </c>
      <c r="D949" s="21">
        <f>COUNTIFS('CONTRATOS 2017'!AP:AP,A949,'CONTRATOS 2017'!$AD:AD,"&gt;=1")</f>
        <v>0</v>
      </c>
      <c r="E949" s="20">
        <f>SUMIFS('CONTRATOS 2017'!$AD:AD,'CONTRATOS 2017'!$AP:AP,A949)</f>
        <v>0</v>
      </c>
    </row>
    <row r="950" spans="1:5" x14ac:dyDescent="0.2">
      <c r="A950" s="23" t="s">
        <v>352</v>
      </c>
      <c r="B950" s="8">
        <v>9658590</v>
      </c>
      <c r="C950" s="25" t="s">
        <v>168</v>
      </c>
      <c r="D950" s="21">
        <f>COUNTIFS('CONTRATOS 2017'!AP:AP,A950,'CONTRATOS 2017'!$AD:AD,"&gt;=1")</f>
        <v>0</v>
      </c>
      <c r="E950" s="20">
        <f>SUMIFS('CONTRATOS 2017'!$AD:AD,'CONTRATOS 2017'!$AP:AP,A950)</f>
        <v>0</v>
      </c>
    </row>
    <row r="951" spans="1:5" x14ac:dyDescent="0.2">
      <c r="A951" s="23" t="s">
        <v>822</v>
      </c>
      <c r="B951" s="8">
        <v>60412352</v>
      </c>
      <c r="C951" s="25" t="s">
        <v>205</v>
      </c>
      <c r="D951" s="21">
        <f>COUNTIFS('CONTRATOS 2017'!AP:AP,A951,'CONTRATOS 2017'!$AD:AD,"&gt;=1")</f>
        <v>0</v>
      </c>
      <c r="E951" s="20">
        <f>SUMIFS('CONTRATOS 2017'!$AD:AD,'CONTRATOS 2017'!$AP:AP,A951)</f>
        <v>0</v>
      </c>
    </row>
    <row r="952" spans="1:5" x14ac:dyDescent="0.2">
      <c r="A952" s="23" t="s">
        <v>1022</v>
      </c>
      <c r="B952" s="8">
        <v>79886849</v>
      </c>
      <c r="C952" s="25" t="s">
        <v>280</v>
      </c>
      <c r="D952" s="21">
        <f>COUNTIFS('CONTRATOS 2017'!AP:AP,A952,'CONTRATOS 2017'!$AD:AD,"&gt;=1")</f>
        <v>0</v>
      </c>
      <c r="E952" s="20">
        <f>SUMIFS('CONTRATOS 2017'!$AD:AD,'CONTRATOS 2017'!$AP:AP,A952)</f>
        <v>0</v>
      </c>
    </row>
    <row r="953" spans="1:5" x14ac:dyDescent="0.2">
      <c r="A953" s="23" t="s">
        <v>1103</v>
      </c>
      <c r="B953" s="8">
        <v>80246905</v>
      </c>
      <c r="C953" s="25" t="s">
        <v>160</v>
      </c>
      <c r="D953" s="21">
        <f>COUNTIFS('CONTRATOS 2017'!AP:AP,A953,'CONTRATOS 2017'!$AD:AD,"&gt;=1")</f>
        <v>0</v>
      </c>
      <c r="E953" s="20">
        <f>SUMIFS('CONTRATOS 2017'!$AD:AD,'CONTRATOS 2017'!$AP:AP,A953)</f>
        <v>0</v>
      </c>
    </row>
    <row r="954" spans="1:5" x14ac:dyDescent="0.2">
      <c r="A954" s="23" t="s">
        <v>978</v>
      </c>
      <c r="B954" s="8">
        <v>79567026</v>
      </c>
      <c r="C954" s="25" t="s">
        <v>201</v>
      </c>
      <c r="D954" s="21">
        <f>COUNTIFS('CONTRATOS 2017'!AP:AP,A954,'CONTRATOS 2017'!$AD:AD,"&gt;=1")</f>
        <v>0</v>
      </c>
      <c r="E954" s="20">
        <f>SUMIFS('CONTRATOS 2017'!$AD:AD,'CONTRATOS 2017'!$AP:AP,A954)</f>
        <v>0</v>
      </c>
    </row>
    <row r="955" spans="1:5" x14ac:dyDescent="0.2">
      <c r="A955" s="23" t="s">
        <v>1163</v>
      </c>
      <c r="B955" s="8">
        <v>86060833</v>
      </c>
      <c r="C955" s="25" t="s">
        <v>226</v>
      </c>
      <c r="D955" s="21">
        <f>COUNTIFS('CONTRATOS 2017'!AP:AP,A955,'CONTRATOS 2017'!$AD:AD,"&gt;=1")</f>
        <v>0</v>
      </c>
      <c r="E955" s="20">
        <f>SUMIFS('CONTRATOS 2017'!$AD:AD,'CONTRATOS 2017'!$AP:AP,A955)</f>
        <v>0</v>
      </c>
    </row>
    <row r="956" spans="1:5" x14ac:dyDescent="0.2">
      <c r="A956" s="23" t="s">
        <v>805</v>
      </c>
      <c r="B956" s="8">
        <v>54255248</v>
      </c>
      <c r="C956" s="25" t="s">
        <v>233</v>
      </c>
      <c r="D956" s="21">
        <f>COUNTIFS('CONTRATOS 2017'!AP:AP,A956,'CONTRATOS 2017'!$AD:AD,"&gt;=1")</f>
        <v>0</v>
      </c>
      <c r="E956" s="20">
        <f>SUMIFS('CONTRATOS 2017'!$AD:AD,'CONTRATOS 2017'!$AP:AP,A956)</f>
        <v>0</v>
      </c>
    </row>
    <row r="957" spans="1:5" x14ac:dyDescent="0.2">
      <c r="A957" s="23" t="s">
        <v>639</v>
      </c>
      <c r="B957" s="8">
        <v>43919498</v>
      </c>
      <c r="C957" s="25" t="s">
        <v>160</v>
      </c>
      <c r="D957" s="21">
        <f>COUNTIFS('CONTRATOS 2017'!AP:AP,A957,'CONTRATOS 2017'!$AD:AD,"&gt;=1")</f>
        <v>0</v>
      </c>
      <c r="E957" s="20">
        <f>SUMIFS('CONTRATOS 2017'!$AD:AD,'CONTRATOS 2017'!$AP:AP,A957)</f>
        <v>0</v>
      </c>
    </row>
    <row r="958" spans="1:5" x14ac:dyDescent="0.2">
      <c r="A958" s="23" t="s">
        <v>402</v>
      </c>
      <c r="B958" s="8">
        <v>12548514</v>
      </c>
      <c r="C958" s="25" t="s">
        <v>190</v>
      </c>
      <c r="D958" s="21">
        <f>COUNTIFS('CONTRATOS 2017'!AP:AP,A958,'CONTRATOS 2017'!$AD:AD,"&gt;=1")</f>
        <v>0</v>
      </c>
      <c r="E958" s="20">
        <f>SUMIFS('CONTRATOS 2017'!$AD:AD,'CONTRATOS 2017'!$AP:AP,A958)</f>
        <v>0</v>
      </c>
    </row>
    <row r="959" spans="1:5" x14ac:dyDescent="0.2">
      <c r="A959" s="23" t="s">
        <v>913</v>
      </c>
      <c r="B959" s="8">
        <v>75073956</v>
      </c>
      <c r="C959" s="25" t="s">
        <v>172</v>
      </c>
      <c r="D959" s="21">
        <f>COUNTIFS('CONTRATOS 2017'!AP:AP,A959,'CONTRATOS 2017'!$AD:AD,"&gt;=1")</f>
        <v>0</v>
      </c>
      <c r="E959" s="20">
        <f>SUMIFS('CONTRATOS 2017'!$AD:AD,'CONTRATOS 2017'!$AP:AP,A959)</f>
        <v>0</v>
      </c>
    </row>
    <row r="960" spans="1:5" x14ac:dyDescent="0.2">
      <c r="A960" s="23" t="s">
        <v>758</v>
      </c>
      <c r="B960" s="8">
        <v>52843497</v>
      </c>
      <c r="C960" s="25" t="s">
        <v>160</v>
      </c>
      <c r="D960" s="21">
        <f>COUNTIFS('CONTRATOS 2017'!AP:AP,A960,'CONTRATOS 2017'!$AD:AD,"&gt;=1")</f>
        <v>0</v>
      </c>
      <c r="E960" s="20">
        <f>SUMIFS('CONTRATOS 2017'!$AD:AD,'CONTRATOS 2017'!$AP:AP,A960)</f>
        <v>0</v>
      </c>
    </row>
    <row r="961" spans="1:5" x14ac:dyDescent="0.2">
      <c r="A961" s="23" t="s">
        <v>797</v>
      </c>
      <c r="B961" s="8">
        <v>53106542</v>
      </c>
      <c r="C961" s="25" t="s">
        <v>206</v>
      </c>
      <c r="D961" s="21">
        <f>COUNTIFS('CONTRATOS 2017'!AP:AP,A961,'CONTRATOS 2017'!$AD:AD,"&gt;=1")</f>
        <v>0</v>
      </c>
      <c r="E961" s="20">
        <f>SUMIFS('CONTRATOS 2017'!$AD:AD,'CONTRATOS 2017'!$AP:AP,A961)</f>
        <v>0</v>
      </c>
    </row>
    <row r="962" spans="1:5" x14ac:dyDescent="0.2">
      <c r="A962" s="23" t="s">
        <v>698</v>
      </c>
      <c r="B962" s="8">
        <v>52261837</v>
      </c>
      <c r="C962" s="25" t="s">
        <v>160</v>
      </c>
      <c r="D962" s="21">
        <f>COUNTIFS('CONTRATOS 2017'!AP:AP,A962,'CONTRATOS 2017'!$AD:AD,"&gt;=1")</f>
        <v>0</v>
      </c>
      <c r="E962" s="20">
        <f>SUMIFS('CONTRATOS 2017'!$AD:AD,'CONTRATOS 2017'!$AP:AP,A962)</f>
        <v>0</v>
      </c>
    </row>
    <row r="963" spans="1:5" x14ac:dyDescent="0.2">
      <c r="A963" s="23" t="s">
        <v>575</v>
      </c>
      <c r="B963" s="8">
        <v>36554882</v>
      </c>
      <c r="C963" s="25" t="s">
        <v>190</v>
      </c>
      <c r="D963" s="21">
        <f>COUNTIFS('CONTRATOS 2017'!AP:AP,A963,'CONTRATOS 2017'!$AD:AD,"&gt;=1")</f>
        <v>0</v>
      </c>
      <c r="E963" s="20">
        <f>SUMIFS('CONTRATOS 2017'!$AD:AD,'CONTRATOS 2017'!$AP:AP,A963)</f>
        <v>0</v>
      </c>
    </row>
    <row r="964" spans="1:5" x14ac:dyDescent="0.2">
      <c r="A964" s="23" t="s">
        <v>527</v>
      </c>
      <c r="B964" s="8">
        <v>26429762</v>
      </c>
      <c r="C964" s="25" t="s">
        <v>238</v>
      </c>
      <c r="D964" s="21">
        <f>COUNTIFS('CONTRATOS 2017'!AP:AP,A964,'CONTRATOS 2017'!$AD:AD,"&gt;=1")</f>
        <v>0</v>
      </c>
      <c r="E964" s="20">
        <f>SUMIFS('CONTRATOS 2017'!$AD:AD,'CONTRATOS 2017'!$AP:AP,A964)</f>
        <v>0</v>
      </c>
    </row>
    <row r="965" spans="1:5" x14ac:dyDescent="0.2">
      <c r="A965" s="23" t="s">
        <v>520</v>
      </c>
      <c r="B965" s="8">
        <v>24713561</v>
      </c>
      <c r="C965" s="25" t="s">
        <v>160</v>
      </c>
      <c r="D965" s="21">
        <f>COUNTIFS('CONTRATOS 2017'!AP:AP,A965,'CONTRATOS 2017'!$AD:AD,"&gt;=1")</f>
        <v>0</v>
      </c>
      <c r="E965" s="20">
        <f>SUMIFS('CONTRATOS 2017'!$AD:AD,'CONTRATOS 2017'!$AP:AP,A965)</f>
        <v>0</v>
      </c>
    </row>
    <row r="966" spans="1:5" x14ac:dyDescent="0.2">
      <c r="A966" s="23" t="s">
        <v>603</v>
      </c>
      <c r="B966" s="8">
        <v>39693746</v>
      </c>
      <c r="C966" s="25" t="s">
        <v>195</v>
      </c>
      <c r="D966" s="21">
        <f>COUNTIFS('CONTRATOS 2017'!AP:AP,A966,'CONTRATOS 2017'!$AD:AD,"&gt;=1")</f>
        <v>0</v>
      </c>
      <c r="E966" s="20">
        <f>SUMIFS('CONTRATOS 2017'!$AD:AD,'CONTRATOS 2017'!$AP:AP,A966)</f>
        <v>0</v>
      </c>
    </row>
    <row r="967" spans="1:5" x14ac:dyDescent="0.2">
      <c r="A967" s="23" t="s">
        <v>604</v>
      </c>
      <c r="B967" s="8">
        <v>39698471</v>
      </c>
      <c r="C967" s="25" t="s">
        <v>105</v>
      </c>
      <c r="D967" s="21">
        <f>COUNTIFS('CONTRATOS 2017'!AP:AP,A967,'CONTRATOS 2017'!$AD:AD,"&gt;=1")</f>
        <v>0</v>
      </c>
      <c r="E967" s="20">
        <f>SUMIFS('CONTRATOS 2017'!$AD:AD,'CONTRATOS 2017'!$AP:AP,A967)</f>
        <v>0</v>
      </c>
    </row>
    <row r="968" spans="1:5" x14ac:dyDescent="0.2">
      <c r="A968" s="23" t="s">
        <v>655</v>
      </c>
      <c r="B968" s="8">
        <v>51636299</v>
      </c>
      <c r="C968" s="25" t="s">
        <v>244</v>
      </c>
      <c r="D968" s="21">
        <f>COUNTIFS('CONTRATOS 2017'!AP:AP,A968,'CONTRATOS 2017'!$AD:AD,"&gt;=1")</f>
        <v>0</v>
      </c>
      <c r="E968" s="20">
        <f>SUMIFS('CONTRATOS 2017'!$AD:AD,'CONTRATOS 2017'!$AP:AP,A968)</f>
        <v>0</v>
      </c>
    </row>
    <row r="969" spans="1:5" x14ac:dyDescent="0.2">
      <c r="A969" s="23" t="s">
        <v>685</v>
      </c>
      <c r="B969" s="8">
        <v>52054654</v>
      </c>
      <c r="C969" s="25" t="s">
        <v>242</v>
      </c>
      <c r="D969" s="21">
        <f>COUNTIFS('CONTRATOS 2017'!AP:AP,A969,'CONTRATOS 2017'!$AD:AD,"&gt;=1")</f>
        <v>0</v>
      </c>
      <c r="E969" s="20">
        <f>SUMIFS('CONTRATOS 2017'!$AD:AD,'CONTRATOS 2017'!$AP:AP,A969)</f>
        <v>0</v>
      </c>
    </row>
    <row r="970" spans="1:5" x14ac:dyDescent="0.2">
      <c r="A970" s="23" t="s">
        <v>1285</v>
      </c>
      <c r="B970" s="8">
        <v>1015404440</v>
      </c>
      <c r="C970" s="25" t="s">
        <v>162</v>
      </c>
      <c r="D970" s="21">
        <f>COUNTIFS('CONTRATOS 2017'!AP:AP,A970,'CONTRATOS 2017'!$AD:AD,"&gt;=1")</f>
        <v>0</v>
      </c>
      <c r="E970" s="20">
        <f>SUMIFS('CONTRATOS 2017'!$AD:AD,'CONTRATOS 2017'!$AP:AP,A970)</f>
        <v>0</v>
      </c>
    </row>
    <row r="971" spans="1:5" x14ac:dyDescent="0.2">
      <c r="A971" s="23" t="s">
        <v>121</v>
      </c>
      <c r="B971" s="8">
        <v>1136909301</v>
      </c>
      <c r="C971" s="25" t="s">
        <v>242</v>
      </c>
      <c r="D971" s="21">
        <f>COUNTIFS('CONTRATOS 2017'!AP:AP,A971,'CONTRATOS 2017'!$AD:AD,"&gt;=1")</f>
        <v>0</v>
      </c>
      <c r="E971" s="20">
        <f>SUMIFS('CONTRATOS 2017'!$AD:AD,'CONTRATOS 2017'!$AP:AP,A971)</f>
        <v>0</v>
      </c>
    </row>
    <row r="972" spans="1:5" x14ac:dyDescent="0.2">
      <c r="A972" s="23" t="s">
        <v>732</v>
      </c>
      <c r="B972" s="8">
        <v>52543972</v>
      </c>
      <c r="C972" s="25" t="s">
        <v>160</v>
      </c>
      <c r="D972" s="21">
        <f>COUNTIFS('CONTRATOS 2017'!AP:AP,A972,'CONTRATOS 2017'!$AD:AD,"&gt;=1")</f>
        <v>0</v>
      </c>
      <c r="E972" s="20">
        <f>SUMIFS('CONTRATOS 2017'!$AD:AD,'CONTRATOS 2017'!$AP:AP,A972)</f>
        <v>0</v>
      </c>
    </row>
    <row r="973" spans="1:5" x14ac:dyDescent="0.2">
      <c r="A973" s="23" t="s">
        <v>102</v>
      </c>
      <c r="B973" s="8">
        <v>52796956</v>
      </c>
      <c r="C973" s="25" t="s">
        <v>276</v>
      </c>
      <c r="D973" s="21">
        <f>COUNTIFS('CONTRATOS 2017'!AP:AP,A973,'CONTRATOS 2017'!$AD:AD,"&gt;=1")</f>
        <v>0</v>
      </c>
      <c r="E973" s="20">
        <f>SUMIFS('CONTRATOS 2017'!$AD:AD,'CONTRATOS 2017'!$AP:AP,A973)</f>
        <v>0</v>
      </c>
    </row>
    <row r="974" spans="1:5" x14ac:dyDescent="0.2">
      <c r="A974" s="23" t="s">
        <v>1347</v>
      </c>
      <c r="B974" s="8">
        <v>1032376475</v>
      </c>
      <c r="C974" s="25" t="s">
        <v>212</v>
      </c>
      <c r="D974" s="21">
        <f>COUNTIFS('CONTRATOS 2017'!AP:AP,A974,'CONTRATOS 2017'!$AD:AD,"&gt;=1")</f>
        <v>0</v>
      </c>
      <c r="E974" s="20">
        <f>SUMIFS('CONTRATOS 2017'!$AD:AD,'CONTRATOS 2017'!$AP:AP,A974)</f>
        <v>0</v>
      </c>
    </row>
    <row r="975" spans="1:5" x14ac:dyDescent="0.2">
      <c r="A975" s="23" t="s">
        <v>785</v>
      </c>
      <c r="B975" s="8">
        <v>53011944</v>
      </c>
      <c r="C975" s="25" t="s">
        <v>160</v>
      </c>
      <c r="D975" s="21">
        <f>COUNTIFS('CONTRATOS 2017'!AP:AP,A975,'CONTRATOS 2017'!$AD:AD,"&gt;=1")</f>
        <v>0</v>
      </c>
      <c r="E975" s="20">
        <f>SUMIFS('CONTRATOS 2017'!$AD:AD,'CONTRATOS 2017'!$AP:AP,A975)</f>
        <v>0</v>
      </c>
    </row>
    <row r="976" spans="1:5" x14ac:dyDescent="0.2">
      <c r="A976" s="23" t="s">
        <v>1291</v>
      </c>
      <c r="B976" s="8">
        <v>1016026757</v>
      </c>
      <c r="C976" s="25" t="s">
        <v>160</v>
      </c>
      <c r="D976" s="21">
        <f>COUNTIFS('CONTRATOS 2017'!AP:AP,A976,'CONTRATOS 2017'!$AD:AD,"&gt;=1")</f>
        <v>0</v>
      </c>
      <c r="E976" s="20">
        <f>SUMIFS('CONTRATOS 2017'!$AD:AD,'CONTRATOS 2017'!$AP:AP,A976)</f>
        <v>0</v>
      </c>
    </row>
    <row r="977" spans="1:5" x14ac:dyDescent="0.2">
      <c r="A977" s="23" t="s">
        <v>586</v>
      </c>
      <c r="B977" s="8">
        <v>38211216</v>
      </c>
      <c r="C977" s="25" t="s">
        <v>178</v>
      </c>
      <c r="D977" s="21">
        <f>COUNTIFS('CONTRATOS 2017'!AP:AP,A977,'CONTRATOS 2017'!$AD:AD,"&gt;=1")</f>
        <v>0</v>
      </c>
      <c r="E977" s="20">
        <f>SUMIFS('CONTRATOS 2017'!$AD:AD,'CONTRATOS 2017'!$AP:AP,A977)</f>
        <v>0</v>
      </c>
    </row>
    <row r="978" spans="1:5" x14ac:dyDescent="0.2">
      <c r="A978" s="23" t="s">
        <v>1346</v>
      </c>
      <c r="B978" s="8">
        <v>1032376091</v>
      </c>
      <c r="C978" s="25" t="s">
        <v>160</v>
      </c>
      <c r="D978" s="21">
        <f>COUNTIFS('CONTRATOS 2017'!AP:AP,A978,'CONTRATOS 2017'!$AD:AD,"&gt;=1")</f>
        <v>0</v>
      </c>
      <c r="E978" s="20">
        <f>SUMIFS('CONTRATOS 2017'!$AD:AD,'CONTRATOS 2017'!$AP:AP,A978)</f>
        <v>0</v>
      </c>
    </row>
    <row r="979" spans="1:5" x14ac:dyDescent="0.2">
      <c r="A979" s="23" t="s">
        <v>531</v>
      </c>
      <c r="B979" s="8">
        <v>27094208</v>
      </c>
      <c r="C979" s="25" t="s">
        <v>174</v>
      </c>
      <c r="D979" s="21">
        <f>COUNTIFS('CONTRATOS 2017'!AP:AP,A979,'CONTRATOS 2017'!$AD:AD,"&gt;=1")</f>
        <v>0</v>
      </c>
      <c r="E979" s="20">
        <f>SUMIFS('CONTRATOS 2017'!$AD:AD,'CONTRATOS 2017'!$AP:AP,A979)</f>
        <v>0</v>
      </c>
    </row>
    <row r="980" spans="1:5" x14ac:dyDescent="0.2">
      <c r="A980" s="23" t="s">
        <v>511</v>
      </c>
      <c r="B980" s="8">
        <v>23497319</v>
      </c>
      <c r="C980" s="25" t="s">
        <v>238</v>
      </c>
      <c r="D980" s="21">
        <f>COUNTIFS('CONTRATOS 2017'!AP:AP,A980,'CONTRATOS 2017'!$AD:AD,"&gt;=1")</f>
        <v>0</v>
      </c>
      <c r="E980" s="20">
        <f>SUMIFS('CONTRATOS 2017'!$AD:AD,'CONTRATOS 2017'!$AP:AP,A980)</f>
        <v>0</v>
      </c>
    </row>
    <row r="981" spans="1:5" x14ac:dyDescent="0.2">
      <c r="A981" s="23" t="s">
        <v>816</v>
      </c>
      <c r="B981" s="8">
        <v>60253067</v>
      </c>
      <c r="C981" s="25" t="s">
        <v>225</v>
      </c>
      <c r="D981" s="21">
        <f>COUNTIFS('CONTRATOS 2017'!AP:AP,A981,'CONTRATOS 2017'!$AD:AD,"&gt;=1")</f>
        <v>0</v>
      </c>
      <c r="E981" s="20">
        <f>SUMIFS('CONTRATOS 2017'!$AD:AD,'CONTRATOS 2017'!$AP:AP,A981)</f>
        <v>0</v>
      </c>
    </row>
    <row r="982" spans="1:5" x14ac:dyDescent="0.2">
      <c r="A982" s="23" t="s">
        <v>780</v>
      </c>
      <c r="B982" s="8">
        <v>52976499</v>
      </c>
      <c r="C982" s="25" t="s">
        <v>160</v>
      </c>
      <c r="D982" s="21">
        <f>COUNTIFS('CONTRATOS 2017'!AP:AP,A982,'CONTRATOS 2017'!$AD:AD,"&gt;=1")</f>
        <v>0</v>
      </c>
      <c r="E982" s="20">
        <f>SUMIFS('CONTRATOS 2017'!$AD:AD,'CONTRATOS 2017'!$AP:AP,A982)</f>
        <v>0</v>
      </c>
    </row>
    <row r="983" spans="1:5" x14ac:dyDescent="0.2">
      <c r="A983" s="23" t="s">
        <v>11</v>
      </c>
      <c r="B983" s="8">
        <v>46357011</v>
      </c>
      <c r="C983" s="25" t="s">
        <v>193</v>
      </c>
      <c r="D983" s="21">
        <f>COUNTIFS('CONTRATOS 2017'!AP:AP,A983,'CONTRATOS 2017'!$AD:AD,"&gt;=1")</f>
        <v>0</v>
      </c>
      <c r="E983" s="20">
        <f>SUMIFS('CONTRATOS 2017'!$AD:AD,'CONTRATOS 2017'!$AP:AP,A983)</f>
        <v>0</v>
      </c>
    </row>
    <row r="984" spans="1:5" x14ac:dyDescent="0.2">
      <c r="A984" s="23" t="s">
        <v>1025</v>
      </c>
      <c r="B984" s="8">
        <v>79907708</v>
      </c>
      <c r="C984" s="25" t="s">
        <v>160</v>
      </c>
      <c r="D984" s="21">
        <f>COUNTIFS('CONTRATOS 2017'!AP:AP,A984,'CONTRATOS 2017'!$AD:AD,"&gt;=1")</f>
        <v>0</v>
      </c>
      <c r="E984" s="20">
        <f>SUMIFS('CONTRATOS 2017'!$AD:AD,'CONTRATOS 2017'!$AP:AP,A984)</f>
        <v>0</v>
      </c>
    </row>
    <row r="985" spans="1:5" x14ac:dyDescent="0.2">
      <c r="A985" s="23" t="s">
        <v>1060</v>
      </c>
      <c r="B985" s="8">
        <v>80048906</v>
      </c>
      <c r="C985" s="25" t="s">
        <v>203</v>
      </c>
      <c r="D985" s="21">
        <f>COUNTIFS('CONTRATOS 2017'!AP:AP,A985,'CONTRATOS 2017'!$AD:AD,"&gt;=1")</f>
        <v>0</v>
      </c>
      <c r="E985" s="20">
        <f>SUMIFS('CONTRATOS 2017'!$AD:AD,'CONTRATOS 2017'!$AP:AP,A985)</f>
        <v>0</v>
      </c>
    </row>
    <row r="986" spans="1:5" x14ac:dyDescent="0.2">
      <c r="A986" s="23" t="s">
        <v>1193</v>
      </c>
      <c r="B986" s="8">
        <v>88242955</v>
      </c>
      <c r="C986" s="25" t="s">
        <v>205</v>
      </c>
      <c r="D986" s="21">
        <f>COUNTIFS('CONTRATOS 2017'!AP:AP,A986,'CONTRATOS 2017'!$AD:AD,"&gt;=1")</f>
        <v>0</v>
      </c>
      <c r="E986" s="20">
        <f>SUMIFS('CONTRATOS 2017'!$AD:AD,'CONTRATOS 2017'!$AP:AP,A986)</f>
        <v>0</v>
      </c>
    </row>
    <row r="987" spans="1:5" x14ac:dyDescent="0.2">
      <c r="A987" s="23" t="s">
        <v>982</v>
      </c>
      <c r="B987" s="8">
        <v>79596577</v>
      </c>
      <c r="C987" s="25" t="s">
        <v>268</v>
      </c>
      <c r="D987" s="21">
        <f>COUNTIFS('CONTRATOS 2017'!AP:AP,A987,'CONTRATOS 2017'!$AD:AD,"&gt;=1")</f>
        <v>0</v>
      </c>
      <c r="E987" s="20">
        <f>SUMIFS('CONTRATOS 2017'!$AD:AD,'CONTRATOS 2017'!$AP:AP,A987)</f>
        <v>0</v>
      </c>
    </row>
    <row r="988" spans="1:5" x14ac:dyDescent="0.2">
      <c r="A988" s="23" t="s">
        <v>1123</v>
      </c>
      <c r="B988" s="8">
        <v>80771692</v>
      </c>
      <c r="C988" s="25" t="s">
        <v>160</v>
      </c>
      <c r="D988" s="21">
        <f>COUNTIFS('CONTRATOS 2017'!AP:AP,A988,'CONTRATOS 2017'!$AD:AD,"&gt;=1")</f>
        <v>0</v>
      </c>
      <c r="E988" s="20">
        <f>SUMIFS('CONTRATOS 2017'!$AD:AD,'CONTRATOS 2017'!$AP:AP,A988)</f>
        <v>0</v>
      </c>
    </row>
    <row r="989" spans="1:5" x14ac:dyDescent="0.2">
      <c r="A989" s="23" t="s">
        <v>1045</v>
      </c>
      <c r="B989" s="8">
        <v>79989053</v>
      </c>
      <c r="C989" s="25" t="s">
        <v>196</v>
      </c>
      <c r="D989" s="21">
        <f>COUNTIFS('CONTRATOS 2017'!AP:AP,A989,'CONTRATOS 2017'!$AD:AD,"&gt;=1")</f>
        <v>0</v>
      </c>
      <c r="E989" s="20">
        <f>SUMIFS('CONTRATOS 2017'!$AD:AD,'CONTRATOS 2017'!$AP:AP,A989)</f>
        <v>0</v>
      </c>
    </row>
    <row r="990" spans="1:5" x14ac:dyDescent="0.2">
      <c r="A990" s="23" t="s">
        <v>89</v>
      </c>
      <c r="B990" s="8">
        <v>19262345</v>
      </c>
      <c r="C990" s="25" t="s">
        <v>239</v>
      </c>
      <c r="D990" s="21">
        <f>COUNTIFS('CONTRATOS 2017'!AP:AP,A990,'CONTRATOS 2017'!$AD:AD,"&gt;=1")</f>
        <v>3</v>
      </c>
      <c r="E990" s="20">
        <f>SUMIFS('CONTRATOS 2017'!$AD:AD,'CONTRATOS 2017'!$AP:AP,A990)</f>
        <v>231604684</v>
      </c>
    </row>
    <row r="991" spans="1:5" x14ac:dyDescent="0.2">
      <c r="A991" s="23" t="s">
        <v>368</v>
      </c>
      <c r="B991" s="8">
        <v>10093539</v>
      </c>
      <c r="C991" s="25" t="s">
        <v>170</v>
      </c>
      <c r="D991" s="21">
        <f>COUNTIFS('CONTRATOS 2017'!AP:AP,A991,'CONTRATOS 2017'!$AD:AD,"&gt;=1")</f>
        <v>0</v>
      </c>
      <c r="E991" s="20">
        <f>SUMIFS('CONTRATOS 2017'!$AD:AD,'CONTRATOS 2017'!$AP:AP,A991)</f>
        <v>0</v>
      </c>
    </row>
    <row r="992" spans="1:5" x14ac:dyDescent="0.2">
      <c r="A992" s="23" t="s">
        <v>482</v>
      </c>
      <c r="B992" s="8">
        <v>19147500</v>
      </c>
      <c r="C992" s="25" t="s">
        <v>233</v>
      </c>
      <c r="D992" s="21">
        <f>COUNTIFS('CONTRATOS 2017'!AP:AP,A992,'CONTRATOS 2017'!$AD:AD,"&gt;=1")</f>
        <v>0</v>
      </c>
      <c r="E992" s="20">
        <f>SUMIFS('CONTRATOS 2017'!$AD:AD,'CONTRATOS 2017'!$AP:AP,A992)</f>
        <v>0</v>
      </c>
    </row>
    <row r="993" spans="1:5" x14ac:dyDescent="0.2">
      <c r="A993" s="23" t="s">
        <v>660</v>
      </c>
      <c r="B993" s="8">
        <v>51713174</v>
      </c>
      <c r="C993" s="25" t="s">
        <v>271</v>
      </c>
      <c r="D993" s="21">
        <f>COUNTIFS('CONTRATOS 2017'!AP:AP,A993,'CONTRATOS 2017'!$AD:AD,"&gt;=1")</f>
        <v>0</v>
      </c>
      <c r="E993" s="20">
        <f>SUMIFS('CONTRATOS 2017'!$AD:AD,'CONTRATOS 2017'!$AP:AP,A993)</f>
        <v>0</v>
      </c>
    </row>
    <row r="994" spans="1:5" x14ac:dyDescent="0.2">
      <c r="A994" s="23" t="s">
        <v>622</v>
      </c>
      <c r="B994" s="8">
        <v>41790264</v>
      </c>
      <c r="C994" s="25" t="s">
        <v>238</v>
      </c>
      <c r="D994" s="21">
        <f>COUNTIFS('CONTRATOS 2017'!AP:AP,A994,'CONTRATOS 2017'!$AD:AD,"&gt;=1")</f>
        <v>0</v>
      </c>
      <c r="E994" s="20">
        <f>SUMIFS('CONTRATOS 2017'!$AD:AD,'CONTRATOS 2017'!$AP:AP,A994)</f>
        <v>0</v>
      </c>
    </row>
    <row r="995" spans="1:5" x14ac:dyDescent="0.2">
      <c r="A995" s="23" t="s">
        <v>1137</v>
      </c>
      <c r="B995" s="8">
        <v>81715489</v>
      </c>
      <c r="C995" s="25" t="s">
        <v>235</v>
      </c>
      <c r="D995" s="21">
        <f>COUNTIFS('CONTRATOS 2017'!AP:AP,A995,'CONTRATOS 2017'!$AD:AD,"&gt;=1")</f>
        <v>0</v>
      </c>
      <c r="E995" s="20">
        <f>SUMIFS('CONTRATOS 2017'!$AD:AD,'CONTRATOS 2017'!$AP:AP,A995)</f>
        <v>0</v>
      </c>
    </row>
    <row r="996" spans="1:5" x14ac:dyDescent="0.2">
      <c r="A996" s="23" t="s">
        <v>700</v>
      </c>
      <c r="B996" s="8">
        <v>52273843</v>
      </c>
      <c r="C996" s="25" t="s">
        <v>162</v>
      </c>
      <c r="D996" s="21">
        <f>COUNTIFS('CONTRATOS 2017'!AP:AP,A996,'CONTRATOS 2017'!$AD:AD,"&gt;=1")</f>
        <v>0</v>
      </c>
      <c r="E996" s="20">
        <f>SUMIFS('CONTRATOS 2017'!$AD:AD,'CONTRATOS 2017'!$AP:AP,A996)</f>
        <v>0</v>
      </c>
    </row>
    <row r="997" spans="1:5" x14ac:dyDescent="0.2">
      <c r="A997" s="23" t="s">
        <v>742</v>
      </c>
      <c r="B997" s="8">
        <v>52756665</v>
      </c>
      <c r="C997" s="25" t="s">
        <v>160</v>
      </c>
      <c r="D997" s="21">
        <f>COUNTIFS('CONTRATOS 2017'!AP:AP,A997,'CONTRATOS 2017'!$AD:AD,"&gt;=1")</f>
        <v>0</v>
      </c>
      <c r="E997" s="20">
        <f>SUMIFS('CONTRATOS 2017'!$AD:AD,'CONTRATOS 2017'!$AP:AP,A997)</f>
        <v>0</v>
      </c>
    </row>
    <row r="998" spans="1:5" x14ac:dyDescent="0.2">
      <c r="A998" s="23" t="s">
        <v>299</v>
      </c>
      <c r="B998" s="8">
        <v>4153534</v>
      </c>
      <c r="C998" s="25" t="s">
        <v>168</v>
      </c>
      <c r="D998" s="21">
        <f>COUNTIFS('CONTRATOS 2017'!AP:AP,A998,'CONTRATOS 2017'!$AD:AD,"&gt;=1")</f>
        <v>0</v>
      </c>
      <c r="E998" s="20">
        <f>SUMIFS('CONTRATOS 2017'!$AD:AD,'CONTRATOS 2017'!$AP:AP,A998)</f>
        <v>0</v>
      </c>
    </row>
    <row r="999" spans="1:5" x14ac:dyDescent="0.2">
      <c r="A999" s="23" t="s">
        <v>644</v>
      </c>
      <c r="B999" s="8">
        <v>46376060</v>
      </c>
      <c r="C999" s="25" t="s">
        <v>173</v>
      </c>
      <c r="D999" s="21">
        <f>COUNTIFS('CONTRATOS 2017'!AP:AP,A999,'CONTRATOS 2017'!$AD:AD,"&gt;=1")</f>
        <v>0</v>
      </c>
      <c r="E999" s="20">
        <f>SUMIFS('CONTRATOS 2017'!$AD:AD,'CONTRATOS 2017'!$AP:AP,A999)</f>
        <v>0</v>
      </c>
    </row>
    <row r="1000" spans="1:5" x14ac:dyDescent="0.2">
      <c r="A1000" s="23" t="s">
        <v>1269</v>
      </c>
      <c r="B1000" s="8">
        <v>1012340826</v>
      </c>
      <c r="C1000" s="25" t="s">
        <v>160</v>
      </c>
      <c r="D1000" s="21">
        <f>COUNTIFS('CONTRATOS 2017'!AP:AP,A1000,'CONTRATOS 2017'!$AD:AD,"&gt;=1")</f>
        <v>0</v>
      </c>
      <c r="E1000" s="20">
        <f>SUMIFS('CONTRATOS 2017'!$AD:AD,'CONTRATOS 2017'!$AP:AP,A1000)</f>
        <v>0</v>
      </c>
    </row>
    <row r="1001" spans="1:5" x14ac:dyDescent="0.2">
      <c r="A1001" s="23" t="s">
        <v>653</v>
      </c>
      <c r="B1001" s="8">
        <v>51614851</v>
      </c>
      <c r="C1001" s="25" t="s">
        <v>237</v>
      </c>
      <c r="D1001" s="21">
        <f>COUNTIFS('CONTRATOS 2017'!AP:AP,A1001,'CONTRATOS 2017'!$AD:AD,"&gt;=1")</f>
        <v>0</v>
      </c>
      <c r="E1001" s="20">
        <f>SUMIFS('CONTRATOS 2017'!$AD:AD,'CONTRATOS 2017'!$AP:AP,A1001)</f>
        <v>0</v>
      </c>
    </row>
    <row r="1002" spans="1:5" x14ac:dyDescent="0.2">
      <c r="A1002" s="23" t="s">
        <v>690</v>
      </c>
      <c r="B1002" s="8">
        <v>52128985</v>
      </c>
      <c r="C1002" s="25" t="s">
        <v>212</v>
      </c>
      <c r="D1002" s="21">
        <f>COUNTIFS('CONTRATOS 2017'!AP:AP,A1002,'CONTRATOS 2017'!$AD:AD,"&gt;=1")</f>
        <v>0</v>
      </c>
      <c r="E1002" s="20">
        <f>SUMIFS('CONTRATOS 2017'!$AD:AD,'CONTRATOS 2017'!$AP:AP,A1002)</f>
        <v>0</v>
      </c>
    </row>
    <row r="1003" spans="1:5" x14ac:dyDescent="0.2">
      <c r="A1003" s="23" t="s">
        <v>709</v>
      </c>
      <c r="B1003" s="8">
        <v>52350202</v>
      </c>
      <c r="C1003" s="25" t="s">
        <v>263</v>
      </c>
      <c r="D1003" s="21">
        <f>COUNTIFS('CONTRATOS 2017'!AP:AP,A1003,'CONTRATOS 2017'!$AD:AD,"&gt;=1")</f>
        <v>0</v>
      </c>
      <c r="E1003" s="20">
        <f>SUMIFS('CONTRATOS 2017'!$AD:AD,'CONTRATOS 2017'!$AP:AP,A1003)</f>
        <v>0</v>
      </c>
    </row>
    <row r="1004" spans="1:5" x14ac:dyDescent="0.2">
      <c r="A1004" s="23" t="s">
        <v>611</v>
      </c>
      <c r="B1004" s="8">
        <v>40328090</v>
      </c>
      <c r="C1004" s="25" t="s">
        <v>173</v>
      </c>
      <c r="D1004" s="21">
        <f>COUNTIFS('CONTRATOS 2017'!AP:AP,A1004,'CONTRATOS 2017'!$AD:AD,"&gt;=1")</f>
        <v>0</v>
      </c>
      <c r="E1004" s="20">
        <f>SUMIFS('CONTRATOS 2017'!$AD:AD,'CONTRATOS 2017'!$AP:AP,A1004)</f>
        <v>0</v>
      </c>
    </row>
    <row r="1005" spans="1:5" x14ac:dyDescent="0.2">
      <c r="A1005" s="23" t="s">
        <v>703</v>
      </c>
      <c r="B1005" s="8">
        <v>52302837</v>
      </c>
      <c r="C1005" s="25" t="s">
        <v>187</v>
      </c>
      <c r="D1005" s="21">
        <f>COUNTIFS('CONTRATOS 2017'!AP:AP,A1005,'CONTRATOS 2017'!$AD:AD,"&gt;=1")</f>
        <v>0</v>
      </c>
      <c r="E1005" s="20">
        <f>SUMIFS('CONTRATOS 2017'!$AD:AD,'CONTRATOS 2017'!$AP:AP,A1005)</f>
        <v>0</v>
      </c>
    </row>
    <row r="1006" spans="1:5" x14ac:dyDescent="0.2">
      <c r="A1006" s="23" t="s">
        <v>627</v>
      </c>
      <c r="B1006" s="8">
        <v>42497228</v>
      </c>
      <c r="C1006" s="25" t="s">
        <v>230</v>
      </c>
      <c r="D1006" s="21">
        <f>COUNTIFS('CONTRATOS 2017'!AP:AP,A1006,'CONTRATOS 2017'!$AD:AD,"&gt;=1")</f>
        <v>0</v>
      </c>
      <c r="E1006" s="20">
        <f>SUMIFS('CONTRATOS 2017'!$AD:AD,'CONTRATOS 2017'!$AP:AP,A1006)</f>
        <v>0</v>
      </c>
    </row>
    <row r="1007" spans="1:5" x14ac:dyDescent="0.2">
      <c r="A1007" s="23" t="s">
        <v>501</v>
      </c>
      <c r="B1007" s="8">
        <v>20866181</v>
      </c>
      <c r="C1007" s="25" t="s">
        <v>206</v>
      </c>
      <c r="D1007" s="21">
        <f>COUNTIFS('CONTRATOS 2017'!AP:AP,A1007,'CONTRATOS 2017'!$AD:AD,"&gt;=1")</f>
        <v>0</v>
      </c>
      <c r="E1007" s="20">
        <f>SUMIFS('CONTRATOS 2017'!$AD:AD,'CONTRATOS 2017'!$AP:AP,A1007)</f>
        <v>0</v>
      </c>
    </row>
    <row r="1008" spans="1:5" x14ac:dyDescent="0.2">
      <c r="A1008" s="23" t="s">
        <v>651</v>
      </c>
      <c r="B1008" s="8">
        <v>51578212</v>
      </c>
      <c r="C1008" s="25" t="s">
        <v>184</v>
      </c>
      <c r="D1008" s="21">
        <f>COUNTIFS('CONTRATOS 2017'!AP:AP,A1008,'CONTRATOS 2017'!$AD:AD,"&gt;=1")</f>
        <v>0</v>
      </c>
      <c r="E1008" s="20">
        <f>SUMIFS('CONTRATOS 2017'!$AD:AD,'CONTRATOS 2017'!$AP:AP,A1008)</f>
        <v>0</v>
      </c>
    </row>
    <row r="1009" spans="1:5" x14ac:dyDescent="0.2">
      <c r="A1009" s="23" t="s">
        <v>718</v>
      </c>
      <c r="B1009" s="8">
        <v>52426258</v>
      </c>
      <c r="C1009" s="25" t="s">
        <v>254</v>
      </c>
      <c r="D1009" s="21">
        <f>COUNTIFS('CONTRATOS 2017'!AP:AP,A1009,'CONTRATOS 2017'!$AD:AD,"&gt;=1")</f>
        <v>0</v>
      </c>
      <c r="E1009" s="20">
        <f>SUMIFS('CONTRATOS 2017'!$AD:AD,'CONTRATOS 2017'!$AP:AP,A1009)</f>
        <v>0</v>
      </c>
    </row>
    <row r="1010" spans="1:5" x14ac:dyDescent="0.2">
      <c r="A1010" s="23" t="s">
        <v>503</v>
      </c>
      <c r="B1010" s="8">
        <v>20993743</v>
      </c>
      <c r="C1010" s="25" t="s">
        <v>206</v>
      </c>
      <c r="D1010" s="21">
        <f>COUNTIFS('CONTRATOS 2017'!AP:AP,A1010,'CONTRATOS 2017'!$AD:AD,"&gt;=1")</f>
        <v>0</v>
      </c>
      <c r="E1010" s="20">
        <f>SUMIFS('CONTRATOS 2017'!$AD:AD,'CONTRATOS 2017'!$AP:AP,A1010)</f>
        <v>0</v>
      </c>
    </row>
    <row r="1011" spans="1:5" x14ac:dyDescent="0.2">
      <c r="A1011" s="23" t="s">
        <v>695</v>
      </c>
      <c r="B1011" s="8">
        <v>52245730</v>
      </c>
      <c r="C1011" s="25" t="s">
        <v>160</v>
      </c>
      <c r="D1011" s="21">
        <f>COUNTIFS('CONTRATOS 2017'!AP:AP,A1011,'CONTRATOS 2017'!$AD:AD,"&gt;=1")</f>
        <v>0</v>
      </c>
      <c r="E1011" s="20">
        <f>SUMIFS('CONTRATOS 2017'!$AD:AD,'CONTRATOS 2017'!$AP:AP,A1011)</f>
        <v>0</v>
      </c>
    </row>
    <row r="1012" spans="1:5" x14ac:dyDescent="0.2">
      <c r="A1012" s="23" t="s">
        <v>681</v>
      </c>
      <c r="B1012" s="8">
        <v>52011183</v>
      </c>
      <c r="C1012" s="25" t="s">
        <v>242</v>
      </c>
      <c r="D1012" s="21">
        <f>COUNTIFS('CONTRATOS 2017'!AP:AP,A1012,'CONTRATOS 2017'!$AD:AD,"&gt;=1")</f>
        <v>0</v>
      </c>
      <c r="E1012" s="20">
        <f>SUMIFS('CONTRATOS 2017'!$AD:AD,'CONTRATOS 2017'!$AP:AP,A1012)</f>
        <v>0</v>
      </c>
    </row>
    <row r="1013" spans="1:5" x14ac:dyDescent="0.2">
      <c r="A1013" s="23" t="s">
        <v>1421</v>
      </c>
      <c r="B1013" s="8">
        <v>1113643300</v>
      </c>
      <c r="C1013" s="25" t="s">
        <v>202</v>
      </c>
      <c r="D1013" s="21">
        <f>COUNTIFS('CONTRATOS 2017'!AP:AP,A1013,'CONTRATOS 2017'!$AD:AD,"&gt;=1")</f>
        <v>0</v>
      </c>
      <c r="E1013" s="20">
        <f>SUMIFS('CONTRATOS 2017'!$AD:AD,'CONTRATOS 2017'!$AP:AP,A1013)</f>
        <v>0</v>
      </c>
    </row>
    <row r="1014" spans="1:5" x14ac:dyDescent="0.2">
      <c r="A1014" s="23" t="s">
        <v>765</v>
      </c>
      <c r="B1014" s="8">
        <v>52897087</v>
      </c>
      <c r="C1014" s="25" t="s">
        <v>160</v>
      </c>
      <c r="D1014" s="21">
        <f>COUNTIFS('CONTRATOS 2017'!AP:AP,A1014,'CONTRATOS 2017'!$AD:AD,"&gt;=1")</f>
        <v>0</v>
      </c>
      <c r="E1014" s="20">
        <f>SUMIFS('CONTRATOS 2017'!$AD:AD,'CONTRATOS 2017'!$AP:AP,A1014)</f>
        <v>0</v>
      </c>
    </row>
    <row r="1015" spans="1:5" x14ac:dyDescent="0.2">
      <c r="A1015" s="23" t="s">
        <v>643</v>
      </c>
      <c r="B1015" s="8">
        <v>46373712</v>
      </c>
      <c r="C1015" s="25" t="s">
        <v>269</v>
      </c>
      <c r="D1015" s="21">
        <f>COUNTIFS('CONTRATOS 2017'!AP:AP,A1015,'CONTRATOS 2017'!$AD:AD,"&gt;=1")</f>
        <v>0</v>
      </c>
      <c r="E1015" s="20">
        <f>SUMIFS('CONTRATOS 2017'!$AD:AD,'CONTRATOS 2017'!$AP:AP,A1015)</f>
        <v>0</v>
      </c>
    </row>
    <row r="1016" spans="1:5" x14ac:dyDescent="0.2">
      <c r="A1016" s="23" t="s">
        <v>677</v>
      </c>
      <c r="B1016" s="8">
        <v>51951942</v>
      </c>
      <c r="C1016" s="25" t="s">
        <v>162</v>
      </c>
      <c r="D1016" s="21">
        <f>COUNTIFS('CONTRATOS 2017'!AP:AP,A1016,'CONTRATOS 2017'!$AD:AD,"&gt;=1")</f>
        <v>0</v>
      </c>
      <c r="E1016" s="20">
        <f>SUMIFS('CONTRATOS 2017'!$AD:AD,'CONTRATOS 2017'!$AP:AP,A1016)</f>
        <v>0</v>
      </c>
    </row>
    <row r="1017" spans="1:5" x14ac:dyDescent="0.2">
      <c r="A1017" s="23" t="s">
        <v>764</v>
      </c>
      <c r="B1017" s="8">
        <v>52888693</v>
      </c>
      <c r="C1017" s="25" t="s">
        <v>206</v>
      </c>
      <c r="D1017" s="21">
        <f>COUNTIFS('CONTRATOS 2017'!AP:AP,A1017,'CONTRATOS 2017'!$AD:AD,"&gt;=1")</f>
        <v>0</v>
      </c>
      <c r="E1017" s="20">
        <f>SUMIFS('CONTRATOS 2017'!$AD:AD,'CONTRATOS 2017'!$AP:AP,A1017)</f>
        <v>0</v>
      </c>
    </row>
    <row r="1018" spans="1:5" x14ac:dyDescent="0.2">
      <c r="A1018" s="23" t="s">
        <v>87</v>
      </c>
      <c r="B1018" s="8">
        <v>63335799</v>
      </c>
      <c r="C1018" s="25" t="s">
        <v>183</v>
      </c>
      <c r="D1018" s="21">
        <f>COUNTIFS('CONTRATOS 2017'!AP:AP,A1018,'CONTRATOS 2017'!$AD:AD,"&gt;=1")</f>
        <v>1</v>
      </c>
      <c r="E1018" s="20">
        <f>SUMIFS('CONTRATOS 2017'!$AD:AD,'CONTRATOS 2017'!$AP:AP,A1018)</f>
        <v>3000000</v>
      </c>
    </row>
    <row r="1019" spans="1:5" x14ac:dyDescent="0.2">
      <c r="A1019" s="23" t="s">
        <v>993</v>
      </c>
      <c r="B1019" s="8">
        <v>79702400</v>
      </c>
      <c r="C1019" s="25" t="s">
        <v>204</v>
      </c>
      <c r="D1019" s="21">
        <f>COUNTIFS('CONTRATOS 2017'!AP:AP,A1019,'CONTRATOS 2017'!$AD:AD,"&gt;=1")</f>
        <v>0</v>
      </c>
      <c r="E1019" s="20">
        <f>SUMIFS('CONTRATOS 2017'!$AD:AD,'CONTRATOS 2017'!$AP:AP,A1019)</f>
        <v>0</v>
      </c>
    </row>
    <row r="1020" spans="1:5" x14ac:dyDescent="0.2">
      <c r="A1020" s="23" t="s">
        <v>613</v>
      </c>
      <c r="B1020" s="8">
        <v>40399534</v>
      </c>
      <c r="C1020" s="25" t="s">
        <v>204</v>
      </c>
      <c r="D1020" s="21">
        <f>COUNTIFS('CONTRATOS 2017'!AP:AP,A1020,'CONTRATOS 2017'!$AD:AD,"&gt;=1")</f>
        <v>0</v>
      </c>
      <c r="E1020" s="20">
        <f>SUMIFS('CONTRATOS 2017'!$AD:AD,'CONTRATOS 2017'!$AP:AP,A1020)</f>
        <v>0</v>
      </c>
    </row>
    <row r="1021" spans="1:5" x14ac:dyDescent="0.2">
      <c r="A1021" s="23" t="s">
        <v>336</v>
      </c>
      <c r="B1021" s="8">
        <v>7628406</v>
      </c>
      <c r="C1021" s="25" t="s">
        <v>194</v>
      </c>
      <c r="D1021" s="21">
        <f>COUNTIFS('CONTRATOS 2017'!AP:AP,A1021,'CONTRATOS 2017'!$AD:AD,"&gt;=1")</f>
        <v>0</v>
      </c>
      <c r="E1021" s="20">
        <f>SUMIFS('CONTRATOS 2017'!$AD:AD,'CONTRATOS 2017'!$AP:AP,A1021)</f>
        <v>0</v>
      </c>
    </row>
    <row r="1022" spans="1:5" x14ac:dyDescent="0.2">
      <c r="A1022" s="23" t="s">
        <v>1009</v>
      </c>
      <c r="B1022" s="17">
        <v>79809833</v>
      </c>
      <c r="C1022" s="25" t="s">
        <v>160</v>
      </c>
      <c r="D1022" s="21">
        <f>COUNTIFS('CONTRATOS 2017'!AP:AP,A1022,'CONTRATOS 2017'!$AD:AD,"&gt;=1")</f>
        <v>0</v>
      </c>
      <c r="E1022" s="20">
        <f>SUMIFS('CONTRATOS 2017'!$AD:AD,'CONTRATOS 2017'!$AP:AP,A1022)</f>
        <v>0</v>
      </c>
    </row>
    <row r="1023" spans="1:5" x14ac:dyDescent="0.2">
      <c r="A1023" s="23" t="s">
        <v>1164</v>
      </c>
      <c r="B1023" s="8">
        <v>86069286</v>
      </c>
      <c r="C1023" s="25" t="s">
        <v>160</v>
      </c>
      <c r="D1023" s="21">
        <f>COUNTIFS('CONTRATOS 2017'!AP:AP,A1023,'CONTRATOS 2017'!$AD:AD,"&gt;=1")</f>
        <v>0</v>
      </c>
      <c r="E1023" s="20">
        <f>SUMIFS('CONTRATOS 2017'!$AD:AD,'CONTRATOS 2017'!$AP:AP,A1023)</f>
        <v>0</v>
      </c>
    </row>
    <row r="1024" spans="1:5" x14ac:dyDescent="0.2">
      <c r="A1024" s="23" t="s">
        <v>425</v>
      </c>
      <c r="B1024" s="8">
        <v>13537724</v>
      </c>
      <c r="C1024" s="25" t="s">
        <v>160</v>
      </c>
      <c r="D1024" s="21">
        <f>COUNTIFS('CONTRATOS 2017'!AP:AP,A1024,'CONTRATOS 2017'!$AD:AD,"&gt;=1")</f>
        <v>0</v>
      </c>
      <c r="E1024" s="20">
        <f>SUMIFS('CONTRATOS 2017'!$AD:AD,'CONTRATOS 2017'!$AP:AP,A1024)</f>
        <v>0</v>
      </c>
    </row>
    <row r="1025" spans="1:5" x14ac:dyDescent="0.2">
      <c r="A1025" s="23" t="s">
        <v>1312</v>
      </c>
      <c r="B1025" s="8">
        <v>1022344052</v>
      </c>
      <c r="C1025" s="25" t="s">
        <v>160</v>
      </c>
      <c r="D1025" s="21">
        <f>COUNTIFS('CONTRATOS 2017'!AP:AP,A1025,'CONTRATOS 2017'!$AD:AD,"&gt;=1")</f>
        <v>0</v>
      </c>
      <c r="E1025" s="20">
        <f>SUMIFS('CONTRATOS 2017'!$AD:AD,'CONTRATOS 2017'!$AP:AP,A1025)</f>
        <v>0</v>
      </c>
    </row>
    <row r="1026" spans="1:5" x14ac:dyDescent="0.2">
      <c r="A1026" s="23" t="s">
        <v>1220</v>
      </c>
      <c r="B1026" s="8">
        <v>93407466</v>
      </c>
      <c r="C1026" s="25" t="s">
        <v>170</v>
      </c>
      <c r="D1026" s="21">
        <f>COUNTIFS('CONTRATOS 2017'!AP:AP,A1026,'CONTRATOS 2017'!$AD:AD,"&gt;=1")</f>
        <v>0</v>
      </c>
      <c r="E1026" s="20">
        <f>SUMIFS('CONTRATOS 2017'!$AD:AD,'CONTRATOS 2017'!$AP:AP,A1026)</f>
        <v>0</v>
      </c>
    </row>
    <row r="1027" spans="1:5" x14ac:dyDescent="0.2">
      <c r="A1027" s="23" t="s">
        <v>462</v>
      </c>
      <c r="B1027" s="8">
        <v>17336922</v>
      </c>
      <c r="C1027" s="25" t="s">
        <v>204</v>
      </c>
      <c r="D1027" s="21">
        <f>COUNTIFS('CONTRATOS 2017'!AP:AP,A1027,'CONTRATOS 2017'!$AD:AD,"&gt;=1")</f>
        <v>0</v>
      </c>
      <c r="E1027" s="20">
        <f>SUMIFS('CONTRATOS 2017'!$AD:AD,'CONTRATOS 2017'!$AP:AP,A1027)</f>
        <v>0</v>
      </c>
    </row>
    <row r="1028" spans="1:5" x14ac:dyDescent="0.2">
      <c r="A1028" s="23" t="s">
        <v>869</v>
      </c>
      <c r="B1028" s="8">
        <v>72208816</v>
      </c>
      <c r="C1028" s="25" t="s">
        <v>199</v>
      </c>
      <c r="D1028" s="21">
        <f>COUNTIFS('CONTRATOS 2017'!AP:AP,A1028,'CONTRATOS 2017'!$AD:AD,"&gt;=1")</f>
        <v>0</v>
      </c>
      <c r="E1028" s="20">
        <f>SUMIFS('CONTRATOS 2017'!$AD:AD,'CONTRATOS 2017'!$AP:AP,A1028)</f>
        <v>0</v>
      </c>
    </row>
    <row r="1029" spans="1:5" x14ac:dyDescent="0.2">
      <c r="A1029" s="23" t="s">
        <v>880</v>
      </c>
      <c r="B1029" s="8">
        <v>72277833</v>
      </c>
      <c r="C1029" s="25" t="s">
        <v>199</v>
      </c>
      <c r="D1029" s="21">
        <f>COUNTIFS('CONTRATOS 2017'!AP:AP,A1029,'CONTRATOS 2017'!$AD:AD,"&gt;=1")</f>
        <v>0</v>
      </c>
      <c r="E1029" s="20">
        <f>SUMIFS('CONTRATOS 2017'!$AD:AD,'CONTRATOS 2017'!$AP:AP,A1029)</f>
        <v>0</v>
      </c>
    </row>
    <row r="1030" spans="1:5" x14ac:dyDescent="0.2">
      <c r="A1030" s="23" t="s">
        <v>1013</v>
      </c>
      <c r="B1030" s="8">
        <v>79820029</v>
      </c>
      <c r="C1030" s="25" t="s">
        <v>239</v>
      </c>
      <c r="D1030" s="21">
        <f>COUNTIFS('CONTRATOS 2017'!AP:AP,A1030,'CONTRATOS 2017'!$AD:AD,"&gt;=1")</f>
        <v>0</v>
      </c>
      <c r="E1030" s="20">
        <f>SUMIFS('CONTRATOS 2017'!$AD:AD,'CONTRATOS 2017'!$AP:AP,A1030)</f>
        <v>0</v>
      </c>
    </row>
    <row r="1031" spans="1:5" x14ac:dyDescent="0.2">
      <c r="A1031" s="23" t="s">
        <v>292</v>
      </c>
      <c r="B1031" s="8">
        <v>3085927</v>
      </c>
      <c r="C1031" s="25" t="s">
        <v>160</v>
      </c>
      <c r="D1031" s="21">
        <f>COUNTIFS('CONTRATOS 2017'!AP:AP,A1031,'CONTRATOS 2017'!$AD:AD,"&gt;=1")</f>
        <v>0</v>
      </c>
      <c r="E1031" s="20">
        <f>SUMIFS('CONTRATOS 2017'!$AD:AD,'CONTRATOS 2017'!$AP:AP,A1031)</f>
        <v>0</v>
      </c>
    </row>
    <row r="1032" spans="1:5" x14ac:dyDescent="0.2">
      <c r="A1032" s="23" t="s">
        <v>145</v>
      </c>
      <c r="B1032" s="8">
        <v>79292555</v>
      </c>
      <c r="C1032" s="25" t="s">
        <v>242</v>
      </c>
      <c r="D1032" s="21">
        <f>COUNTIFS('CONTRATOS 2017'!AP:AP,A1032,'CONTRATOS 2017'!$AD:AD,"&gt;=1")</f>
        <v>0</v>
      </c>
      <c r="E1032" s="20">
        <f>SUMIFS('CONTRATOS 2017'!$AD:AD,'CONTRATOS 2017'!$AP:AP,A1032)</f>
        <v>0</v>
      </c>
    </row>
    <row r="1033" spans="1:5" x14ac:dyDescent="0.2">
      <c r="A1033" s="23" t="s">
        <v>956</v>
      </c>
      <c r="B1033" s="8">
        <v>79372360</v>
      </c>
      <c r="C1033" s="25" t="s">
        <v>274</v>
      </c>
      <c r="D1033" s="21">
        <f>COUNTIFS('CONTRATOS 2017'!AP:AP,A1033,'CONTRATOS 2017'!$AD:AD,"&gt;=1")</f>
        <v>0</v>
      </c>
      <c r="E1033" s="20">
        <f>SUMIFS('CONTRATOS 2017'!$AD:AD,'CONTRATOS 2017'!$AP:AP,A1033)</f>
        <v>0</v>
      </c>
    </row>
    <row r="1034" spans="1:5" x14ac:dyDescent="0.2">
      <c r="A1034" s="23" t="s">
        <v>1180</v>
      </c>
      <c r="B1034" s="8">
        <v>88211495</v>
      </c>
      <c r="C1034" s="25" t="s">
        <v>205</v>
      </c>
      <c r="D1034" s="21">
        <f>COUNTIFS('CONTRATOS 2017'!AP:AP,A1034,'CONTRATOS 2017'!$AD:AD,"&gt;=1")</f>
        <v>0</v>
      </c>
      <c r="E1034" s="20">
        <f>SUMIFS('CONTRATOS 2017'!$AD:AD,'CONTRATOS 2017'!$AP:AP,A1034)</f>
        <v>0</v>
      </c>
    </row>
    <row r="1035" spans="1:5" x14ac:dyDescent="0.2">
      <c r="A1035" s="23" t="s">
        <v>998</v>
      </c>
      <c r="B1035" s="8">
        <v>79716480</v>
      </c>
      <c r="C1035" s="25" t="s">
        <v>162</v>
      </c>
      <c r="D1035" s="21">
        <f>COUNTIFS('CONTRATOS 2017'!AP:AP,A1035,'CONTRATOS 2017'!$AD:AD,"&gt;=1")</f>
        <v>0</v>
      </c>
      <c r="E1035" s="20">
        <f>SUMIFS('CONTRATOS 2017'!$AD:AD,'CONTRATOS 2017'!$AP:AP,A1035)</f>
        <v>0</v>
      </c>
    </row>
    <row r="1036" spans="1:5" x14ac:dyDescent="0.2">
      <c r="A1036" s="23" t="s">
        <v>1034</v>
      </c>
      <c r="B1036" s="8">
        <v>79940330</v>
      </c>
      <c r="C1036" s="25" t="s">
        <v>178</v>
      </c>
      <c r="D1036" s="21">
        <f>COUNTIFS('CONTRATOS 2017'!AP:AP,A1036,'CONTRATOS 2017'!$AD:AD,"&gt;=1")</f>
        <v>0</v>
      </c>
      <c r="E1036" s="20">
        <f>SUMIFS('CONTRATOS 2017'!$AD:AD,'CONTRATOS 2017'!$AP:AP,A1036)</f>
        <v>0</v>
      </c>
    </row>
    <row r="1037" spans="1:5" x14ac:dyDescent="0.2">
      <c r="A1037" s="23" t="s">
        <v>1124</v>
      </c>
      <c r="B1037" s="8">
        <v>80791769</v>
      </c>
      <c r="C1037" s="25" t="s">
        <v>188</v>
      </c>
      <c r="D1037" s="21">
        <f>COUNTIFS('CONTRATOS 2017'!AP:AP,A1037,'CONTRATOS 2017'!$AD:AD,"&gt;=1")</f>
        <v>0</v>
      </c>
      <c r="E1037" s="20">
        <f>SUMIFS('CONTRATOS 2017'!$AD:AD,'CONTRATOS 2017'!$AP:AP,A1037)</f>
        <v>0</v>
      </c>
    </row>
    <row r="1038" spans="1:5" x14ac:dyDescent="0.2">
      <c r="A1038" s="23" t="s">
        <v>481</v>
      </c>
      <c r="B1038" s="8">
        <v>19143834</v>
      </c>
      <c r="C1038" s="25" t="s">
        <v>169</v>
      </c>
      <c r="D1038" s="21">
        <f>COUNTIFS('CONTRATOS 2017'!AP:AP,A1038,'CONTRATOS 2017'!$AD:AD,"&gt;=1")</f>
        <v>0</v>
      </c>
      <c r="E1038" s="20">
        <f>SUMIFS('CONTRATOS 2017'!$AD:AD,'CONTRATOS 2017'!$AP:AP,A1038)</f>
        <v>0</v>
      </c>
    </row>
    <row r="1039" spans="1:5" x14ac:dyDescent="0.2">
      <c r="A1039" s="23" t="s">
        <v>1403</v>
      </c>
      <c r="B1039" s="8">
        <v>1085258143</v>
      </c>
      <c r="C1039" s="25" t="s">
        <v>182</v>
      </c>
      <c r="D1039" s="21">
        <f>COUNTIFS('CONTRATOS 2017'!AP:AP,A1039,'CONTRATOS 2017'!$AD:AD,"&gt;=1")</f>
        <v>0</v>
      </c>
      <c r="E1039" s="20">
        <f>SUMIFS('CONTRATOS 2017'!$AD:AD,'CONTRATOS 2017'!$AP:AP,A1039)</f>
        <v>0</v>
      </c>
    </row>
    <row r="1040" spans="1:5" x14ac:dyDescent="0.2">
      <c r="A1040" s="23" t="s">
        <v>1444</v>
      </c>
      <c r="B1040" s="8">
        <v>1130683863</v>
      </c>
      <c r="C1040" s="25" t="s">
        <v>251</v>
      </c>
      <c r="D1040" s="21">
        <f>COUNTIFS('CONTRATOS 2017'!AP:AP,A1040,'CONTRATOS 2017'!$AD:AD,"&gt;=1")</f>
        <v>0</v>
      </c>
      <c r="E1040" s="20">
        <f>SUMIFS('CONTRATOS 2017'!$AD:AD,'CONTRATOS 2017'!$AP:AP,A1040)</f>
        <v>0</v>
      </c>
    </row>
    <row r="1041" spans="1:5" x14ac:dyDescent="0.2">
      <c r="A1041" s="23" t="s">
        <v>853</v>
      </c>
      <c r="B1041" s="8">
        <v>71315448</v>
      </c>
      <c r="C1041" s="25" t="s">
        <v>171</v>
      </c>
      <c r="D1041" s="21">
        <f>COUNTIFS('CONTRATOS 2017'!AP:AP,A1041,'CONTRATOS 2017'!$AD:AD,"&gt;=1")</f>
        <v>0</v>
      </c>
      <c r="E1041" s="20">
        <f>SUMIFS('CONTRATOS 2017'!$AD:AD,'CONTRATOS 2017'!$AP:AP,A1041)</f>
        <v>0</v>
      </c>
    </row>
    <row r="1042" spans="1:5" x14ac:dyDescent="0.2">
      <c r="A1042" s="23" t="s">
        <v>1151</v>
      </c>
      <c r="B1042" s="8">
        <v>85473546</v>
      </c>
      <c r="C1042" s="25" t="s">
        <v>194</v>
      </c>
      <c r="D1042" s="21">
        <f>COUNTIFS('CONTRATOS 2017'!AP:AP,A1042,'CONTRATOS 2017'!$AD:AD,"&gt;=1")</f>
        <v>0</v>
      </c>
      <c r="E1042" s="20">
        <f>SUMIFS('CONTRATOS 2017'!$AD:AD,'CONTRATOS 2017'!$AP:AP,A1042)</f>
        <v>0</v>
      </c>
    </row>
    <row r="1043" spans="1:5" x14ac:dyDescent="0.2">
      <c r="A1043" s="23" t="s">
        <v>1231</v>
      </c>
      <c r="B1043" s="8">
        <v>94398117</v>
      </c>
      <c r="C1043" s="25" t="s">
        <v>181</v>
      </c>
      <c r="D1043" s="21">
        <f>COUNTIFS('CONTRATOS 2017'!AP:AP,A1043,'CONTRATOS 2017'!$AD:AD,"&gt;=1")</f>
        <v>0</v>
      </c>
      <c r="E1043" s="20">
        <f>SUMIFS('CONTRATOS 2017'!$AD:AD,'CONTRATOS 2017'!$AP:AP,A1043)</f>
        <v>0</v>
      </c>
    </row>
    <row r="1044" spans="1:5" x14ac:dyDescent="0.2">
      <c r="A1044" s="23" t="s">
        <v>387</v>
      </c>
      <c r="B1044" s="8">
        <v>11446004</v>
      </c>
      <c r="C1044" s="25" t="s">
        <v>160</v>
      </c>
      <c r="D1044" s="21">
        <f>COUNTIFS('CONTRATOS 2017'!AP:AP,A1044,'CONTRATOS 2017'!$AD:AD,"&gt;=1")</f>
        <v>0</v>
      </c>
      <c r="E1044" s="20">
        <f>SUMIFS('CONTRATOS 2017'!$AD:AD,'CONTRATOS 2017'!$AP:AP,A1044)</f>
        <v>0</v>
      </c>
    </row>
    <row r="1045" spans="1:5" x14ac:dyDescent="0.2">
      <c r="A1045" s="23" t="s">
        <v>1166</v>
      </c>
      <c r="B1045" s="8">
        <v>86070664</v>
      </c>
      <c r="C1045" s="25" t="s">
        <v>160</v>
      </c>
      <c r="D1045" s="21">
        <f>COUNTIFS('CONTRATOS 2017'!AP:AP,A1045,'CONTRATOS 2017'!$AD:AD,"&gt;=1")</f>
        <v>0</v>
      </c>
      <c r="E1045" s="20">
        <f>SUMIFS('CONTRATOS 2017'!$AD:AD,'CONTRATOS 2017'!$AP:AP,A1045)</f>
        <v>0</v>
      </c>
    </row>
    <row r="1046" spans="1:5" x14ac:dyDescent="0.2">
      <c r="A1046" s="23" t="s">
        <v>895</v>
      </c>
      <c r="B1046" s="8">
        <v>73195349</v>
      </c>
      <c r="C1046" s="25" t="s">
        <v>282</v>
      </c>
      <c r="D1046" s="21">
        <f>COUNTIFS('CONTRATOS 2017'!AP:AP,A1046,'CONTRATOS 2017'!$AD:AD,"&gt;=1")</f>
        <v>0</v>
      </c>
      <c r="E1046" s="20">
        <f>SUMIFS('CONTRATOS 2017'!$AD:AD,'CONTRATOS 2017'!$AP:AP,A1046)</f>
        <v>0</v>
      </c>
    </row>
    <row r="1047" spans="1:5" x14ac:dyDescent="0.2">
      <c r="A1047" s="23" t="s">
        <v>1318</v>
      </c>
      <c r="B1047" s="8">
        <v>1022969243</v>
      </c>
      <c r="C1047" s="25" t="s">
        <v>160</v>
      </c>
      <c r="D1047" s="21">
        <f>COUNTIFS('CONTRATOS 2017'!AP:AP,A1047,'CONTRATOS 2017'!$AD:AD,"&gt;=1")</f>
        <v>0</v>
      </c>
      <c r="E1047" s="20">
        <f>SUMIFS('CONTRATOS 2017'!$AD:AD,'CONTRATOS 2017'!$AP:AP,A1047)</f>
        <v>0</v>
      </c>
    </row>
    <row r="1048" spans="1:5" x14ac:dyDescent="0.2">
      <c r="A1048" s="23" t="s">
        <v>1017</v>
      </c>
      <c r="B1048" s="8">
        <v>79853928</v>
      </c>
      <c r="C1048" s="25" t="s">
        <v>160</v>
      </c>
      <c r="D1048" s="21">
        <f>COUNTIFS('CONTRATOS 2017'!AP:AP,A1048,'CONTRATOS 2017'!$AD:AD,"&gt;=1")</f>
        <v>0</v>
      </c>
      <c r="E1048" s="20">
        <f>SUMIFS('CONTRATOS 2017'!$AD:AD,'CONTRATOS 2017'!$AP:AP,A1048)</f>
        <v>0</v>
      </c>
    </row>
    <row r="1049" spans="1:5" x14ac:dyDescent="0.2">
      <c r="A1049" s="23" t="s">
        <v>947</v>
      </c>
      <c r="B1049" s="8">
        <v>79213123</v>
      </c>
      <c r="C1049" s="25" t="s">
        <v>180</v>
      </c>
      <c r="D1049" s="21">
        <f>COUNTIFS('CONTRATOS 2017'!AP:AP,A1049,'CONTRATOS 2017'!$AD:AD,"&gt;=1")</f>
        <v>0</v>
      </c>
      <c r="E1049" s="20">
        <f>SUMIFS('CONTRATOS 2017'!$AD:AD,'CONTRATOS 2017'!$AP:AP,A1049)</f>
        <v>0</v>
      </c>
    </row>
    <row r="1050" spans="1:5" x14ac:dyDescent="0.2">
      <c r="A1050" s="23" t="s">
        <v>1396</v>
      </c>
      <c r="B1050" s="8">
        <v>1083460593</v>
      </c>
      <c r="C1050" s="25" t="s">
        <v>164</v>
      </c>
      <c r="D1050" s="21">
        <f>COUNTIFS('CONTRATOS 2017'!AP:AP,A1050,'CONTRATOS 2017'!$AD:AD,"&gt;=1")</f>
        <v>0</v>
      </c>
      <c r="E1050" s="20">
        <f>SUMIFS('CONTRATOS 2017'!$AD:AD,'CONTRATOS 2017'!$AP:AP,A1050)</f>
        <v>0</v>
      </c>
    </row>
    <row r="1051" spans="1:5" x14ac:dyDescent="0.2">
      <c r="A1051" s="23" t="s">
        <v>1112</v>
      </c>
      <c r="B1051" s="8">
        <v>80456784</v>
      </c>
      <c r="C1051" s="25" t="s">
        <v>178</v>
      </c>
      <c r="D1051" s="21">
        <f>COUNTIFS('CONTRATOS 2017'!AP:AP,A1051,'CONTRATOS 2017'!$AD:AD,"&gt;=1")</f>
        <v>0</v>
      </c>
      <c r="E1051" s="20">
        <f>SUMIFS('CONTRATOS 2017'!$AD:AD,'CONTRATOS 2017'!$AP:AP,A1051)</f>
        <v>0</v>
      </c>
    </row>
    <row r="1052" spans="1:5" x14ac:dyDescent="0.2">
      <c r="A1052" s="23" t="s">
        <v>1194</v>
      </c>
      <c r="B1052" s="8">
        <v>88243917</v>
      </c>
      <c r="C1052" s="25" t="s">
        <v>160</v>
      </c>
      <c r="D1052" s="21">
        <f>COUNTIFS('CONTRATOS 2017'!AP:AP,A1052,'CONTRATOS 2017'!$AD:AD,"&gt;=1")</f>
        <v>0</v>
      </c>
      <c r="E1052" s="20">
        <f>SUMIFS('CONTRATOS 2017'!$AD:AD,'CONTRATOS 2017'!$AP:AP,A1052)</f>
        <v>0</v>
      </c>
    </row>
    <row r="1053" spans="1:5" x14ac:dyDescent="0.2">
      <c r="A1053" s="23" t="s">
        <v>1169</v>
      </c>
      <c r="B1053" s="8">
        <v>87103555</v>
      </c>
      <c r="C1053" s="25" t="s">
        <v>182</v>
      </c>
      <c r="D1053" s="21">
        <f>COUNTIFS('CONTRATOS 2017'!AP:AP,A1053,'CONTRATOS 2017'!$AD:AD,"&gt;=1")</f>
        <v>0</v>
      </c>
      <c r="E1053" s="20">
        <f>SUMIFS('CONTRATOS 2017'!$AD:AD,'CONTRATOS 2017'!$AP:AP,A1053)</f>
        <v>0</v>
      </c>
    </row>
    <row r="1054" spans="1:5" x14ac:dyDescent="0.2">
      <c r="A1054" s="23" t="s">
        <v>1159</v>
      </c>
      <c r="B1054" s="8">
        <v>86057280</v>
      </c>
      <c r="C1054" s="25" t="s">
        <v>204</v>
      </c>
      <c r="D1054" s="21">
        <f>COUNTIFS('CONTRATOS 2017'!AP:AP,A1054,'CONTRATOS 2017'!$AD:AD,"&gt;=1")</f>
        <v>0</v>
      </c>
      <c r="E1054" s="20">
        <f>SUMIFS('CONTRATOS 2017'!$AD:AD,'CONTRATOS 2017'!$AP:AP,A1054)</f>
        <v>0</v>
      </c>
    </row>
    <row r="1055" spans="1:5" x14ac:dyDescent="0.2">
      <c r="A1055" s="23" t="s">
        <v>1205</v>
      </c>
      <c r="B1055" s="8">
        <v>91361481</v>
      </c>
      <c r="C1055" s="25" t="s">
        <v>183</v>
      </c>
      <c r="D1055" s="21">
        <f>COUNTIFS('CONTRATOS 2017'!AP:AP,A1055,'CONTRATOS 2017'!$AD:AD,"&gt;=1")</f>
        <v>0</v>
      </c>
      <c r="E1055" s="20">
        <f>SUMIFS('CONTRATOS 2017'!$AD:AD,'CONTRATOS 2017'!$AP:AP,A1055)</f>
        <v>0</v>
      </c>
    </row>
    <row r="1056" spans="1:5" x14ac:dyDescent="0.2">
      <c r="A1056" s="23" t="s">
        <v>860</v>
      </c>
      <c r="B1056" s="8">
        <v>72072192</v>
      </c>
      <c r="C1056" s="25" t="s">
        <v>166</v>
      </c>
      <c r="D1056" s="21">
        <f>COUNTIFS('CONTRATOS 2017'!AP:AP,A1056,'CONTRATOS 2017'!$AD:AD,"&gt;=1")</f>
        <v>0</v>
      </c>
      <c r="E1056" s="20">
        <f>SUMIFS('CONTRATOS 2017'!$AD:AD,'CONTRATOS 2017'!$AP:AP,A1056)</f>
        <v>0</v>
      </c>
    </row>
    <row r="1057" spans="1:5" x14ac:dyDescent="0.2">
      <c r="A1057" s="23" t="s">
        <v>975</v>
      </c>
      <c r="B1057" s="8">
        <v>79537238</v>
      </c>
      <c r="C1057" s="25" t="s">
        <v>160</v>
      </c>
      <c r="D1057" s="21">
        <f>COUNTIFS('CONTRATOS 2017'!AP:AP,A1057,'CONTRATOS 2017'!$AD:AD,"&gt;=1")</f>
        <v>0</v>
      </c>
      <c r="E1057" s="20">
        <f>SUMIFS('CONTRATOS 2017'!$AD:AD,'CONTRATOS 2017'!$AP:AP,A1057)</f>
        <v>0</v>
      </c>
    </row>
    <row r="1058" spans="1:5" x14ac:dyDescent="0.2">
      <c r="A1058" s="23" t="s">
        <v>1047</v>
      </c>
      <c r="B1058" s="8">
        <v>80004215</v>
      </c>
      <c r="C1058" s="25" t="s">
        <v>223</v>
      </c>
      <c r="D1058" s="21">
        <f>COUNTIFS('CONTRATOS 2017'!AP:AP,A1058,'CONTRATOS 2017'!$AD:AD,"&gt;=1")</f>
        <v>0</v>
      </c>
      <c r="E1058" s="20">
        <f>SUMIFS('CONTRATOS 2017'!$AD:AD,'CONTRATOS 2017'!$AP:AP,A1058)</f>
        <v>0</v>
      </c>
    </row>
    <row r="1059" spans="1:5" x14ac:dyDescent="0.2">
      <c r="A1059" s="23" t="s">
        <v>1189</v>
      </c>
      <c r="B1059" s="8">
        <v>88234558</v>
      </c>
      <c r="C1059" s="25" t="s">
        <v>209</v>
      </c>
      <c r="D1059" s="21">
        <f>COUNTIFS('CONTRATOS 2017'!AP:AP,A1059,'CONTRATOS 2017'!$AD:AD,"&gt;=1")</f>
        <v>0</v>
      </c>
      <c r="E1059" s="20">
        <f>SUMIFS('CONTRATOS 2017'!$AD:AD,'CONTRATOS 2017'!$AP:AP,A1059)</f>
        <v>0</v>
      </c>
    </row>
    <row r="1060" spans="1:5" x14ac:dyDescent="0.2">
      <c r="A1060" s="23" t="s">
        <v>1056</v>
      </c>
      <c r="B1060" s="8">
        <v>80031052</v>
      </c>
      <c r="C1060" s="25" t="s">
        <v>160</v>
      </c>
      <c r="D1060" s="21">
        <f>COUNTIFS('CONTRATOS 2017'!AP:AP,A1060,'CONTRATOS 2017'!$AD:AD,"&gt;=1")</f>
        <v>0</v>
      </c>
      <c r="E1060" s="20">
        <f>SUMIFS('CONTRATOS 2017'!$AD:AD,'CONTRATOS 2017'!$AP:AP,A1060)</f>
        <v>0</v>
      </c>
    </row>
    <row r="1061" spans="1:5" x14ac:dyDescent="0.2">
      <c r="A1061" s="23" t="s">
        <v>721</v>
      </c>
      <c r="B1061" s="8">
        <v>52448507</v>
      </c>
      <c r="C1061" s="25" t="s">
        <v>196</v>
      </c>
      <c r="D1061" s="21">
        <f>COUNTIFS('CONTRATOS 2017'!AP:AP,A1061,'CONTRATOS 2017'!$AD:AD,"&gt;=1")</f>
        <v>0</v>
      </c>
      <c r="E1061" s="20">
        <f>SUMIFS('CONTRATOS 2017'!$AD:AD,'CONTRATOS 2017'!$AP:AP,A1061)</f>
        <v>0</v>
      </c>
    </row>
    <row r="1062" spans="1:5" x14ac:dyDescent="0.2">
      <c r="A1062" s="23" t="s">
        <v>1311</v>
      </c>
      <c r="B1062" s="8">
        <v>1020782820</v>
      </c>
      <c r="C1062" s="25" t="s">
        <v>160</v>
      </c>
      <c r="D1062" s="21">
        <f>COUNTIFS('CONTRATOS 2017'!AP:AP,A1062,'CONTRATOS 2017'!$AD:AD,"&gt;=1")</f>
        <v>0</v>
      </c>
      <c r="E1062" s="20">
        <f>SUMIFS('CONTRATOS 2017'!$AD:AD,'CONTRATOS 2017'!$AP:AP,A1062)</f>
        <v>0</v>
      </c>
    </row>
    <row r="1063" spans="1:5" x14ac:dyDescent="0.2">
      <c r="A1063" s="23" t="s">
        <v>1265</v>
      </c>
      <c r="B1063" s="8">
        <v>1010190571</v>
      </c>
      <c r="C1063" s="25" t="s">
        <v>257</v>
      </c>
      <c r="D1063" s="21">
        <f>COUNTIFS('CONTRATOS 2017'!AP:AP,A1063,'CONTRATOS 2017'!$AD:AD,"&gt;=1")</f>
        <v>0</v>
      </c>
      <c r="E1063" s="20">
        <f>SUMIFS('CONTRATOS 2017'!$AD:AD,'CONTRATOS 2017'!$AP:AP,A1063)</f>
        <v>0</v>
      </c>
    </row>
    <row r="1064" spans="1:5" x14ac:dyDescent="0.2">
      <c r="A1064" s="23" t="s">
        <v>539</v>
      </c>
      <c r="B1064" s="8">
        <v>30714300</v>
      </c>
      <c r="C1064" s="25" t="s">
        <v>199</v>
      </c>
      <c r="D1064" s="21">
        <f>COUNTIFS('CONTRATOS 2017'!AP:AP,A1064,'CONTRATOS 2017'!$AD:AD,"&gt;=1")</f>
        <v>0</v>
      </c>
      <c r="E1064" s="20">
        <f>SUMIFS('CONTRATOS 2017'!$AD:AD,'CONTRATOS 2017'!$AP:AP,A1064)</f>
        <v>0</v>
      </c>
    </row>
    <row r="1065" spans="1:5" x14ac:dyDescent="0.2">
      <c r="A1065" s="23" t="s">
        <v>537</v>
      </c>
      <c r="B1065" s="8">
        <v>30391528</v>
      </c>
      <c r="C1065" s="25" t="s">
        <v>172</v>
      </c>
      <c r="D1065" s="21">
        <f>COUNTIFS('CONTRATOS 2017'!AP:AP,A1065,'CONTRATOS 2017'!$AD:AD,"&gt;=1")</f>
        <v>0</v>
      </c>
      <c r="E1065" s="20">
        <f>SUMIFS('CONTRATOS 2017'!$AD:AD,'CONTRATOS 2017'!$AP:AP,A1065)</f>
        <v>0</v>
      </c>
    </row>
    <row r="1066" spans="1:5" x14ac:dyDescent="0.2">
      <c r="A1066" s="23" t="s">
        <v>1379</v>
      </c>
      <c r="B1066" s="8">
        <v>1053791536</v>
      </c>
      <c r="C1066" s="25" t="s">
        <v>171</v>
      </c>
      <c r="D1066" s="21">
        <f>COUNTIFS('CONTRATOS 2017'!AP:AP,A1066,'CONTRATOS 2017'!$AD:AD,"&gt;=1")</f>
        <v>0</v>
      </c>
      <c r="E1066" s="20">
        <f>SUMIFS('CONTRATOS 2017'!$AD:AD,'CONTRATOS 2017'!$AP:AP,A1066)</f>
        <v>0</v>
      </c>
    </row>
    <row r="1067" spans="1:5" x14ac:dyDescent="0.2">
      <c r="A1067" s="23" t="s">
        <v>1262</v>
      </c>
      <c r="B1067" s="8">
        <v>1010180066</v>
      </c>
      <c r="C1067" s="25" t="s">
        <v>249</v>
      </c>
      <c r="D1067" s="21">
        <f>COUNTIFS('CONTRATOS 2017'!AP:AP,A1067,'CONTRATOS 2017'!$AD:AD,"&gt;=1")</f>
        <v>0</v>
      </c>
      <c r="E1067" s="20">
        <f>SUMIFS('CONTRATOS 2017'!$AD:AD,'CONTRATOS 2017'!$AP:AP,A1067)</f>
        <v>0</v>
      </c>
    </row>
    <row r="1068" spans="1:5" x14ac:dyDescent="0.2">
      <c r="A1068" s="23" t="s">
        <v>518</v>
      </c>
      <c r="B1068" s="8">
        <v>24347099</v>
      </c>
      <c r="C1068" s="25" t="s">
        <v>212</v>
      </c>
      <c r="D1068" s="21">
        <f>COUNTIFS('CONTRATOS 2017'!AP:AP,A1068,'CONTRATOS 2017'!$AD:AD,"&gt;=1")</f>
        <v>0</v>
      </c>
      <c r="E1068" s="20">
        <f>SUMIFS('CONTRATOS 2017'!$AD:AD,'CONTRATOS 2017'!$AP:AP,A1068)</f>
        <v>0</v>
      </c>
    </row>
    <row r="1069" spans="1:5" x14ac:dyDescent="0.2">
      <c r="A1069" s="23" t="s">
        <v>1084</v>
      </c>
      <c r="B1069" s="8">
        <v>80150636</v>
      </c>
      <c r="C1069" s="25" t="s">
        <v>160</v>
      </c>
      <c r="D1069" s="21">
        <f>COUNTIFS('CONTRATOS 2017'!AP:AP,A1069,'CONTRATOS 2017'!$AD:AD,"&gt;=1")</f>
        <v>0</v>
      </c>
      <c r="E1069" s="20">
        <f>SUMIFS('CONTRATOS 2017'!$AD:AD,'CONTRATOS 2017'!$AP:AP,A1069)</f>
        <v>0</v>
      </c>
    </row>
    <row r="1070" spans="1:5" x14ac:dyDescent="0.2">
      <c r="A1070" s="23" t="s">
        <v>943</v>
      </c>
      <c r="B1070" s="8">
        <v>79152525</v>
      </c>
      <c r="C1070" s="25" t="s">
        <v>199</v>
      </c>
      <c r="D1070" s="21">
        <f>COUNTIFS('CONTRATOS 2017'!AP:AP,A1070,'CONTRATOS 2017'!$AD:AD,"&gt;=1")</f>
        <v>0</v>
      </c>
      <c r="E1070" s="20">
        <f>SUMIFS('CONTRATOS 2017'!$AD:AD,'CONTRATOS 2017'!$AP:AP,A1070)</f>
        <v>0</v>
      </c>
    </row>
    <row r="1071" spans="1:5" x14ac:dyDescent="0.2">
      <c r="A1071" s="23" t="s">
        <v>285</v>
      </c>
      <c r="B1071" s="8">
        <v>286500</v>
      </c>
      <c r="C1071" s="25" t="s">
        <v>160</v>
      </c>
      <c r="D1071" s="21">
        <f>COUNTIFS('CONTRATOS 2017'!AP:AP,A1071,'CONTRATOS 2017'!$AD:AD,"&gt;=1")</f>
        <v>0</v>
      </c>
      <c r="E1071" s="20">
        <f>SUMIFS('CONTRATOS 2017'!$AD:AD,'CONTRATOS 2017'!$AP:AP,A1071)</f>
        <v>0</v>
      </c>
    </row>
    <row r="1072" spans="1:5" x14ac:dyDescent="0.2">
      <c r="A1072" s="23" t="s">
        <v>1076</v>
      </c>
      <c r="B1072" s="8">
        <v>80119955</v>
      </c>
      <c r="C1072" s="25" t="s">
        <v>160</v>
      </c>
      <c r="D1072" s="21">
        <f>COUNTIFS('CONTRATOS 2017'!AP:AP,A1072,'CONTRATOS 2017'!$AD:AD,"&gt;=1")</f>
        <v>0</v>
      </c>
      <c r="E1072" s="20">
        <f>SUMIFS('CONTRATOS 2017'!$AD:AD,'CONTRATOS 2017'!$AP:AP,A1072)</f>
        <v>0</v>
      </c>
    </row>
    <row r="1073" spans="1:5" x14ac:dyDescent="0.2">
      <c r="A1073" s="23" t="s">
        <v>297</v>
      </c>
      <c r="B1073" s="8">
        <v>4123353</v>
      </c>
      <c r="C1073" s="25" t="s">
        <v>160</v>
      </c>
      <c r="D1073" s="21">
        <f>COUNTIFS('CONTRATOS 2017'!AP:AP,A1073,'CONTRATOS 2017'!$AD:AD,"&gt;=1")</f>
        <v>0</v>
      </c>
      <c r="E1073" s="20">
        <f>SUMIFS('CONTRATOS 2017'!$AD:AD,'CONTRATOS 2017'!$AP:AP,A1073)</f>
        <v>0</v>
      </c>
    </row>
    <row r="1074" spans="1:5" x14ac:dyDescent="0.2">
      <c r="A1074" s="23" t="s">
        <v>1066</v>
      </c>
      <c r="B1074" s="8">
        <v>80063247</v>
      </c>
      <c r="C1074" s="25" t="s">
        <v>170</v>
      </c>
      <c r="D1074" s="21">
        <f>COUNTIFS('CONTRATOS 2017'!AP:AP,A1074,'CONTRATOS 2017'!$AD:AD,"&gt;=1")</f>
        <v>0</v>
      </c>
      <c r="E1074" s="20">
        <f>SUMIFS('CONTRATOS 2017'!$AD:AD,'CONTRATOS 2017'!$AP:AP,A1074)</f>
        <v>0</v>
      </c>
    </row>
    <row r="1075" spans="1:5" x14ac:dyDescent="0.2">
      <c r="A1075" s="23" t="s">
        <v>435</v>
      </c>
      <c r="B1075" s="8">
        <v>14229535</v>
      </c>
      <c r="C1075" s="25" t="s">
        <v>228</v>
      </c>
      <c r="D1075" s="21">
        <f>COUNTIFS('CONTRATOS 2017'!AP:AP,A1075,'CONTRATOS 2017'!$AD:AD,"&gt;=1")</f>
        <v>0</v>
      </c>
      <c r="E1075" s="20">
        <f>SUMIFS('CONTRATOS 2017'!$AD:AD,'CONTRATOS 2017'!$AP:AP,A1075)</f>
        <v>0</v>
      </c>
    </row>
    <row r="1076" spans="1:5" x14ac:dyDescent="0.2">
      <c r="A1076" s="23" t="s">
        <v>330</v>
      </c>
      <c r="B1076" s="8">
        <v>7312375</v>
      </c>
      <c r="C1076" s="25" t="s">
        <v>160</v>
      </c>
      <c r="D1076" s="21">
        <f>COUNTIFS('CONTRATOS 2017'!AP:AP,A1076,'CONTRATOS 2017'!$AD:AD,"&gt;=1")</f>
        <v>0</v>
      </c>
      <c r="E1076" s="20">
        <f>SUMIFS('CONTRATOS 2017'!$AD:AD,'CONTRATOS 2017'!$AP:AP,A1076)</f>
        <v>0</v>
      </c>
    </row>
    <row r="1077" spans="1:5" x14ac:dyDescent="0.2">
      <c r="A1077" s="23" t="s">
        <v>727</v>
      </c>
      <c r="B1077" s="8">
        <v>52503989</v>
      </c>
      <c r="C1077" s="25" t="s">
        <v>160</v>
      </c>
      <c r="D1077" s="21">
        <f>COUNTIFS('CONTRATOS 2017'!AP:AP,A1077,'CONTRATOS 2017'!$AD:AD,"&gt;=1")</f>
        <v>0</v>
      </c>
      <c r="E1077" s="20">
        <f>SUMIFS('CONTRATOS 2017'!$AD:AD,'CONTRATOS 2017'!$AP:AP,A1077)</f>
        <v>0</v>
      </c>
    </row>
    <row r="1078" spans="1:5" x14ac:dyDescent="0.2">
      <c r="A1078" s="23" t="s">
        <v>1287</v>
      </c>
      <c r="B1078" s="8">
        <v>1015998637</v>
      </c>
      <c r="C1078" s="25" t="s">
        <v>196</v>
      </c>
      <c r="D1078" s="21">
        <f>COUNTIFS('CONTRATOS 2017'!AP:AP,A1078,'CONTRATOS 2017'!$AD:AD,"&gt;=1")</f>
        <v>0</v>
      </c>
      <c r="E1078" s="20">
        <f>SUMIFS('CONTRATOS 2017'!$AD:AD,'CONTRATOS 2017'!$AP:AP,A1078)</f>
        <v>0</v>
      </c>
    </row>
    <row r="1079" spans="1:5" x14ac:dyDescent="0.2">
      <c r="A1079" s="23" t="s">
        <v>1016</v>
      </c>
      <c r="B1079" s="8">
        <v>79848138</v>
      </c>
      <c r="C1079" s="25" t="s">
        <v>213</v>
      </c>
      <c r="D1079" s="21">
        <f>COUNTIFS('CONTRATOS 2017'!AP:AP,A1079,'CONTRATOS 2017'!$AD:AD,"&gt;=1")</f>
        <v>0</v>
      </c>
      <c r="E1079" s="20">
        <f>SUMIFS('CONTRATOS 2017'!$AD:AD,'CONTRATOS 2017'!$AP:AP,A1079)</f>
        <v>0</v>
      </c>
    </row>
    <row r="1080" spans="1:5" x14ac:dyDescent="0.2">
      <c r="A1080" s="23" t="s">
        <v>1127</v>
      </c>
      <c r="B1080" s="8">
        <v>80808925</v>
      </c>
      <c r="C1080" s="25" t="s">
        <v>160</v>
      </c>
      <c r="D1080" s="21">
        <f>COUNTIFS('CONTRATOS 2017'!AP:AP,A1080,'CONTRATOS 2017'!$AD:AD,"&gt;=1")</f>
        <v>0</v>
      </c>
      <c r="E1080" s="20">
        <f>SUMIFS('CONTRATOS 2017'!$AD:AD,'CONTRATOS 2017'!$AP:AP,A1080)</f>
        <v>0</v>
      </c>
    </row>
    <row r="1081" spans="1:5" x14ac:dyDescent="0.2">
      <c r="A1081" s="23" t="s">
        <v>961</v>
      </c>
      <c r="B1081" s="8">
        <v>79403611</v>
      </c>
      <c r="C1081" s="25" t="s">
        <v>272</v>
      </c>
      <c r="D1081" s="21">
        <f>COUNTIFS('CONTRATOS 2017'!AP:AP,A1081,'CONTRATOS 2017'!$AD:AD,"&gt;=1")</f>
        <v>0</v>
      </c>
      <c r="E1081" s="20">
        <f>SUMIFS('CONTRATOS 2017'!$AD:AD,'CONTRATOS 2017'!$AP:AP,A1081)</f>
        <v>0</v>
      </c>
    </row>
    <row r="1082" spans="1:5" x14ac:dyDescent="0.2">
      <c r="A1082" s="23" t="s">
        <v>1216</v>
      </c>
      <c r="B1082" s="8">
        <v>93397270</v>
      </c>
      <c r="C1082" s="25" t="s">
        <v>160</v>
      </c>
      <c r="D1082" s="21">
        <f>COUNTIFS('CONTRATOS 2017'!AP:AP,A1082,'CONTRATOS 2017'!$AD:AD,"&gt;=1")</f>
        <v>0</v>
      </c>
      <c r="E1082" s="20">
        <f>SUMIFS('CONTRATOS 2017'!$AD:AD,'CONTRATOS 2017'!$AP:AP,A1082)</f>
        <v>0</v>
      </c>
    </row>
    <row r="1083" spans="1:5" x14ac:dyDescent="0.2">
      <c r="A1083" s="23" t="s">
        <v>884</v>
      </c>
      <c r="B1083" s="8">
        <v>73115073</v>
      </c>
      <c r="C1083" s="25" t="s">
        <v>190</v>
      </c>
      <c r="D1083" s="21">
        <f>COUNTIFS('CONTRATOS 2017'!AP:AP,A1083,'CONTRATOS 2017'!$AD:AD,"&gt;=1")</f>
        <v>0</v>
      </c>
      <c r="E1083" s="20">
        <f>SUMIFS('CONTRATOS 2017'!$AD:AD,'CONTRATOS 2017'!$AP:AP,A1083)</f>
        <v>0</v>
      </c>
    </row>
    <row r="1084" spans="1:5" x14ac:dyDescent="0.2">
      <c r="A1084" s="23" t="s">
        <v>430</v>
      </c>
      <c r="B1084" s="8">
        <v>13746971</v>
      </c>
      <c r="C1084" s="25" t="s">
        <v>170</v>
      </c>
      <c r="D1084" s="21">
        <f>COUNTIFS('CONTRATOS 2017'!AP:AP,A1084,'CONTRATOS 2017'!$AD:AD,"&gt;=1")</f>
        <v>0</v>
      </c>
      <c r="E1084" s="20">
        <f>SUMIFS('CONTRATOS 2017'!$AD:AD,'CONTRATOS 2017'!$AP:AP,A1084)</f>
        <v>0</v>
      </c>
    </row>
    <row r="1085" spans="1:5" x14ac:dyDescent="0.2">
      <c r="A1085" s="23" t="s">
        <v>1272</v>
      </c>
      <c r="B1085" s="8">
        <v>1013579965</v>
      </c>
      <c r="C1085" s="25" t="s">
        <v>179</v>
      </c>
      <c r="D1085" s="21">
        <f>COUNTIFS('CONTRATOS 2017'!AP:AP,A1085,'CONTRATOS 2017'!$AD:AD,"&gt;=1")</f>
        <v>0</v>
      </c>
      <c r="E1085" s="20">
        <f>SUMIFS('CONTRATOS 2017'!$AD:AD,'CONTRATOS 2017'!$AP:AP,A1085)</f>
        <v>0</v>
      </c>
    </row>
    <row r="1086" spans="1:5" x14ac:dyDescent="0.2">
      <c r="A1086" s="23" t="s">
        <v>882</v>
      </c>
      <c r="B1086" s="8">
        <v>72431064</v>
      </c>
      <c r="C1086" s="25" t="s">
        <v>201</v>
      </c>
      <c r="D1086" s="21">
        <f>COUNTIFS('CONTRATOS 2017'!AP:AP,A1086,'CONTRATOS 2017'!$AD:AD,"&gt;=1")</f>
        <v>0</v>
      </c>
      <c r="E1086" s="20">
        <f>SUMIFS('CONTRATOS 2017'!$AD:AD,'CONTRATOS 2017'!$AP:AP,A1086)</f>
        <v>0</v>
      </c>
    </row>
    <row r="1087" spans="1:5" x14ac:dyDescent="0.2">
      <c r="A1087" s="23" t="s">
        <v>428</v>
      </c>
      <c r="B1087" s="8">
        <v>13740570</v>
      </c>
      <c r="C1087" s="25" t="s">
        <v>187</v>
      </c>
      <c r="D1087" s="21">
        <f>COUNTIFS('CONTRATOS 2017'!AP:AP,A1087,'CONTRATOS 2017'!$AD:AD,"&gt;=1")</f>
        <v>0</v>
      </c>
      <c r="E1087" s="20">
        <f>SUMIFS('CONTRATOS 2017'!$AD:AD,'CONTRATOS 2017'!$AP:AP,A1087)</f>
        <v>0</v>
      </c>
    </row>
    <row r="1088" spans="1:5" x14ac:dyDescent="0.2">
      <c r="A1088" s="23" t="s">
        <v>490</v>
      </c>
      <c r="B1088" s="8">
        <v>19433588</v>
      </c>
      <c r="C1088" s="25" t="s">
        <v>206</v>
      </c>
      <c r="D1088" s="21">
        <f>COUNTIFS('CONTRATOS 2017'!AP:AP,A1088,'CONTRATOS 2017'!$AD:AD,"&gt;=1")</f>
        <v>0</v>
      </c>
      <c r="E1088" s="20">
        <f>SUMIFS('CONTRATOS 2017'!$AD:AD,'CONTRATOS 2017'!$AP:AP,A1088)</f>
        <v>0</v>
      </c>
    </row>
    <row r="1089" spans="1:5" x14ac:dyDescent="0.2">
      <c r="A1089" s="23" t="s">
        <v>1237</v>
      </c>
      <c r="B1089" s="8">
        <v>94488348</v>
      </c>
      <c r="C1089" s="25" t="s">
        <v>160</v>
      </c>
      <c r="D1089" s="21">
        <f>COUNTIFS('CONTRATOS 2017'!AP:AP,A1089,'CONTRATOS 2017'!$AD:AD,"&gt;=1")</f>
        <v>0</v>
      </c>
      <c r="E1089" s="20">
        <f>SUMIFS('CONTRATOS 2017'!$AD:AD,'CONTRATOS 2017'!$AP:AP,A1089)</f>
        <v>0</v>
      </c>
    </row>
    <row r="1090" spans="1:5" x14ac:dyDescent="0.2">
      <c r="A1090" s="23" t="s">
        <v>1410</v>
      </c>
      <c r="B1090" s="8">
        <v>1093743787</v>
      </c>
      <c r="C1090" s="25" t="s">
        <v>278</v>
      </c>
      <c r="D1090" s="21">
        <f>COUNTIFS('CONTRATOS 2017'!AP:AP,A1090,'CONTRATOS 2017'!$AD:AD,"&gt;=1")</f>
        <v>0</v>
      </c>
      <c r="E1090" s="20">
        <f>SUMIFS('CONTRATOS 2017'!$AD:AD,'CONTRATOS 2017'!$AP:AP,A1090)</f>
        <v>0</v>
      </c>
    </row>
    <row r="1091" spans="1:5" x14ac:dyDescent="0.2">
      <c r="A1091" s="23" t="s">
        <v>327</v>
      </c>
      <c r="B1091" s="8">
        <v>7178233</v>
      </c>
      <c r="C1091" s="25" t="s">
        <v>187</v>
      </c>
      <c r="D1091" s="21">
        <f>COUNTIFS('CONTRATOS 2017'!AP:AP,A1091,'CONTRATOS 2017'!$AD:AD,"&gt;=1")</f>
        <v>0</v>
      </c>
      <c r="E1091" s="20">
        <f>SUMIFS('CONTRATOS 2017'!$AD:AD,'CONTRATOS 2017'!$AP:AP,A1091)</f>
        <v>0</v>
      </c>
    </row>
    <row r="1092" spans="1:5" x14ac:dyDescent="0.2">
      <c r="A1092" s="23" t="s">
        <v>1079</v>
      </c>
      <c r="B1092" s="8">
        <v>80130133</v>
      </c>
      <c r="C1092" s="25" t="s">
        <v>162</v>
      </c>
      <c r="D1092" s="21">
        <f>COUNTIFS('CONTRATOS 2017'!AP:AP,A1092,'CONTRATOS 2017'!$AD:AD,"&gt;=1")</f>
        <v>0</v>
      </c>
      <c r="E1092" s="20">
        <f>SUMIFS('CONTRATOS 2017'!$AD:AD,'CONTRATOS 2017'!$AP:AP,A1092)</f>
        <v>0</v>
      </c>
    </row>
    <row r="1093" spans="1:5" x14ac:dyDescent="0.2">
      <c r="A1093" s="23" t="s">
        <v>890</v>
      </c>
      <c r="B1093" s="8">
        <v>73151023</v>
      </c>
      <c r="C1093" s="25" t="s">
        <v>200</v>
      </c>
      <c r="D1093" s="21">
        <f>COUNTIFS('CONTRATOS 2017'!AP:AP,A1093,'CONTRATOS 2017'!$AD:AD,"&gt;=1")</f>
        <v>0</v>
      </c>
      <c r="E1093" s="20">
        <f>SUMIFS('CONTRATOS 2017'!$AD:AD,'CONTRATOS 2017'!$AP:AP,A1093)</f>
        <v>0</v>
      </c>
    </row>
    <row r="1094" spans="1:5" x14ac:dyDescent="0.2">
      <c r="A1094" s="23" t="s">
        <v>1144</v>
      </c>
      <c r="B1094" s="8">
        <v>85372653</v>
      </c>
      <c r="C1094" s="25" t="s">
        <v>160</v>
      </c>
      <c r="D1094" s="21">
        <f>COUNTIFS('CONTRATOS 2017'!AP:AP,A1094,'CONTRATOS 2017'!$AD:AD,"&gt;=1")</f>
        <v>0</v>
      </c>
      <c r="E1094" s="20">
        <f>SUMIFS('CONTRATOS 2017'!$AD:AD,'CONTRATOS 2017'!$AP:AP,A1094)</f>
        <v>0</v>
      </c>
    </row>
    <row r="1095" spans="1:5" x14ac:dyDescent="0.2">
      <c r="A1095" s="23" t="s">
        <v>582</v>
      </c>
      <c r="B1095" s="8">
        <v>36951361</v>
      </c>
      <c r="C1095" s="25" t="s">
        <v>221</v>
      </c>
      <c r="D1095" s="21">
        <f>COUNTIFS('CONTRATOS 2017'!AP:AP,A1095,'CONTRATOS 2017'!$AD:AD,"&gt;=1")</f>
        <v>0</v>
      </c>
      <c r="E1095" s="20">
        <f>SUMIFS('CONTRATOS 2017'!$AD:AD,'CONTRATOS 2017'!$AP:AP,A1095)</f>
        <v>0</v>
      </c>
    </row>
    <row r="1096" spans="1:5" x14ac:dyDescent="0.2">
      <c r="A1096" s="23" t="s">
        <v>1409</v>
      </c>
      <c r="B1096" s="8">
        <v>1090415566</v>
      </c>
      <c r="C1096" s="25" t="s">
        <v>209</v>
      </c>
      <c r="D1096" s="21">
        <f>COUNTIFS('CONTRATOS 2017'!AP:AP,A1096,'CONTRATOS 2017'!$AD:AD,"&gt;=1")</f>
        <v>0</v>
      </c>
      <c r="E1096" s="20">
        <f>SUMIFS('CONTRATOS 2017'!$AD:AD,'CONTRATOS 2017'!$AP:AP,A1096)</f>
        <v>0</v>
      </c>
    </row>
    <row r="1097" spans="1:5" x14ac:dyDescent="0.2">
      <c r="A1097" s="23" t="s">
        <v>984</v>
      </c>
      <c r="B1097" s="8">
        <v>79603614</v>
      </c>
      <c r="C1097" s="25" t="s">
        <v>160</v>
      </c>
      <c r="D1097" s="21">
        <f>COUNTIFS('CONTRATOS 2017'!AP:AP,A1097,'CONTRATOS 2017'!$AD:AD,"&gt;=1")</f>
        <v>0</v>
      </c>
      <c r="E1097" s="20">
        <f>SUMIFS('CONTRATOS 2017'!$AD:AD,'CONTRATOS 2017'!$AP:AP,A1097)</f>
        <v>0</v>
      </c>
    </row>
    <row r="1098" spans="1:5" x14ac:dyDescent="0.2">
      <c r="A1098" s="23" t="s">
        <v>99</v>
      </c>
      <c r="B1098" s="8">
        <v>79658619</v>
      </c>
      <c r="C1098" s="25" t="s">
        <v>215</v>
      </c>
      <c r="D1098" s="21">
        <f>COUNTIFS('CONTRATOS 2017'!AP:AP,A1098,'CONTRATOS 2017'!$AD:AD,"&gt;=1")</f>
        <v>0</v>
      </c>
      <c r="E1098" s="20">
        <f>SUMIFS('CONTRATOS 2017'!$AD:AD,'CONTRATOS 2017'!$AP:AP,A1098)</f>
        <v>0</v>
      </c>
    </row>
    <row r="1099" spans="1:5" x14ac:dyDescent="0.2">
      <c r="A1099" s="23" t="s">
        <v>1145</v>
      </c>
      <c r="B1099" s="8">
        <v>85373491</v>
      </c>
      <c r="C1099" s="25" t="s">
        <v>160</v>
      </c>
      <c r="D1099" s="21">
        <f>COUNTIFS('CONTRATOS 2017'!AP:AP,A1099,'CONTRATOS 2017'!$AD:AD,"&gt;=1")</f>
        <v>0</v>
      </c>
      <c r="E1099" s="20">
        <f>SUMIFS('CONTRATOS 2017'!$AD:AD,'CONTRATOS 2017'!$AP:AP,A1099)</f>
        <v>0</v>
      </c>
    </row>
    <row r="1100" spans="1:5" x14ac:dyDescent="0.2">
      <c r="A1100" s="23" t="s">
        <v>150</v>
      </c>
      <c r="B1100" s="8">
        <v>80010313</v>
      </c>
      <c r="C1100" s="25" t="s">
        <v>196</v>
      </c>
      <c r="D1100" s="21">
        <f>COUNTIFS('CONTRATOS 2017'!AP:AP,A1100,'CONTRATOS 2017'!$AD:AD,"&gt;=1")</f>
        <v>0</v>
      </c>
      <c r="E1100" s="20">
        <f>SUMIFS('CONTRATOS 2017'!$AD:AD,'CONTRATOS 2017'!$AP:AP,A1100)</f>
        <v>0</v>
      </c>
    </row>
    <row r="1101" spans="1:5" x14ac:dyDescent="0.2">
      <c r="A1101" s="23" t="s">
        <v>36</v>
      </c>
      <c r="B1101" s="8">
        <v>79866445</v>
      </c>
      <c r="C1101" s="25" t="s">
        <v>160</v>
      </c>
      <c r="D1101" s="21">
        <f>COUNTIFS('CONTRATOS 2017'!AP:AP,A1101,'CONTRATOS 2017'!$AD:AD,"&gt;=1")</f>
        <v>0</v>
      </c>
      <c r="E1101" s="20">
        <f>SUMIFS('CONTRATOS 2017'!$AD:AD,'CONTRATOS 2017'!$AP:AP,A1101)</f>
        <v>0</v>
      </c>
    </row>
    <row r="1102" spans="1:5" x14ac:dyDescent="0.2">
      <c r="A1102" s="23" t="s">
        <v>140</v>
      </c>
      <c r="B1102" s="8">
        <v>80373544</v>
      </c>
      <c r="C1102" s="25" t="s">
        <v>263</v>
      </c>
      <c r="D1102" s="21">
        <f>COUNTIFS('CONTRATOS 2017'!AP:AP,A1102,'CONTRATOS 2017'!$AD:AD,"&gt;=1")</f>
        <v>0</v>
      </c>
      <c r="E1102" s="20">
        <f>SUMIFS('CONTRATOS 2017'!$AD:AD,'CONTRATOS 2017'!$AP:AP,A1102)</f>
        <v>0</v>
      </c>
    </row>
    <row r="1103" spans="1:5" x14ac:dyDescent="0.2">
      <c r="A1103" s="23" t="s">
        <v>1087</v>
      </c>
      <c r="B1103" s="8">
        <v>80161092</v>
      </c>
      <c r="C1103" s="25" t="s">
        <v>160</v>
      </c>
      <c r="D1103" s="21">
        <f>COUNTIFS('CONTRATOS 2017'!AP:AP,A1103,'CONTRATOS 2017'!$AD:AD,"&gt;=1")</f>
        <v>0</v>
      </c>
      <c r="E1103" s="20">
        <f>SUMIFS('CONTRATOS 2017'!$AD:AD,'CONTRATOS 2017'!$AP:AP,A1103)</f>
        <v>0</v>
      </c>
    </row>
    <row r="1104" spans="1:5" x14ac:dyDescent="0.2">
      <c r="A1104" s="23" t="s">
        <v>1094</v>
      </c>
      <c r="B1104" s="8">
        <v>80216505</v>
      </c>
      <c r="C1104" s="25" t="s">
        <v>244</v>
      </c>
      <c r="D1104" s="21">
        <f>COUNTIFS('CONTRATOS 2017'!AP:AP,A1104,'CONTRATOS 2017'!$AD:AD,"&gt;=1")</f>
        <v>0</v>
      </c>
      <c r="E1104" s="20">
        <f>SUMIFS('CONTRATOS 2017'!$AD:AD,'CONTRATOS 2017'!$AP:AP,A1104)</f>
        <v>0</v>
      </c>
    </row>
    <row r="1105" spans="1:5" x14ac:dyDescent="0.2">
      <c r="A1105" s="23" t="s">
        <v>1015</v>
      </c>
      <c r="B1105" s="8">
        <v>79840120</v>
      </c>
      <c r="C1105" s="25" t="s">
        <v>160</v>
      </c>
      <c r="D1105" s="21">
        <f>COUNTIFS('CONTRATOS 2017'!AP:AP,A1105,'CONTRATOS 2017'!$AD:AD,"&gt;=1")</f>
        <v>0</v>
      </c>
      <c r="E1105" s="20">
        <f>SUMIFS('CONTRATOS 2017'!$AD:AD,'CONTRATOS 2017'!$AP:AP,A1105)</f>
        <v>0</v>
      </c>
    </row>
    <row r="1106" spans="1:5" x14ac:dyDescent="0.2">
      <c r="A1106" s="23" t="s">
        <v>460</v>
      </c>
      <c r="B1106" s="8">
        <v>16933055</v>
      </c>
      <c r="C1106" s="25" t="s">
        <v>160</v>
      </c>
      <c r="D1106" s="21">
        <f>COUNTIFS('CONTRATOS 2017'!AP:AP,A1106,'CONTRATOS 2017'!$AD:AD,"&gt;=1")</f>
        <v>0</v>
      </c>
      <c r="E1106" s="20">
        <f>SUMIFS('CONTRATOS 2017'!$AD:AD,'CONTRATOS 2017'!$AP:AP,A1106)</f>
        <v>0</v>
      </c>
    </row>
    <row r="1107" spans="1:5" x14ac:dyDescent="0.2">
      <c r="A1107" s="23" t="s">
        <v>896</v>
      </c>
      <c r="B1107" s="8">
        <v>73231543</v>
      </c>
      <c r="C1107" s="25" t="s">
        <v>160</v>
      </c>
      <c r="D1107" s="21">
        <f>COUNTIFS('CONTRATOS 2017'!AP:AP,A1107,'CONTRATOS 2017'!$AD:AD,"&gt;=1")</f>
        <v>0</v>
      </c>
      <c r="E1107" s="20">
        <f>SUMIFS('CONTRATOS 2017'!$AD:AD,'CONTRATOS 2017'!$AP:AP,A1107)</f>
        <v>0</v>
      </c>
    </row>
    <row r="1108" spans="1:5" x14ac:dyDescent="0.2">
      <c r="A1108" s="23" t="s">
        <v>1172</v>
      </c>
      <c r="B1108" s="8">
        <v>87491980</v>
      </c>
      <c r="C1108" s="25" t="s">
        <v>221</v>
      </c>
      <c r="D1108" s="21">
        <f>COUNTIFS('CONTRATOS 2017'!AP:AP,A1108,'CONTRATOS 2017'!$AD:AD,"&gt;=1")</f>
        <v>0</v>
      </c>
      <c r="E1108" s="20">
        <f>SUMIFS('CONTRATOS 2017'!$AD:AD,'CONTRATOS 2017'!$AP:AP,A1108)</f>
        <v>0</v>
      </c>
    </row>
    <row r="1109" spans="1:5" x14ac:dyDescent="0.2">
      <c r="A1109" s="23" t="s">
        <v>37</v>
      </c>
      <c r="B1109" s="8">
        <v>75035031</v>
      </c>
      <c r="C1109" s="25" t="s">
        <v>241</v>
      </c>
      <c r="D1109" s="21">
        <f>COUNTIFS('CONTRATOS 2017'!AP:AP,A1109,'CONTRATOS 2017'!$AD:AD,"&gt;=1")</f>
        <v>0</v>
      </c>
      <c r="E1109" s="20">
        <f>SUMIFS('CONTRATOS 2017'!$AD:AD,'CONTRATOS 2017'!$AP:AP,A1109)</f>
        <v>0</v>
      </c>
    </row>
    <row r="1110" spans="1:5" x14ac:dyDescent="0.2">
      <c r="A1110" s="23" t="s">
        <v>466</v>
      </c>
      <c r="B1110" s="8">
        <v>17416733</v>
      </c>
      <c r="C1110" s="25" t="s">
        <v>160</v>
      </c>
      <c r="D1110" s="21">
        <f>COUNTIFS('CONTRATOS 2017'!AP:AP,A1110,'CONTRATOS 2017'!$AD:AD,"&gt;=1")</f>
        <v>0</v>
      </c>
      <c r="E1110" s="20">
        <f>SUMIFS('CONTRATOS 2017'!$AD:AD,'CONTRATOS 2017'!$AP:AP,A1110)</f>
        <v>0</v>
      </c>
    </row>
    <row r="1111" spans="1:5" x14ac:dyDescent="0.2">
      <c r="A1111" s="23" t="s">
        <v>39</v>
      </c>
      <c r="B1111" s="8">
        <v>19420464</v>
      </c>
      <c r="C1111" s="25" t="s">
        <v>240</v>
      </c>
      <c r="D1111" s="21">
        <f>COUNTIFS('CONTRATOS 2017'!AP:AP,A1111,'CONTRATOS 2017'!$AD:AD,"&gt;=1")</f>
        <v>0</v>
      </c>
      <c r="E1111" s="20">
        <f>SUMIFS('CONTRATOS 2017'!$AD:AD,'CONTRATOS 2017'!$AP:AP,A1111)</f>
        <v>0</v>
      </c>
    </row>
    <row r="1112" spans="1:5" x14ac:dyDescent="0.2">
      <c r="A1112" s="23" t="s">
        <v>300</v>
      </c>
      <c r="B1112" s="8">
        <v>4247415</v>
      </c>
      <c r="C1112" s="25" t="s">
        <v>169</v>
      </c>
      <c r="D1112" s="21">
        <f>COUNTIFS('CONTRATOS 2017'!AP:AP,A1112,'CONTRATOS 2017'!$AD:AD,"&gt;=1")</f>
        <v>0</v>
      </c>
      <c r="E1112" s="20">
        <f>SUMIFS('CONTRATOS 2017'!$AD:AD,'CONTRATOS 2017'!$AP:AP,A1112)</f>
        <v>0</v>
      </c>
    </row>
    <row r="1113" spans="1:5" x14ac:dyDescent="0.2">
      <c r="A1113" s="23" t="s">
        <v>43</v>
      </c>
      <c r="B1113" s="8">
        <v>79877406</v>
      </c>
      <c r="C1113" s="25" t="s">
        <v>242</v>
      </c>
      <c r="D1113" s="21">
        <f>COUNTIFS('CONTRATOS 2017'!AP:AP,A1113,'CONTRATOS 2017'!$AD:AD,"&gt;=1")</f>
        <v>1</v>
      </c>
      <c r="E1113" s="20">
        <f>SUMIFS('CONTRATOS 2017'!$AD:AD,'CONTRATOS 2017'!$AP:AP,A1113)</f>
        <v>59600000</v>
      </c>
    </row>
    <row r="1114" spans="1:5" x14ac:dyDescent="0.2">
      <c r="A1114" s="23" t="s">
        <v>290</v>
      </c>
      <c r="B1114" s="8">
        <v>2956299</v>
      </c>
      <c r="C1114" s="25" t="s">
        <v>164</v>
      </c>
      <c r="D1114" s="21">
        <f>COUNTIFS('CONTRATOS 2017'!AP:AP,A1114,'CONTRATOS 2017'!$AD:AD,"&gt;=1")</f>
        <v>0</v>
      </c>
      <c r="E1114" s="20">
        <f>SUMIFS('CONTRATOS 2017'!$AD:AD,'CONTRATOS 2017'!$AP:AP,A1114)</f>
        <v>0</v>
      </c>
    </row>
    <row r="1115" spans="1:5" x14ac:dyDescent="0.2">
      <c r="A1115" s="23" t="s">
        <v>103</v>
      </c>
      <c r="B1115" s="8">
        <v>11347499</v>
      </c>
      <c r="C1115" s="25" t="s">
        <v>213</v>
      </c>
      <c r="D1115" s="21">
        <f>COUNTIFS('CONTRATOS 2017'!AP:AP,A1115,'CONTRATOS 2017'!$AD:AD,"&gt;=1")</f>
        <v>3</v>
      </c>
      <c r="E1115" s="20">
        <f>SUMIFS('CONTRATOS 2017'!$AD:AD,'CONTRATOS 2017'!$AP:AP,A1115)</f>
        <v>120784897</v>
      </c>
    </row>
    <row r="1116" spans="1:5" x14ac:dyDescent="0.2">
      <c r="A1116" s="23" t="s">
        <v>335</v>
      </c>
      <c r="B1116" s="8">
        <v>7602533</v>
      </c>
      <c r="C1116" s="25" t="s">
        <v>160</v>
      </c>
      <c r="D1116" s="21">
        <f>COUNTIFS('CONTRATOS 2017'!AP:AP,A1116,'CONTRATOS 2017'!$AD:AD,"&gt;=1")</f>
        <v>0</v>
      </c>
      <c r="E1116" s="20">
        <f>SUMIFS('CONTRATOS 2017'!$AD:AD,'CONTRATOS 2017'!$AP:AP,A1116)</f>
        <v>0</v>
      </c>
    </row>
    <row r="1117" spans="1:5" x14ac:dyDescent="0.2">
      <c r="A1117" s="23" t="s">
        <v>905</v>
      </c>
      <c r="B1117" s="8">
        <v>74327253</v>
      </c>
      <c r="C1117" s="25" t="s">
        <v>162</v>
      </c>
      <c r="D1117" s="21">
        <f>COUNTIFS('CONTRATOS 2017'!AP:AP,A1117,'CONTRATOS 2017'!$AD:AD,"&gt;=1")</f>
        <v>0</v>
      </c>
      <c r="E1117" s="20">
        <f>SUMIFS('CONTRATOS 2017'!$AD:AD,'CONTRATOS 2017'!$AP:AP,A1117)</f>
        <v>0</v>
      </c>
    </row>
    <row r="1118" spans="1:5" x14ac:dyDescent="0.2">
      <c r="A1118" s="23" t="s">
        <v>1002</v>
      </c>
      <c r="B1118" s="8">
        <v>79749184</v>
      </c>
      <c r="C1118" s="25" t="s">
        <v>160</v>
      </c>
      <c r="D1118" s="21">
        <f>COUNTIFS('CONTRATOS 2017'!AP:AP,A1118,'CONTRATOS 2017'!$AD:AD,"&gt;=1")</f>
        <v>0</v>
      </c>
      <c r="E1118" s="20">
        <f>SUMIFS('CONTRATOS 2017'!$AD:AD,'CONTRATOS 2017'!$AP:AP,A1118)</f>
        <v>0</v>
      </c>
    </row>
    <row r="1119" spans="1:5" x14ac:dyDescent="0.2">
      <c r="A1119" s="23" t="s">
        <v>339</v>
      </c>
      <c r="B1119" s="8">
        <v>7707735</v>
      </c>
      <c r="C1119" s="25" t="s">
        <v>166</v>
      </c>
      <c r="D1119" s="21">
        <f>COUNTIFS('CONTRATOS 2017'!AP:AP,A1119,'CONTRATOS 2017'!$AD:AD,"&gt;=1")</f>
        <v>0</v>
      </c>
      <c r="E1119" s="20">
        <f>SUMIFS('CONTRATOS 2017'!$AD:AD,'CONTRATOS 2017'!$AP:AP,A1119)</f>
        <v>0</v>
      </c>
    </row>
    <row r="1120" spans="1:5" x14ac:dyDescent="0.2">
      <c r="A1120" s="23" t="s">
        <v>919</v>
      </c>
      <c r="B1120" s="8">
        <v>75145924</v>
      </c>
      <c r="C1120" s="25" t="s">
        <v>173</v>
      </c>
      <c r="D1120" s="21">
        <f>COUNTIFS('CONTRATOS 2017'!AP:AP,A1120,'CONTRATOS 2017'!$AD:AD,"&gt;=1")</f>
        <v>0</v>
      </c>
      <c r="E1120" s="20">
        <f>SUMIFS('CONTRATOS 2017'!$AD:AD,'CONTRATOS 2017'!$AP:AP,A1120)</f>
        <v>0</v>
      </c>
    </row>
    <row r="1121" spans="1:5" x14ac:dyDescent="0.2">
      <c r="A1121" s="23" t="s">
        <v>788</v>
      </c>
      <c r="B1121" s="8">
        <v>53050798</v>
      </c>
      <c r="C1121" s="25" t="s">
        <v>183</v>
      </c>
      <c r="D1121" s="21">
        <f>COUNTIFS('CONTRATOS 2017'!AP:AP,A1121,'CONTRATOS 2017'!$AD:AD,"&gt;=1")</f>
        <v>0</v>
      </c>
      <c r="E1121" s="20">
        <f>SUMIFS('CONTRATOS 2017'!$AD:AD,'CONTRATOS 2017'!$AP:AP,A1121)</f>
        <v>0</v>
      </c>
    </row>
    <row r="1122" spans="1:5" x14ac:dyDescent="0.2">
      <c r="A1122" s="23" t="s">
        <v>498</v>
      </c>
      <c r="B1122" s="8">
        <v>20441355</v>
      </c>
      <c r="C1122" s="25" t="s">
        <v>207</v>
      </c>
      <c r="D1122" s="21">
        <f>COUNTIFS('CONTRATOS 2017'!AP:AP,A1122,'CONTRATOS 2017'!$AD:AD,"&gt;=1")</f>
        <v>0</v>
      </c>
      <c r="E1122" s="20">
        <f>SUMIFS('CONTRATOS 2017'!$AD:AD,'CONTRATOS 2017'!$AP:AP,A1122)</f>
        <v>0</v>
      </c>
    </row>
    <row r="1123" spans="1:5" x14ac:dyDescent="0.2">
      <c r="A1123" s="23" t="s">
        <v>1428</v>
      </c>
      <c r="B1123" s="8">
        <v>1121327496</v>
      </c>
      <c r="C1123" s="25" t="s">
        <v>215</v>
      </c>
      <c r="D1123" s="21">
        <f>COUNTIFS('CONTRATOS 2017'!AP:AP,A1123,'CONTRATOS 2017'!$AD:AD,"&gt;=1")</f>
        <v>0</v>
      </c>
      <c r="E1123" s="20">
        <f>SUMIFS('CONTRATOS 2017'!$AD:AD,'CONTRATOS 2017'!$AP:AP,A1123)</f>
        <v>0</v>
      </c>
    </row>
    <row r="1124" spans="1:5" x14ac:dyDescent="0.2">
      <c r="A1124" s="23" t="s">
        <v>566</v>
      </c>
      <c r="B1124" s="8">
        <v>35485052</v>
      </c>
      <c r="C1124" s="25" t="s">
        <v>255</v>
      </c>
      <c r="D1124" s="21">
        <f>COUNTIFS('CONTRATOS 2017'!AP:AP,A1124,'CONTRATOS 2017'!$AD:AD,"&gt;=1")</f>
        <v>0</v>
      </c>
      <c r="E1124" s="20">
        <f>SUMIFS('CONTRATOS 2017'!$AD:AD,'CONTRATOS 2017'!$AP:AP,A1124)</f>
        <v>0</v>
      </c>
    </row>
    <row r="1125" spans="1:5" x14ac:dyDescent="0.2">
      <c r="A1125" s="23" t="s">
        <v>989</v>
      </c>
      <c r="B1125" s="8">
        <v>79649197</v>
      </c>
      <c r="C1125" s="25" t="s">
        <v>274</v>
      </c>
      <c r="D1125" s="21">
        <f>COUNTIFS('CONTRATOS 2017'!AP:AP,A1125,'CONTRATOS 2017'!$AD:AD,"&gt;=1")</f>
        <v>0</v>
      </c>
      <c r="E1125" s="20">
        <f>SUMIFS('CONTRATOS 2017'!$AD:AD,'CONTRATOS 2017'!$AP:AP,A1125)</f>
        <v>0</v>
      </c>
    </row>
    <row r="1126" spans="1:5" x14ac:dyDescent="0.2">
      <c r="A1126" s="23" t="s">
        <v>876</v>
      </c>
      <c r="B1126" s="8">
        <v>72233624</v>
      </c>
      <c r="C1126" s="25" t="s">
        <v>199</v>
      </c>
      <c r="D1126" s="21">
        <f>COUNTIFS('CONTRATOS 2017'!AP:AP,A1126,'CONTRATOS 2017'!$AD:AD,"&gt;=1")</f>
        <v>0</v>
      </c>
      <c r="E1126" s="20">
        <f>SUMIFS('CONTRATOS 2017'!$AD:AD,'CONTRATOS 2017'!$AP:AP,A1126)</f>
        <v>0</v>
      </c>
    </row>
    <row r="1127" spans="1:5" x14ac:dyDescent="0.2">
      <c r="A1127" s="23" t="s">
        <v>314</v>
      </c>
      <c r="B1127" s="8">
        <v>6102305</v>
      </c>
      <c r="C1127" s="25" t="s">
        <v>178</v>
      </c>
      <c r="D1127" s="21">
        <f>COUNTIFS('CONTRATOS 2017'!AP:AP,A1127,'CONTRATOS 2017'!$AD:AD,"&gt;=1")</f>
        <v>0</v>
      </c>
      <c r="E1127" s="20">
        <f>SUMIFS('CONTRATOS 2017'!$AD:AD,'CONTRATOS 2017'!$AP:AP,A1127)</f>
        <v>0</v>
      </c>
    </row>
    <row r="1128" spans="1:5" x14ac:dyDescent="0.2">
      <c r="A1128" s="23" t="s">
        <v>578</v>
      </c>
      <c r="B1128" s="8">
        <v>36756144</v>
      </c>
      <c r="C1128" s="25" t="s">
        <v>258</v>
      </c>
      <c r="D1128" s="21">
        <f>COUNTIFS('CONTRATOS 2017'!AP:AP,A1128,'CONTRATOS 2017'!$AD:AD,"&gt;=1")</f>
        <v>0</v>
      </c>
      <c r="E1128" s="20">
        <f>SUMIFS('CONTRATOS 2017'!$AD:AD,'CONTRATOS 2017'!$AP:AP,A1128)</f>
        <v>0</v>
      </c>
    </row>
    <row r="1129" spans="1:5" x14ac:dyDescent="0.2">
      <c r="A1129" s="23" t="s">
        <v>110</v>
      </c>
      <c r="B1129" s="8">
        <v>16161168</v>
      </c>
      <c r="C1129" s="25" t="s">
        <v>193</v>
      </c>
      <c r="D1129" s="21">
        <f>COUNTIFS('CONTRATOS 2017'!AP:AP,A1129,'CONTRATOS 2017'!$AD:AD,"&gt;=1")</f>
        <v>0</v>
      </c>
      <c r="E1129" s="20">
        <f>SUMIFS('CONTRATOS 2017'!$AD:AD,'CONTRATOS 2017'!$AP:AP,A1129)</f>
        <v>0</v>
      </c>
    </row>
    <row r="1130" spans="1:5" x14ac:dyDescent="0.2">
      <c r="A1130" s="23" t="s">
        <v>497</v>
      </c>
      <c r="B1130" s="8">
        <v>20368075</v>
      </c>
      <c r="C1130" s="25" t="s">
        <v>160</v>
      </c>
      <c r="D1130" s="21">
        <f>COUNTIFS('CONTRATOS 2017'!AP:AP,A1130,'CONTRATOS 2017'!$AD:AD,"&gt;=1")</f>
        <v>0</v>
      </c>
      <c r="E1130" s="20">
        <f>SUMIFS('CONTRATOS 2017'!$AD:AD,'CONTRATOS 2017'!$AP:AP,A1130)</f>
        <v>0</v>
      </c>
    </row>
    <row r="1131" spans="1:5" x14ac:dyDescent="0.2">
      <c r="A1131" s="23" t="s">
        <v>123</v>
      </c>
      <c r="B1131" s="8">
        <v>5827247</v>
      </c>
      <c r="C1131" s="25" t="s">
        <v>161</v>
      </c>
      <c r="D1131" s="21">
        <f>COUNTIFS('CONTRATOS 2017'!AP:AP,A1131,'CONTRATOS 2017'!$AD:AD,"&gt;=1")</f>
        <v>0</v>
      </c>
      <c r="E1131" s="20">
        <f>SUMIFS('CONTRATOS 2017'!$AD:AD,'CONTRATOS 2017'!$AP:AP,A1131)</f>
        <v>0</v>
      </c>
    </row>
    <row r="1132" spans="1:5" x14ac:dyDescent="0.2">
      <c r="A1132" s="23" t="s">
        <v>559</v>
      </c>
      <c r="B1132" s="8">
        <v>33199207</v>
      </c>
      <c r="C1132" s="25" t="s">
        <v>238</v>
      </c>
      <c r="D1132" s="21">
        <f>COUNTIFS('CONTRATOS 2017'!AP:AP,A1132,'CONTRATOS 2017'!$AD:AD,"&gt;=1")</f>
        <v>0</v>
      </c>
      <c r="E1132" s="20">
        <f>SUMIFS('CONTRATOS 2017'!$AD:AD,'CONTRATOS 2017'!$AP:AP,A1132)</f>
        <v>0</v>
      </c>
    </row>
    <row r="1133" spans="1:5" x14ac:dyDescent="0.2">
      <c r="A1133" s="23" t="s">
        <v>444</v>
      </c>
      <c r="B1133" s="8">
        <v>15671037</v>
      </c>
      <c r="C1133" s="25" t="s">
        <v>230</v>
      </c>
      <c r="D1133" s="21">
        <f>COUNTIFS('CONTRATOS 2017'!AP:AP,A1133,'CONTRATOS 2017'!$AD:AD,"&gt;=1")</f>
        <v>0</v>
      </c>
      <c r="E1133" s="20">
        <f>SUMIFS('CONTRATOS 2017'!$AD:AD,'CONTRATOS 2017'!$AP:AP,A1133)</f>
        <v>0</v>
      </c>
    </row>
    <row r="1134" spans="1:5" x14ac:dyDescent="0.2">
      <c r="A1134" s="23" t="s">
        <v>1366</v>
      </c>
      <c r="B1134" s="8">
        <v>1047336625</v>
      </c>
      <c r="C1134" s="25" t="s">
        <v>199</v>
      </c>
      <c r="D1134" s="21">
        <f>COUNTIFS('CONTRATOS 2017'!AP:AP,A1134,'CONTRATOS 2017'!$AD:AD,"&gt;=1")</f>
        <v>0</v>
      </c>
      <c r="E1134" s="20">
        <f>SUMIFS('CONTRATOS 2017'!$AD:AD,'CONTRATOS 2017'!$AP:AP,A1134)</f>
        <v>0</v>
      </c>
    </row>
    <row r="1135" spans="1:5" x14ac:dyDescent="0.2">
      <c r="A1135" s="23" t="s">
        <v>715</v>
      </c>
      <c r="B1135" s="8">
        <v>52401138</v>
      </c>
      <c r="C1135" s="25" t="s">
        <v>255</v>
      </c>
      <c r="D1135" s="21">
        <f>COUNTIFS('CONTRATOS 2017'!AP:AP,A1135,'CONTRATOS 2017'!$AD:AD,"&gt;=1")</f>
        <v>0</v>
      </c>
      <c r="E1135" s="20">
        <f>SUMIFS('CONTRATOS 2017'!$AD:AD,'CONTRATOS 2017'!$AP:AP,A1135)</f>
        <v>0</v>
      </c>
    </row>
    <row r="1136" spans="1:5" x14ac:dyDescent="0.2">
      <c r="A1136" s="23" t="s">
        <v>536</v>
      </c>
      <c r="B1136" s="8">
        <v>30324752</v>
      </c>
      <c r="C1136" s="25" t="s">
        <v>171</v>
      </c>
      <c r="D1136" s="21">
        <f>COUNTIFS('CONTRATOS 2017'!AP:AP,A1136,'CONTRATOS 2017'!$AD:AD,"&gt;=1")</f>
        <v>0</v>
      </c>
      <c r="E1136" s="20">
        <f>SUMIFS('CONTRATOS 2017'!$AD:AD,'CONTRATOS 2017'!$AP:AP,A1136)</f>
        <v>0</v>
      </c>
    </row>
    <row r="1137" spans="1:5" x14ac:dyDescent="0.2">
      <c r="A1137" s="23" t="s">
        <v>838</v>
      </c>
      <c r="B1137" s="8">
        <v>65780982</v>
      </c>
      <c r="C1137" s="25" t="s">
        <v>181</v>
      </c>
      <c r="D1137" s="21">
        <f>COUNTIFS('CONTRATOS 2017'!AP:AP,A1137,'CONTRATOS 2017'!$AD:AD,"&gt;=1")</f>
        <v>0</v>
      </c>
      <c r="E1137" s="20">
        <f>SUMIFS('CONTRATOS 2017'!$AD:AD,'CONTRATOS 2017'!$AP:AP,A1137)</f>
        <v>0</v>
      </c>
    </row>
    <row r="1138" spans="1:5" x14ac:dyDescent="0.2">
      <c r="A1138" s="23" t="s">
        <v>713</v>
      </c>
      <c r="B1138" s="8">
        <v>52386683</v>
      </c>
      <c r="C1138" s="25" t="s">
        <v>188</v>
      </c>
      <c r="D1138" s="21">
        <f>COUNTIFS('CONTRATOS 2017'!AP:AP,A1138,'CONTRATOS 2017'!$AD:AD,"&gt;=1")</f>
        <v>0</v>
      </c>
      <c r="E1138" s="20">
        <f>SUMIFS('CONTRATOS 2017'!$AD:AD,'CONTRATOS 2017'!$AP:AP,A1138)</f>
        <v>0</v>
      </c>
    </row>
    <row r="1139" spans="1:5" x14ac:dyDescent="0.2">
      <c r="A1139" s="23" t="s">
        <v>562</v>
      </c>
      <c r="B1139" s="8">
        <v>33676149</v>
      </c>
      <c r="C1139" s="25" t="s">
        <v>162</v>
      </c>
      <c r="D1139" s="21">
        <f>COUNTIFS('CONTRATOS 2017'!AP:AP,A1139,'CONTRATOS 2017'!$AD:AD,"&gt;=1")</f>
        <v>0</v>
      </c>
      <c r="E1139" s="20">
        <f>SUMIFS('CONTRATOS 2017'!$AD:AD,'CONTRATOS 2017'!$AP:AP,A1139)</f>
        <v>0</v>
      </c>
    </row>
    <row r="1140" spans="1:5" x14ac:dyDescent="0.2">
      <c r="A1140" s="23" t="s">
        <v>689</v>
      </c>
      <c r="B1140" s="8">
        <v>52115671</v>
      </c>
      <c r="C1140" s="25" t="s">
        <v>255</v>
      </c>
      <c r="D1140" s="21">
        <f>COUNTIFS('CONTRATOS 2017'!AP:AP,A1140,'CONTRATOS 2017'!$AD:AD,"&gt;=1")</f>
        <v>0</v>
      </c>
      <c r="E1140" s="20">
        <f>SUMIFS('CONTRATOS 2017'!$AD:AD,'CONTRATOS 2017'!$AP:AP,A1140)</f>
        <v>0</v>
      </c>
    </row>
    <row r="1141" spans="1:5" x14ac:dyDescent="0.2">
      <c r="A1141" s="23" t="s">
        <v>848</v>
      </c>
      <c r="B1141" s="8">
        <v>69005422</v>
      </c>
      <c r="C1141" s="25" t="s">
        <v>192</v>
      </c>
      <c r="D1141" s="21">
        <f>COUNTIFS('CONTRATOS 2017'!AP:AP,A1141,'CONTRATOS 2017'!$AD:AD,"&gt;=1")</f>
        <v>0</v>
      </c>
      <c r="E1141" s="20">
        <f>SUMIFS('CONTRATOS 2017'!$AD:AD,'CONTRATOS 2017'!$AP:AP,A1141)</f>
        <v>0</v>
      </c>
    </row>
    <row r="1142" spans="1:5" x14ac:dyDescent="0.2">
      <c r="A1142" s="23" t="s">
        <v>736</v>
      </c>
      <c r="B1142" s="8">
        <v>52562039</v>
      </c>
      <c r="C1142" s="25" t="s">
        <v>160</v>
      </c>
      <c r="D1142" s="21">
        <f>COUNTIFS('CONTRATOS 2017'!AP:AP,A1142,'CONTRATOS 2017'!$AD:AD,"&gt;=1")</f>
        <v>0</v>
      </c>
      <c r="E1142" s="20">
        <f>SUMIFS('CONTRATOS 2017'!$AD:AD,'CONTRATOS 2017'!$AP:AP,A1142)</f>
        <v>0</v>
      </c>
    </row>
    <row r="1143" spans="1:5" x14ac:dyDescent="0.2">
      <c r="A1143" s="23" t="s">
        <v>1303</v>
      </c>
      <c r="B1143" s="8">
        <v>1019018352</v>
      </c>
      <c r="C1143" s="25" t="s">
        <v>246</v>
      </c>
      <c r="D1143" s="21">
        <f>COUNTIFS('CONTRATOS 2017'!AP:AP,A1143,'CONTRATOS 2017'!$AD:AD,"&gt;=1")</f>
        <v>0</v>
      </c>
      <c r="E1143" s="20">
        <f>SUMIFS('CONTRATOS 2017'!$AD:AD,'CONTRATOS 2017'!$AP:AP,A1143)</f>
        <v>0</v>
      </c>
    </row>
    <row r="1144" spans="1:5" x14ac:dyDescent="0.2">
      <c r="A1144" s="23" t="s">
        <v>704</v>
      </c>
      <c r="B1144" s="8">
        <v>52305216</v>
      </c>
      <c r="C1144" s="25" t="s">
        <v>189</v>
      </c>
      <c r="D1144" s="21">
        <f>COUNTIFS('CONTRATOS 2017'!AP:AP,A1144,'CONTRATOS 2017'!$AD:AD,"&gt;=1")</f>
        <v>0</v>
      </c>
      <c r="E1144" s="20">
        <f>SUMIFS('CONTRATOS 2017'!$AD:AD,'CONTRATOS 2017'!$AP:AP,A1144)</f>
        <v>0</v>
      </c>
    </row>
    <row r="1145" spans="1:5" x14ac:dyDescent="0.2">
      <c r="A1145" s="23" t="s">
        <v>747</v>
      </c>
      <c r="B1145" s="8">
        <v>52794874</v>
      </c>
      <c r="C1145" s="25" t="s">
        <v>160</v>
      </c>
      <c r="D1145" s="21">
        <f>COUNTIFS('CONTRATOS 2017'!AP:AP,A1145,'CONTRATOS 2017'!$AD:AD,"&gt;=1")</f>
        <v>0</v>
      </c>
      <c r="E1145" s="20">
        <f>SUMIFS('CONTRATOS 2017'!$AD:AD,'CONTRATOS 2017'!$AP:AP,A1145)</f>
        <v>0</v>
      </c>
    </row>
    <row r="1146" spans="1:5" x14ac:dyDescent="0.2">
      <c r="A1146" s="23" t="s">
        <v>1292</v>
      </c>
      <c r="B1146" s="8">
        <v>1016027491</v>
      </c>
      <c r="C1146" s="25" t="s">
        <v>160</v>
      </c>
      <c r="D1146" s="21">
        <f>COUNTIFS('CONTRATOS 2017'!AP:AP,A1146,'CONTRATOS 2017'!$AD:AD,"&gt;=1")</f>
        <v>0</v>
      </c>
      <c r="E1146" s="20">
        <f>SUMIFS('CONTRATOS 2017'!$AD:AD,'CONTRATOS 2017'!$AP:AP,A1146)</f>
        <v>0</v>
      </c>
    </row>
    <row r="1147" spans="1:5" x14ac:dyDescent="0.2">
      <c r="A1147" s="23" t="s">
        <v>1357</v>
      </c>
      <c r="B1147" s="8">
        <v>1032423202</v>
      </c>
      <c r="C1147" s="25" t="s">
        <v>166</v>
      </c>
      <c r="D1147" s="21">
        <f>COUNTIFS('CONTRATOS 2017'!AP:AP,A1147,'CONTRATOS 2017'!$AD:AD,"&gt;=1")</f>
        <v>0</v>
      </c>
      <c r="E1147" s="20">
        <f>SUMIFS('CONTRATOS 2017'!$AD:AD,'CONTRATOS 2017'!$AP:AP,A1147)</f>
        <v>0</v>
      </c>
    </row>
    <row r="1148" spans="1:5" x14ac:dyDescent="0.2">
      <c r="A1148" s="23" t="s">
        <v>775</v>
      </c>
      <c r="B1148" s="8">
        <v>52959594</v>
      </c>
      <c r="C1148" s="25" t="s">
        <v>160</v>
      </c>
      <c r="D1148" s="21">
        <f>COUNTIFS('CONTRATOS 2017'!AP:AP,A1148,'CONTRATOS 2017'!$AD:AD,"&gt;=1")</f>
        <v>0</v>
      </c>
      <c r="E1148" s="20">
        <f>SUMIFS('CONTRATOS 2017'!$AD:AD,'CONTRATOS 2017'!$AP:AP,A1148)</f>
        <v>0</v>
      </c>
    </row>
    <row r="1149" spans="1:5" x14ac:dyDescent="0.2">
      <c r="A1149" s="23" t="s">
        <v>795</v>
      </c>
      <c r="B1149" s="8">
        <v>53095319</v>
      </c>
      <c r="C1149" s="25" t="s">
        <v>160</v>
      </c>
      <c r="D1149" s="21">
        <f>COUNTIFS('CONTRATOS 2017'!AP:AP,A1149,'CONTRATOS 2017'!$AD:AD,"&gt;=1")</f>
        <v>0</v>
      </c>
      <c r="E1149" s="20">
        <f>SUMIFS('CONTRATOS 2017'!$AD:AD,'CONTRATOS 2017'!$AP:AP,A1149)</f>
        <v>0</v>
      </c>
    </row>
    <row r="1150" spans="1:5" x14ac:dyDescent="0.2">
      <c r="A1150" s="23" t="s">
        <v>1344</v>
      </c>
      <c r="B1150" s="8">
        <v>1032370929</v>
      </c>
      <c r="C1150" s="25" t="s">
        <v>160</v>
      </c>
      <c r="D1150" s="21">
        <f>COUNTIFS('CONTRATOS 2017'!AP:AP,A1150,'CONTRATOS 2017'!$AD:AD,"&gt;=1")</f>
        <v>0</v>
      </c>
      <c r="E1150" s="20">
        <f>SUMIFS('CONTRATOS 2017'!$AD:AD,'CONTRATOS 2017'!$AP:AP,A1150)</f>
        <v>0</v>
      </c>
    </row>
    <row r="1151" spans="1:5" x14ac:dyDescent="0.2">
      <c r="A1151" s="23" t="s">
        <v>534</v>
      </c>
      <c r="B1151" s="8">
        <v>28821711</v>
      </c>
      <c r="C1151" s="25" t="s">
        <v>160</v>
      </c>
      <c r="D1151" s="21">
        <f>COUNTIFS('CONTRATOS 2017'!AP:AP,A1151,'CONTRATOS 2017'!$AD:AD,"&gt;=1")</f>
        <v>0</v>
      </c>
      <c r="E1151" s="20">
        <f>SUMIFS('CONTRATOS 2017'!$AD:AD,'CONTRATOS 2017'!$AP:AP,A1151)</f>
        <v>0</v>
      </c>
    </row>
    <row r="1152" spans="1:5" x14ac:dyDescent="0.2">
      <c r="A1152" s="23" t="s">
        <v>515</v>
      </c>
      <c r="B1152" s="8">
        <v>24081854</v>
      </c>
      <c r="C1152" s="25" t="s">
        <v>160</v>
      </c>
      <c r="D1152" s="21">
        <f>COUNTIFS('CONTRATOS 2017'!AP:AP,A1152,'CONTRATOS 2017'!$AD:AD,"&gt;=1")</f>
        <v>0</v>
      </c>
      <c r="E1152" s="20">
        <f>SUMIFS('CONTRATOS 2017'!$AD:AD,'CONTRATOS 2017'!$AP:AP,A1152)</f>
        <v>0</v>
      </c>
    </row>
    <row r="1153" spans="1:5" x14ac:dyDescent="0.2">
      <c r="A1153" s="23" t="s">
        <v>572</v>
      </c>
      <c r="B1153" s="8">
        <v>36304085</v>
      </c>
      <c r="C1153" s="25" t="s">
        <v>245</v>
      </c>
      <c r="D1153" s="21">
        <f>COUNTIFS('CONTRATOS 2017'!AP:AP,A1153,'CONTRATOS 2017'!$AD:AD,"&gt;=1")</f>
        <v>0</v>
      </c>
      <c r="E1153" s="20">
        <f>SUMIFS('CONTRATOS 2017'!$AD:AD,'CONTRATOS 2017'!$AP:AP,A1153)</f>
        <v>0</v>
      </c>
    </row>
    <row r="1154" spans="1:5" x14ac:dyDescent="0.2">
      <c r="A1154" s="23" t="s">
        <v>772</v>
      </c>
      <c r="B1154" s="8">
        <v>52931487</v>
      </c>
      <c r="C1154" s="25" t="s">
        <v>160</v>
      </c>
      <c r="D1154" s="21">
        <f>COUNTIFS('CONTRATOS 2017'!AP:AP,A1154,'CONTRATOS 2017'!$AD:AD,"&gt;=1")</f>
        <v>0</v>
      </c>
      <c r="E1154" s="20">
        <f>SUMIFS('CONTRATOS 2017'!$AD:AD,'CONTRATOS 2017'!$AP:AP,A1154)</f>
        <v>0</v>
      </c>
    </row>
    <row r="1155" spans="1:5" x14ac:dyDescent="0.2">
      <c r="A1155" s="23" t="s">
        <v>513</v>
      </c>
      <c r="B1155" s="8">
        <v>23690938</v>
      </c>
      <c r="C1155" s="25" t="s">
        <v>167</v>
      </c>
      <c r="D1155" s="21">
        <f>COUNTIFS('CONTRATOS 2017'!AP:AP,A1155,'CONTRATOS 2017'!$AD:AD,"&gt;=1")</f>
        <v>0</v>
      </c>
      <c r="E1155" s="20">
        <f>SUMIFS('CONTRATOS 2017'!$AD:AD,'CONTRATOS 2017'!$AP:AP,A1155)</f>
        <v>0</v>
      </c>
    </row>
    <row r="1156" spans="1:5" x14ac:dyDescent="0.2">
      <c r="A1156" s="23" t="s">
        <v>1420</v>
      </c>
      <c r="B1156" s="8">
        <v>1113303871</v>
      </c>
      <c r="C1156" s="25" t="s">
        <v>170</v>
      </c>
      <c r="D1156" s="21">
        <f>COUNTIFS('CONTRATOS 2017'!AP:AP,A1156,'CONTRATOS 2017'!$AD:AD,"&gt;=1")</f>
        <v>0</v>
      </c>
      <c r="E1156" s="20">
        <f>SUMIFS('CONTRATOS 2017'!$AD:AD,'CONTRATOS 2017'!$AP:AP,A1156)</f>
        <v>0</v>
      </c>
    </row>
    <row r="1157" spans="1:5" x14ac:dyDescent="0.2">
      <c r="A1157" s="23" t="s">
        <v>748</v>
      </c>
      <c r="B1157" s="8">
        <v>52795737</v>
      </c>
      <c r="C1157" s="25" t="s">
        <v>247</v>
      </c>
      <c r="D1157" s="21">
        <f>COUNTIFS('CONTRATOS 2017'!AP:AP,A1157,'CONTRATOS 2017'!$AD:AD,"&gt;=1")</f>
        <v>0</v>
      </c>
      <c r="E1157" s="20">
        <f>SUMIFS('CONTRATOS 2017'!$AD:AD,'CONTRATOS 2017'!$AP:AP,A1157)</f>
        <v>0</v>
      </c>
    </row>
    <row r="1158" spans="1:5" x14ac:dyDescent="0.2">
      <c r="A1158" s="23" t="s">
        <v>630</v>
      </c>
      <c r="B1158" s="8">
        <v>43065352</v>
      </c>
      <c r="C1158" s="25" t="s">
        <v>185</v>
      </c>
      <c r="D1158" s="21">
        <f>COUNTIFS('CONTRATOS 2017'!AP:AP,A1158,'CONTRATOS 2017'!$AD:AD,"&gt;=1")</f>
        <v>0</v>
      </c>
      <c r="E1158" s="20">
        <f>SUMIFS('CONTRATOS 2017'!$AD:AD,'CONTRATOS 2017'!$AP:AP,A1158)</f>
        <v>0</v>
      </c>
    </row>
    <row r="1159" spans="1:5" x14ac:dyDescent="0.2">
      <c r="A1159" s="23" t="s">
        <v>590</v>
      </c>
      <c r="B1159" s="8">
        <v>38602842</v>
      </c>
      <c r="C1159" s="25" t="s">
        <v>211</v>
      </c>
      <c r="D1159" s="21">
        <f>COUNTIFS('CONTRATOS 2017'!AP:AP,A1159,'CONTRATOS 2017'!$AD:AD,"&gt;=1")</f>
        <v>0</v>
      </c>
      <c r="E1159" s="20">
        <f>SUMIFS('CONTRATOS 2017'!$AD:AD,'CONTRATOS 2017'!$AP:AP,A1159)</f>
        <v>0</v>
      </c>
    </row>
    <row r="1160" spans="1:5" x14ac:dyDescent="0.2">
      <c r="A1160" s="23" t="s">
        <v>702</v>
      </c>
      <c r="B1160" s="8">
        <v>52285231</v>
      </c>
      <c r="C1160" s="25" t="s">
        <v>244</v>
      </c>
      <c r="D1160" s="21">
        <f>COUNTIFS('CONTRATOS 2017'!AP:AP,A1160,'CONTRATOS 2017'!$AD:AD,"&gt;=1")</f>
        <v>0</v>
      </c>
      <c r="E1160" s="20">
        <f>SUMIFS('CONTRATOS 2017'!$AD:AD,'CONTRATOS 2017'!$AP:AP,A1160)</f>
        <v>0</v>
      </c>
    </row>
    <row r="1161" spans="1:5" x14ac:dyDescent="0.2">
      <c r="A1161" s="23" t="s">
        <v>793</v>
      </c>
      <c r="B1161" s="8">
        <v>53088855</v>
      </c>
      <c r="C1161" s="25" t="s">
        <v>160</v>
      </c>
      <c r="D1161" s="21">
        <f>COUNTIFS('CONTRATOS 2017'!AP:AP,A1161,'CONTRATOS 2017'!$AD:AD,"&gt;=1")</f>
        <v>0</v>
      </c>
      <c r="E1161" s="20">
        <f>SUMIFS('CONTRATOS 2017'!$AD:AD,'CONTRATOS 2017'!$AP:AP,A1161)</f>
        <v>0</v>
      </c>
    </row>
    <row r="1162" spans="1:5" x14ac:dyDescent="0.2">
      <c r="A1162" s="23" t="s">
        <v>581</v>
      </c>
      <c r="B1162" s="8">
        <v>36950962</v>
      </c>
      <c r="C1162" s="25" t="s">
        <v>223</v>
      </c>
      <c r="D1162" s="21">
        <f>COUNTIFS('CONTRATOS 2017'!AP:AP,A1162,'CONTRATOS 2017'!$AD:AD,"&gt;=1")</f>
        <v>0</v>
      </c>
      <c r="E1162" s="20">
        <f>SUMIFS('CONTRATOS 2017'!$AD:AD,'CONTRATOS 2017'!$AP:AP,A1162)</f>
        <v>0</v>
      </c>
    </row>
    <row r="1163" spans="1:5" x14ac:dyDescent="0.2">
      <c r="A1163" s="23" t="s">
        <v>707</v>
      </c>
      <c r="B1163" s="8">
        <v>52316811</v>
      </c>
      <c r="C1163" s="25" t="s">
        <v>166</v>
      </c>
      <c r="D1163" s="21">
        <f>COUNTIFS('CONTRATOS 2017'!AP:AP,A1163,'CONTRATOS 2017'!$AD:AD,"&gt;=1")</f>
        <v>0</v>
      </c>
      <c r="E1163" s="20">
        <f>SUMIFS('CONTRATOS 2017'!$AD:AD,'CONTRATOS 2017'!$AP:AP,A1163)</f>
        <v>0</v>
      </c>
    </row>
    <row r="1164" spans="1:5" x14ac:dyDescent="0.2">
      <c r="A1164" s="23" t="s">
        <v>92</v>
      </c>
      <c r="B1164" s="8">
        <v>7314404</v>
      </c>
      <c r="C1164" s="25" t="s">
        <v>190</v>
      </c>
      <c r="D1164" s="21">
        <f>COUNTIFS('CONTRATOS 2017'!AP:AP,A1164,'CONTRATOS 2017'!$AD:AD,"&gt;=1")</f>
        <v>4</v>
      </c>
      <c r="E1164" s="20">
        <f>SUMIFS('CONTRATOS 2017'!$AD:AD,'CONTRATOS 2017'!$AP:AP,A1164)</f>
        <v>159107039.78</v>
      </c>
    </row>
    <row r="1165" spans="1:5" x14ac:dyDescent="0.2">
      <c r="A1165" s="23" t="s">
        <v>338</v>
      </c>
      <c r="B1165" s="8">
        <v>7697205</v>
      </c>
      <c r="C1165" s="25" t="s">
        <v>195</v>
      </c>
      <c r="D1165" s="21">
        <f>COUNTIFS('CONTRATOS 2017'!AP:AP,A1165,'CONTRATOS 2017'!$AD:AD,"&gt;=1")</f>
        <v>0</v>
      </c>
      <c r="E1165" s="20">
        <f>SUMIFS('CONTRATOS 2017'!$AD:AD,'CONTRATOS 2017'!$AP:AP,A1165)</f>
        <v>0</v>
      </c>
    </row>
    <row r="1166" spans="1:5" x14ac:dyDescent="0.2">
      <c r="A1166" s="23" t="s">
        <v>1260</v>
      </c>
      <c r="B1166" s="8">
        <v>1010161940</v>
      </c>
      <c r="C1166" s="25" t="s">
        <v>160</v>
      </c>
      <c r="D1166" s="21">
        <f>COUNTIFS('CONTRATOS 2017'!AP:AP,A1166,'CONTRATOS 2017'!$AD:AD,"&gt;=1")</f>
        <v>0</v>
      </c>
      <c r="E1166" s="20">
        <f>SUMIFS('CONTRATOS 2017'!$AD:AD,'CONTRATOS 2017'!$AP:AP,A1166)</f>
        <v>0</v>
      </c>
    </row>
    <row r="1167" spans="1:5" x14ac:dyDescent="0.2">
      <c r="A1167" s="23" t="s">
        <v>1266</v>
      </c>
      <c r="B1167" s="8">
        <v>1010195619</v>
      </c>
      <c r="C1167" s="25" t="s">
        <v>202</v>
      </c>
      <c r="D1167" s="21">
        <f>COUNTIFS('CONTRATOS 2017'!AP:AP,A1167,'CONTRATOS 2017'!$AD:AD,"&gt;=1")</f>
        <v>0</v>
      </c>
      <c r="E1167" s="20">
        <f>SUMIFS('CONTRATOS 2017'!$AD:AD,'CONTRATOS 2017'!$AP:AP,A1167)</f>
        <v>0</v>
      </c>
    </row>
    <row r="1168" spans="1:5" x14ac:dyDescent="0.2">
      <c r="A1168" s="23" t="s">
        <v>1161</v>
      </c>
      <c r="B1168" s="8">
        <v>86058538</v>
      </c>
      <c r="C1168" s="25" t="s">
        <v>204</v>
      </c>
      <c r="D1168" s="21">
        <f>COUNTIFS('CONTRATOS 2017'!AP:AP,A1168,'CONTRATOS 2017'!$AD:AD,"&gt;=1")</f>
        <v>0</v>
      </c>
      <c r="E1168" s="20">
        <f>SUMIFS('CONTRATOS 2017'!$AD:AD,'CONTRATOS 2017'!$AP:AP,A1168)</f>
        <v>0</v>
      </c>
    </row>
    <row r="1169" spans="1:5" x14ac:dyDescent="0.2">
      <c r="A1169" s="23" t="s">
        <v>669</v>
      </c>
      <c r="B1169" s="8">
        <v>51878526</v>
      </c>
      <c r="C1169" s="25" t="s">
        <v>161</v>
      </c>
      <c r="D1169" s="21">
        <f>COUNTIFS('CONTRATOS 2017'!AP:AP,A1169,'CONTRATOS 2017'!$AD:AD,"&gt;=1")</f>
        <v>0</v>
      </c>
      <c r="E1169" s="20">
        <f>SUMIFS('CONTRATOS 2017'!$AD:AD,'CONTRATOS 2017'!$AP:AP,A1169)</f>
        <v>0</v>
      </c>
    </row>
    <row r="1170" spans="1:5" x14ac:dyDescent="0.2">
      <c r="A1170" s="23" t="s">
        <v>1067</v>
      </c>
      <c r="B1170" s="8">
        <v>80067193</v>
      </c>
      <c r="C1170" s="25" t="s">
        <v>160</v>
      </c>
      <c r="D1170" s="21">
        <f>COUNTIFS('CONTRATOS 2017'!AP:AP,A1170,'CONTRATOS 2017'!$AD:AD,"&gt;=1")</f>
        <v>0</v>
      </c>
      <c r="E1170" s="20">
        <f>SUMIFS('CONTRATOS 2017'!$AD:AD,'CONTRATOS 2017'!$AP:AP,A1170)</f>
        <v>0</v>
      </c>
    </row>
    <row r="1171" spans="1:5" x14ac:dyDescent="0.2">
      <c r="A1171" s="23" t="s">
        <v>88</v>
      </c>
      <c r="B1171" s="8">
        <v>88264550</v>
      </c>
      <c r="C1171" s="25" t="s">
        <v>259</v>
      </c>
      <c r="D1171" s="21">
        <f>COUNTIFS('CONTRATOS 2017'!AP:AP,A1171,'CONTRATOS 2017'!$AD:AD,"&gt;=1")</f>
        <v>6</v>
      </c>
      <c r="E1171" s="20">
        <f>SUMIFS('CONTRATOS 2017'!$AD:AD,'CONTRATOS 2017'!$AP:AP,A1171)</f>
        <v>53922167</v>
      </c>
    </row>
    <row r="1172" spans="1:5" x14ac:dyDescent="0.2">
      <c r="A1172" s="23" t="s">
        <v>1452</v>
      </c>
      <c r="B1172" s="8">
        <v>1152189094</v>
      </c>
      <c r="C1172" s="25" t="s">
        <v>176</v>
      </c>
      <c r="D1172" s="21">
        <f>COUNTIFS('CONTRATOS 2017'!AP:AP,A1172,'CONTRATOS 2017'!$AD:AD,"&gt;=1")</f>
        <v>0</v>
      </c>
      <c r="E1172" s="20">
        <f>SUMIFS('CONTRATOS 2017'!$AD:AD,'CONTRATOS 2017'!$AP:AP,A1172)</f>
        <v>0</v>
      </c>
    </row>
    <row r="1173" spans="1:5" x14ac:dyDescent="0.2">
      <c r="A1173" s="23" t="s">
        <v>1049</v>
      </c>
      <c r="B1173" s="8">
        <v>80021797</v>
      </c>
      <c r="C1173" s="25" t="s">
        <v>249</v>
      </c>
      <c r="D1173" s="21">
        <f>COUNTIFS('CONTRATOS 2017'!AP:AP,A1173,'CONTRATOS 2017'!$AD:AD,"&gt;=1")</f>
        <v>0</v>
      </c>
      <c r="E1173" s="20">
        <f>SUMIFS('CONTRATOS 2017'!$AD:AD,'CONTRATOS 2017'!$AP:AP,A1173)</f>
        <v>0</v>
      </c>
    </row>
    <row r="1174" spans="1:5" x14ac:dyDescent="0.2">
      <c r="A1174" s="23" t="s">
        <v>347</v>
      </c>
      <c r="B1174" s="8">
        <v>8646174</v>
      </c>
      <c r="C1174" s="25" t="s">
        <v>199</v>
      </c>
      <c r="D1174" s="21">
        <f>COUNTIFS('CONTRATOS 2017'!AP:AP,A1174,'CONTRATOS 2017'!$AD:AD,"&gt;=1")</f>
        <v>0</v>
      </c>
      <c r="E1174" s="20">
        <f>SUMIFS('CONTRATOS 2017'!$AD:AD,'CONTRATOS 2017'!$AP:AP,A1174)</f>
        <v>0</v>
      </c>
    </row>
    <row r="1175" spans="1:5" x14ac:dyDescent="0.2">
      <c r="A1175" s="23" t="s">
        <v>1417</v>
      </c>
      <c r="B1175" s="8">
        <v>1110474113</v>
      </c>
      <c r="C1175" s="25" t="s">
        <v>252</v>
      </c>
      <c r="D1175" s="21">
        <f>COUNTIFS('CONTRATOS 2017'!AP:AP,A1175,'CONTRATOS 2017'!$AD:AD,"&gt;=1")</f>
        <v>0</v>
      </c>
      <c r="E1175" s="20">
        <f>SUMIFS('CONTRATOS 2017'!$AD:AD,'CONTRATOS 2017'!$AP:AP,A1175)</f>
        <v>0</v>
      </c>
    </row>
    <row r="1176" spans="1:5" x14ac:dyDescent="0.2">
      <c r="A1176" s="23" t="s">
        <v>1383</v>
      </c>
      <c r="B1176" s="8">
        <v>1060589082</v>
      </c>
      <c r="C1176" s="25" t="s">
        <v>171</v>
      </c>
      <c r="D1176" s="21">
        <f>COUNTIFS('CONTRATOS 2017'!AP:AP,A1176,'CONTRATOS 2017'!$AD:AD,"&gt;=1")</f>
        <v>0</v>
      </c>
      <c r="E1176" s="20">
        <f>SUMIFS('CONTRATOS 2017'!$AD:AD,'CONTRATOS 2017'!$AP:AP,A1176)</f>
        <v>0</v>
      </c>
    </row>
    <row r="1177" spans="1:5" x14ac:dyDescent="0.2">
      <c r="A1177" s="23" t="s">
        <v>781</v>
      </c>
      <c r="B1177" s="8">
        <v>52977301</v>
      </c>
      <c r="C1177" s="25" t="s">
        <v>162</v>
      </c>
      <c r="D1177" s="21">
        <f>COUNTIFS('CONTRATOS 2017'!AP:AP,A1177,'CONTRATOS 2017'!$AD:AD,"&gt;=1")</f>
        <v>0</v>
      </c>
      <c r="E1177" s="20">
        <f>SUMIFS('CONTRATOS 2017'!$AD:AD,'CONTRATOS 2017'!$AP:AP,A1177)</f>
        <v>0</v>
      </c>
    </row>
    <row r="1178" spans="1:5" x14ac:dyDescent="0.2">
      <c r="A1178" s="23" t="s">
        <v>618</v>
      </c>
      <c r="B1178" s="8">
        <v>40986438</v>
      </c>
      <c r="C1178" s="25" t="s">
        <v>264</v>
      </c>
      <c r="D1178" s="21">
        <f>COUNTIFS('CONTRATOS 2017'!AP:AP,A1178,'CONTRATOS 2017'!$AD:AD,"&gt;=1")</f>
        <v>0</v>
      </c>
      <c r="E1178" s="20">
        <f>SUMIFS('CONTRATOS 2017'!$AD:AD,'CONTRATOS 2017'!$AP:AP,A1178)</f>
        <v>0</v>
      </c>
    </row>
    <row r="1179" spans="1:5" x14ac:dyDescent="0.2">
      <c r="A1179" s="23" t="s">
        <v>472</v>
      </c>
      <c r="B1179" s="8">
        <v>17656232</v>
      </c>
      <c r="C1179" s="25" t="s">
        <v>160</v>
      </c>
      <c r="D1179" s="21">
        <f>COUNTIFS('CONTRATOS 2017'!AP:AP,A1179,'CONTRATOS 2017'!$AD:AD,"&gt;=1")</f>
        <v>0</v>
      </c>
      <c r="E1179" s="20">
        <f>SUMIFS('CONTRATOS 2017'!$AD:AD,'CONTRATOS 2017'!$AP:AP,A1179)</f>
        <v>0</v>
      </c>
    </row>
    <row r="1180" spans="1:5" x14ac:dyDescent="0.2">
      <c r="A1180" s="23" t="s">
        <v>830</v>
      </c>
      <c r="B1180" s="8">
        <v>63503220</v>
      </c>
      <c r="C1180" s="25" t="s">
        <v>160</v>
      </c>
      <c r="D1180" s="21">
        <f>COUNTIFS('CONTRATOS 2017'!AP:AP,A1180,'CONTRATOS 2017'!$AD:AD,"&gt;=1")</f>
        <v>0</v>
      </c>
      <c r="E1180" s="20">
        <f>SUMIFS('CONTRATOS 2017'!$AD:AD,'CONTRATOS 2017'!$AP:AP,A1180)</f>
        <v>0</v>
      </c>
    </row>
    <row r="1181" spans="1:5" x14ac:dyDescent="0.2">
      <c r="A1181" s="23" t="s">
        <v>44</v>
      </c>
      <c r="B1181" s="8">
        <v>40988421</v>
      </c>
      <c r="C1181" s="25" t="s">
        <v>224</v>
      </c>
      <c r="D1181" s="21">
        <f>COUNTIFS('CONTRATOS 2017'!AP:AP,A1181,'CONTRATOS 2017'!$AD:AD,"&gt;=1")</f>
        <v>4</v>
      </c>
      <c r="E1181" s="20">
        <f>SUMIFS('CONTRATOS 2017'!$AD:AD,'CONTRATOS 2017'!$AP:AP,A1181)</f>
        <v>23940000</v>
      </c>
    </row>
    <row r="1182" spans="1:5" x14ac:dyDescent="0.2">
      <c r="A1182" s="23" t="s">
        <v>745</v>
      </c>
      <c r="B1182" s="8">
        <v>52775509</v>
      </c>
      <c r="C1182" s="25" t="s">
        <v>160</v>
      </c>
      <c r="D1182" s="21">
        <f>COUNTIFS('CONTRATOS 2017'!AP:AP,A1182,'CONTRATOS 2017'!$AD:AD,"&gt;=1")</f>
        <v>0</v>
      </c>
      <c r="E1182" s="20">
        <f>SUMIFS('CONTRATOS 2017'!$AD:AD,'CONTRATOS 2017'!$AP:AP,A1182)</f>
        <v>0</v>
      </c>
    </row>
    <row r="1183" spans="1:5" x14ac:dyDescent="0.2">
      <c r="A1183" s="23" t="s">
        <v>619</v>
      </c>
      <c r="B1183" s="8">
        <v>40991985</v>
      </c>
      <c r="C1183" s="25" t="s">
        <v>264</v>
      </c>
      <c r="D1183" s="21">
        <f>COUNTIFS('CONTRATOS 2017'!AP:AP,A1183,'CONTRATOS 2017'!$AD:AD,"&gt;=1")</f>
        <v>0</v>
      </c>
      <c r="E1183" s="20">
        <f>SUMIFS('CONTRATOS 2017'!$AD:AD,'CONTRATOS 2017'!$AP:AP,A1183)</f>
        <v>0</v>
      </c>
    </row>
    <row r="1184" spans="1:5" x14ac:dyDescent="0.2">
      <c r="A1184" s="23" t="s">
        <v>671</v>
      </c>
      <c r="B1184" s="8">
        <v>51906944</v>
      </c>
      <c r="C1184" s="25" t="s">
        <v>206</v>
      </c>
      <c r="D1184" s="21">
        <f>COUNTIFS('CONTRATOS 2017'!AP:AP,A1184,'CONTRATOS 2017'!$AD:AD,"&gt;=1")</f>
        <v>0</v>
      </c>
      <c r="E1184" s="20">
        <f>SUMIFS('CONTRATOS 2017'!$AD:AD,'CONTRATOS 2017'!$AP:AP,A1184)</f>
        <v>0</v>
      </c>
    </row>
    <row r="1185" spans="1:5" x14ac:dyDescent="0.2">
      <c r="A1185" s="23" t="s">
        <v>286</v>
      </c>
      <c r="B1185" s="8">
        <v>287842</v>
      </c>
      <c r="C1185" s="25" t="s">
        <v>161</v>
      </c>
      <c r="D1185" s="21">
        <f>COUNTIFS('CONTRATOS 2017'!AP:AP,A1185,'CONTRATOS 2017'!$AD:AD,"&gt;=1")</f>
        <v>0</v>
      </c>
      <c r="E1185" s="20">
        <f>SUMIFS('CONTRATOS 2017'!$AD:AD,'CONTRATOS 2017'!$AP:AP,A1185)</f>
        <v>0</v>
      </c>
    </row>
    <row r="1186" spans="1:5" x14ac:dyDescent="0.2">
      <c r="A1186" s="23" t="s">
        <v>735</v>
      </c>
      <c r="B1186" s="8">
        <v>52548197</v>
      </c>
      <c r="C1186" s="25" t="s">
        <v>193</v>
      </c>
      <c r="D1186" s="21">
        <f>COUNTIFS('CONTRATOS 2017'!AP:AP,A1186,'CONTRATOS 2017'!$AD:AD,"&gt;=1")</f>
        <v>0</v>
      </c>
      <c r="E1186" s="20">
        <f>SUMIFS('CONTRATOS 2017'!$AD:AD,'CONTRATOS 2017'!$AP:AP,A1186)</f>
        <v>0</v>
      </c>
    </row>
    <row r="1187" spans="1:5" x14ac:dyDescent="0.2">
      <c r="A1187" s="23" t="s">
        <v>159</v>
      </c>
      <c r="B1187" s="8">
        <v>1047376095</v>
      </c>
      <c r="C1187" s="25"/>
      <c r="D1187" s="21">
        <f>COUNTIFS('CONTRATOS 2017'!AP:AP,A1187,'CONTRATOS 2017'!$AD:AD,"&gt;=1")</f>
        <v>0</v>
      </c>
      <c r="E1187" s="20">
        <f>SUMIFS('CONTRATOS 2017'!$AD:AD,'CONTRATOS 2017'!$AP:AP,A1187)</f>
        <v>0</v>
      </c>
    </row>
    <row r="1188" spans="1:5" x14ac:dyDescent="0.2">
      <c r="A1188" s="23" t="s">
        <v>593</v>
      </c>
      <c r="B1188" s="8">
        <v>38644470</v>
      </c>
      <c r="C1188" s="25" t="s">
        <v>204</v>
      </c>
      <c r="D1188" s="21">
        <f>COUNTIFS('CONTRATOS 2017'!AP:AP,A1188,'CONTRATOS 2017'!$AD:AD,"&gt;=1")</f>
        <v>0</v>
      </c>
      <c r="E1188" s="20">
        <f>SUMIFS('CONTRATOS 2017'!$AD:AD,'CONTRATOS 2017'!$AP:AP,A1188)</f>
        <v>0</v>
      </c>
    </row>
    <row r="1189" spans="1:5" x14ac:dyDescent="0.2">
      <c r="A1189" s="23" t="s">
        <v>1368</v>
      </c>
      <c r="B1189" s="8">
        <v>1047376095</v>
      </c>
      <c r="C1189" s="25" t="s">
        <v>166</v>
      </c>
      <c r="D1189" s="21">
        <f>COUNTIFS('CONTRATOS 2017'!AP:AP,A1189,'CONTRATOS 2017'!$AD:AD,"&gt;=1")</f>
        <v>0</v>
      </c>
      <c r="E1189" s="20">
        <f>SUMIFS('CONTRATOS 2017'!$AD:AD,'CONTRATOS 2017'!$AP:AP,A1189)</f>
        <v>0</v>
      </c>
    </row>
    <row r="1190" spans="1:5" x14ac:dyDescent="0.2">
      <c r="A1190" s="23" t="s">
        <v>349</v>
      </c>
      <c r="B1190" s="8">
        <v>8854611</v>
      </c>
      <c r="C1190" s="25" t="s">
        <v>171</v>
      </c>
      <c r="D1190" s="21">
        <f>COUNTIFS('CONTRATOS 2017'!AP:AP,A1190,'CONTRATOS 2017'!$AD:AD,"&gt;=1")</f>
        <v>0</v>
      </c>
      <c r="E1190" s="20">
        <f>SUMIFS('CONTRATOS 2017'!$AD:AD,'CONTRATOS 2017'!$AP:AP,A1190)</f>
        <v>0</v>
      </c>
    </row>
    <row r="1191" spans="1:5" x14ac:dyDescent="0.2">
      <c r="A1191" s="23" t="s">
        <v>1332</v>
      </c>
      <c r="B1191" s="8">
        <v>1030547964</v>
      </c>
      <c r="C1191" s="25" t="s">
        <v>160</v>
      </c>
      <c r="D1191" s="21">
        <f>COUNTIFS('CONTRATOS 2017'!AP:AP,A1191,'CONTRATOS 2017'!$AD:AD,"&gt;=1")</f>
        <v>0</v>
      </c>
      <c r="E1191" s="20">
        <f>SUMIFS('CONTRATOS 2017'!$AD:AD,'CONTRATOS 2017'!$AP:AP,A1191)</f>
        <v>0</v>
      </c>
    </row>
    <row r="1192" spans="1:5" x14ac:dyDescent="0.2">
      <c r="A1192" s="23" t="s">
        <v>852</v>
      </c>
      <c r="B1192" s="8">
        <v>71272630</v>
      </c>
      <c r="C1192" s="25" t="s">
        <v>196</v>
      </c>
      <c r="D1192" s="21">
        <f>COUNTIFS('CONTRATOS 2017'!AP:AP,A1192,'CONTRATOS 2017'!$AD:AD,"&gt;=1")</f>
        <v>0</v>
      </c>
      <c r="E1192" s="20">
        <f>SUMIFS('CONTRATOS 2017'!$AD:AD,'CONTRATOS 2017'!$AP:AP,A1192)</f>
        <v>0</v>
      </c>
    </row>
    <row r="1193" spans="1:5" x14ac:dyDescent="0.2">
      <c r="A1193" s="23" t="s">
        <v>1289</v>
      </c>
      <c r="B1193" s="8">
        <v>1016020693</v>
      </c>
      <c r="C1193" s="25" t="s">
        <v>160</v>
      </c>
      <c r="D1193" s="21">
        <f>COUNTIFS('CONTRATOS 2017'!AP:AP,A1193,'CONTRATOS 2017'!$AD:AD,"&gt;=1")</f>
        <v>0</v>
      </c>
      <c r="E1193" s="20">
        <f>SUMIFS('CONTRATOS 2017'!$AD:AD,'CONTRATOS 2017'!$AP:AP,A1193)</f>
        <v>0</v>
      </c>
    </row>
    <row r="1194" spans="1:5" x14ac:dyDescent="0.2">
      <c r="A1194" s="23" t="s">
        <v>1363</v>
      </c>
      <c r="B1194" s="8">
        <v>1042421199</v>
      </c>
      <c r="C1194" s="25" t="s">
        <v>166</v>
      </c>
      <c r="D1194" s="21">
        <f>COUNTIFS('CONTRATOS 2017'!AP:AP,A1194,'CONTRATOS 2017'!$AD:AD,"&gt;=1")</f>
        <v>0</v>
      </c>
      <c r="E1194" s="20">
        <f>SUMIFS('CONTRATOS 2017'!$AD:AD,'CONTRATOS 2017'!$AP:AP,A1194)</f>
        <v>0</v>
      </c>
    </row>
    <row r="1195" spans="1:5" x14ac:dyDescent="0.2">
      <c r="A1195" s="23" t="s">
        <v>377</v>
      </c>
      <c r="B1195" s="8">
        <v>10775000</v>
      </c>
      <c r="C1195" s="25" t="s">
        <v>191</v>
      </c>
      <c r="D1195" s="21">
        <f>COUNTIFS('CONTRATOS 2017'!AP:AP,A1195,'CONTRATOS 2017'!$AD:AD,"&gt;=1")</f>
        <v>0</v>
      </c>
      <c r="E1195" s="20">
        <f>SUMIFS('CONTRATOS 2017'!$AD:AD,'CONTRATOS 2017'!$AP:AP,A1195)</f>
        <v>0</v>
      </c>
    </row>
    <row r="1196" spans="1:5" x14ac:dyDescent="0.2">
      <c r="A1196" s="23" t="s">
        <v>926</v>
      </c>
      <c r="B1196" s="8">
        <v>76328104</v>
      </c>
      <c r="C1196" s="25" t="s">
        <v>221</v>
      </c>
      <c r="D1196" s="21">
        <f>COUNTIFS('CONTRATOS 2017'!AP:AP,A1196,'CONTRATOS 2017'!$AD:AD,"&gt;=1")</f>
        <v>0</v>
      </c>
      <c r="E1196" s="20">
        <f>SUMIFS('CONTRATOS 2017'!$AD:AD,'CONTRATOS 2017'!$AP:AP,A1196)</f>
        <v>0</v>
      </c>
    </row>
    <row r="1197" spans="1:5" x14ac:dyDescent="0.2">
      <c r="A1197" s="23" t="s">
        <v>48</v>
      </c>
      <c r="B1197" s="8">
        <v>4113796</v>
      </c>
      <c r="C1197" s="25" t="s">
        <v>167</v>
      </c>
      <c r="D1197" s="21">
        <f>COUNTIFS('CONTRATOS 2017'!AP:AP,A1197,'CONTRATOS 2017'!$AD:AD,"&gt;=1")</f>
        <v>0</v>
      </c>
      <c r="E1197" s="20">
        <f>SUMIFS('CONTRATOS 2017'!$AD:AD,'CONTRATOS 2017'!$AP:AP,A1197)</f>
        <v>0</v>
      </c>
    </row>
    <row r="1198" spans="1:5" x14ac:dyDescent="0.2">
      <c r="A1198" s="23" t="s">
        <v>1095</v>
      </c>
      <c r="B1198" s="8">
        <v>80218865</v>
      </c>
      <c r="C1198" s="25" t="s">
        <v>162</v>
      </c>
      <c r="D1198" s="21">
        <f>COUNTIFS('CONTRATOS 2017'!AP:AP,A1198,'CONTRATOS 2017'!$AD:AD,"&gt;=1")</f>
        <v>0</v>
      </c>
      <c r="E1198" s="20">
        <f>SUMIFS('CONTRATOS 2017'!$AD:AD,'CONTRATOS 2017'!$AP:AP,A1198)</f>
        <v>0</v>
      </c>
    </row>
    <row r="1199" spans="1:5" x14ac:dyDescent="0.2">
      <c r="A1199" s="23" t="s">
        <v>403</v>
      </c>
      <c r="B1199" s="8">
        <v>12615009</v>
      </c>
      <c r="C1199" s="25" t="s">
        <v>190</v>
      </c>
      <c r="D1199" s="21">
        <f>COUNTIFS('CONTRATOS 2017'!AP:AP,A1199,'CONTRATOS 2017'!$AD:AD,"&gt;=1")</f>
        <v>0</v>
      </c>
      <c r="E1199" s="20">
        <f>SUMIFS('CONTRATOS 2017'!$AD:AD,'CONTRATOS 2017'!$AP:AP,A1199)</f>
        <v>0</v>
      </c>
    </row>
    <row r="1200" spans="1:5" x14ac:dyDescent="0.2">
      <c r="A1200" s="23" t="s">
        <v>762</v>
      </c>
      <c r="B1200" s="8">
        <v>52871416</v>
      </c>
      <c r="C1200" s="25" t="s">
        <v>272</v>
      </c>
      <c r="D1200" s="21">
        <f>COUNTIFS('CONTRATOS 2017'!AP:AP,A1200,'CONTRATOS 2017'!$AD:AD,"&gt;=1")</f>
        <v>0</v>
      </c>
      <c r="E1200" s="20">
        <f>SUMIFS('CONTRATOS 2017'!$AD:AD,'CONTRATOS 2017'!$AP:AP,A1200)</f>
        <v>0</v>
      </c>
    </row>
    <row r="1201" spans="1:5" x14ac:dyDescent="0.2">
      <c r="A1201" s="23" t="s">
        <v>555</v>
      </c>
      <c r="B1201" s="8">
        <v>32876506</v>
      </c>
      <c r="C1201" s="25" t="s">
        <v>199</v>
      </c>
      <c r="D1201" s="21">
        <f>COUNTIFS('CONTRATOS 2017'!AP:AP,A1201,'CONTRATOS 2017'!$AD:AD,"&gt;=1")</f>
        <v>0</v>
      </c>
      <c r="E1201" s="20">
        <f>SUMIFS('CONTRATOS 2017'!$AD:AD,'CONTRATOS 2017'!$AP:AP,A1201)</f>
        <v>0</v>
      </c>
    </row>
    <row r="1202" spans="1:5" x14ac:dyDescent="0.2">
      <c r="A1202" s="23" t="s">
        <v>799</v>
      </c>
      <c r="B1202" s="8">
        <v>53114816</v>
      </c>
      <c r="C1202" s="25" t="s">
        <v>276</v>
      </c>
      <c r="D1202" s="21">
        <f>COUNTIFS('CONTRATOS 2017'!AP:AP,A1202,'CONTRATOS 2017'!$AD:AD,"&gt;=1")</f>
        <v>0</v>
      </c>
      <c r="E1202" s="20">
        <f>SUMIFS('CONTRATOS 2017'!$AD:AD,'CONTRATOS 2017'!$AP:AP,A1202)</f>
        <v>0</v>
      </c>
    </row>
    <row r="1203" spans="1:5" x14ac:dyDescent="0.2">
      <c r="A1203" s="23" t="s">
        <v>720</v>
      </c>
      <c r="B1203" s="8">
        <v>52439750</v>
      </c>
      <c r="C1203" s="25" t="s">
        <v>263</v>
      </c>
      <c r="D1203" s="21">
        <f>COUNTIFS('CONTRATOS 2017'!AP:AP,A1203,'CONTRATOS 2017'!$AD:AD,"&gt;=1")</f>
        <v>0</v>
      </c>
      <c r="E1203" s="20">
        <f>SUMIFS('CONTRATOS 2017'!$AD:AD,'CONTRATOS 2017'!$AP:AP,A1203)</f>
        <v>0</v>
      </c>
    </row>
    <row r="1204" spans="1:5" x14ac:dyDescent="0.2">
      <c r="A1204" s="23" t="s">
        <v>533</v>
      </c>
      <c r="B1204" s="8">
        <v>27895685</v>
      </c>
      <c r="C1204" s="25" t="s">
        <v>205</v>
      </c>
      <c r="D1204" s="21">
        <f>COUNTIFS('CONTRATOS 2017'!AP:AP,A1204,'CONTRATOS 2017'!$AD:AD,"&gt;=1")</f>
        <v>0</v>
      </c>
      <c r="E1204" s="20">
        <f>SUMIFS('CONTRATOS 2017'!$AD:AD,'CONTRATOS 2017'!$AP:AP,A1204)</f>
        <v>0</v>
      </c>
    </row>
    <row r="1205" spans="1:5" x14ac:dyDescent="0.2">
      <c r="A1205" s="23" t="s">
        <v>541</v>
      </c>
      <c r="B1205" s="8">
        <v>30938098</v>
      </c>
      <c r="C1205" s="25" t="s">
        <v>249</v>
      </c>
      <c r="D1205" s="21">
        <f>COUNTIFS('CONTRATOS 2017'!AP:AP,A1205,'CONTRATOS 2017'!$AD:AD,"&gt;=1")</f>
        <v>0</v>
      </c>
      <c r="E1205" s="20">
        <f>SUMIFS('CONTRATOS 2017'!$AD:AD,'CONTRATOS 2017'!$AP:AP,A1205)</f>
        <v>0</v>
      </c>
    </row>
    <row r="1206" spans="1:5" x14ac:dyDescent="0.2">
      <c r="A1206" s="23" t="s">
        <v>597</v>
      </c>
      <c r="B1206" s="8">
        <v>39545769</v>
      </c>
      <c r="C1206" s="25" t="s">
        <v>161</v>
      </c>
      <c r="D1206" s="21">
        <f>COUNTIFS('CONTRATOS 2017'!AP:AP,A1206,'CONTRATOS 2017'!$AD:AD,"&gt;=1")</f>
        <v>0</v>
      </c>
      <c r="E1206" s="20">
        <f>SUMIFS('CONTRATOS 2017'!$AD:AD,'CONTRATOS 2017'!$AP:AP,A1206)</f>
        <v>0</v>
      </c>
    </row>
    <row r="1207" spans="1:5" x14ac:dyDescent="0.2">
      <c r="A1207" s="23" t="s">
        <v>594</v>
      </c>
      <c r="B1207" s="8">
        <v>38757481</v>
      </c>
      <c r="C1207" s="25" t="s">
        <v>160</v>
      </c>
      <c r="D1207" s="21">
        <f>COUNTIFS('CONTRATOS 2017'!AP:AP,A1207,'CONTRATOS 2017'!$AD:AD,"&gt;=1")</f>
        <v>0</v>
      </c>
      <c r="E1207" s="20">
        <f>SUMIFS('CONTRATOS 2017'!$AD:AD,'CONTRATOS 2017'!$AP:AP,A1207)</f>
        <v>0</v>
      </c>
    </row>
    <row r="1208" spans="1:5" x14ac:dyDescent="0.2">
      <c r="A1208" s="23" t="s">
        <v>774</v>
      </c>
      <c r="B1208" s="8">
        <v>52938397</v>
      </c>
      <c r="C1208" s="25" t="s">
        <v>160</v>
      </c>
      <c r="D1208" s="21">
        <f>COUNTIFS('CONTRATOS 2017'!AP:AP,A1208,'CONTRATOS 2017'!$AD:AD,"&gt;=1")</f>
        <v>0</v>
      </c>
      <c r="E1208" s="20">
        <f>SUMIFS('CONTRATOS 2017'!$AD:AD,'CONTRATOS 2017'!$AP:AP,A1208)</f>
        <v>0</v>
      </c>
    </row>
    <row r="1209" spans="1:5" x14ac:dyDescent="0.2">
      <c r="A1209" s="23" t="s">
        <v>592</v>
      </c>
      <c r="B1209" s="8">
        <v>38641329</v>
      </c>
      <c r="C1209" s="25" t="s">
        <v>196</v>
      </c>
      <c r="D1209" s="21">
        <f>COUNTIFS('CONTRATOS 2017'!AP:AP,A1209,'CONTRATOS 2017'!$AD:AD,"&gt;=1")</f>
        <v>0</v>
      </c>
      <c r="E1209" s="20">
        <f>SUMIFS('CONTRATOS 2017'!$AD:AD,'CONTRATOS 2017'!$AP:AP,A1209)</f>
        <v>0</v>
      </c>
    </row>
    <row r="1210" spans="1:5" x14ac:dyDescent="0.2">
      <c r="A1210" s="23" t="s">
        <v>516</v>
      </c>
      <c r="B1210" s="8">
        <v>24338168</v>
      </c>
      <c r="C1210" s="25" t="s">
        <v>243</v>
      </c>
      <c r="D1210" s="21">
        <f>COUNTIFS('CONTRATOS 2017'!AP:AP,A1210,'CONTRATOS 2017'!$AD:AD,"&gt;=1")</f>
        <v>0</v>
      </c>
      <c r="E1210" s="20">
        <f>SUMIFS('CONTRATOS 2017'!$AD:AD,'CONTRATOS 2017'!$AP:AP,A1210)</f>
        <v>0</v>
      </c>
    </row>
    <row r="1211" spans="1:5" x14ac:dyDescent="0.2">
      <c r="A1211" s="23" t="s">
        <v>1136</v>
      </c>
      <c r="B1211" s="8">
        <v>80927913</v>
      </c>
      <c r="C1211" s="25" t="s">
        <v>160</v>
      </c>
      <c r="D1211" s="21">
        <f>COUNTIFS('CONTRATOS 2017'!AP:AP,A1211,'CONTRATOS 2017'!$AD:AD,"&gt;=1")</f>
        <v>0</v>
      </c>
      <c r="E1211" s="20">
        <f>SUMIFS('CONTRATOS 2017'!$AD:AD,'CONTRATOS 2017'!$AP:AP,A1211)</f>
        <v>0</v>
      </c>
    </row>
    <row r="1212" spans="1:5" x14ac:dyDescent="0.2">
      <c r="A1212" s="23" t="s">
        <v>1184</v>
      </c>
      <c r="B1212" s="8">
        <v>88225851</v>
      </c>
      <c r="C1212" s="25" t="s">
        <v>209</v>
      </c>
      <c r="D1212" s="21">
        <f>COUNTIFS('CONTRATOS 2017'!AP:AP,A1212,'CONTRATOS 2017'!$AD:AD,"&gt;=1")</f>
        <v>0</v>
      </c>
      <c r="E1212" s="20">
        <f>SUMIFS('CONTRATOS 2017'!$AD:AD,'CONTRATOS 2017'!$AP:AP,A1212)</f>
        <v>0</v>
      </c>
    </row>
    <row r="1213" spans="1:5" x14ac:dyDescent="0.2">
      <c r="A1213" s="23" t="s">
        <v>1202</v>
      </c>
      <c r="B1213" s="8">
        <v>91012305</v>
      </c>
      <c r="C1213" s="25" t="s">
        <v>247</v>
      </c>
      <c r="D1213" s="21">
        <f>COUNTIFS('CONTRATOS 2017'!AP:AP,A1213,'CONTRATOS 2017'!$AD:AD,"&gt;=1")</f>
        <v>0</v>
      </c>
      <c r="E1213" s="20">
        <f>SUMIFS('CONTRATOS 2017'!$AD:AD,'CONTRATOS 2017'!$AP:AP,A1213)</f>
        <v>0</v>
      </c>
    </row>
    <row r="1214" spans="1:5" x14ac:dyDescent="0.2">
      <c r="A1214" s="23" t="s">
        <v>863</v>
      </c>
      <c r="B1214" s="8">
        <v>72185455</v>
      </c>
      <c r="C1214" s="25" t="s">
        <v>218</v>
      </c>
      <c r="D1214" s="21">
        <f>COUNTIFS('CONTRATOS 2017'!AP:AP,A1214,'CONTRATOS 2017'!$AD:AD,"&gt;=1")</f>
        <v>0</v>
      </c>
      <c r="E1214" s="20">
        <f>SUMIFS('CONTRATOS 2017'!$AD:AD,'CONTRATOS 2017'!$AP:AP,A1214)</f>
        <v>0</v>
      </c>
    </row>
    <row r="1215" spans="1:5" x14ac:dyDescent="0.2">
      <c r="A1215" s="23" t="s">
        <v>1450</v>
      </c>
      <c r="B1215" s="8">
        <v>1143228484</v>
      </c>
      <c r="C1215" s="25" t="s">
        <v>201</v>
      </c>
      <c r="D1215" s="21">
        <f>COUNTIFS('CONTRATOS 2017'!AP:AP,A1215,'CONTRATOS 2017'!$AD:AD,"&gt;=1")</f>
        <v>0</v>
      </c>
      <c r="E1215" s="20">
        <f>SUMIFS('CONTRATOS 2017'!$AD:AD,'CONTRATOS 2017'!$AP:AP,A1215)</f>
        <v>0</v>
      </c>
    </row>
    <row r="1216" spans="1:5" x14ac:dyDescent="0.2">
      <c r="A1216" s="23" t="s">
        <v>556</v>
      </c>
      <c r="B1216" s="8">
        <v>32906446</v>
      </c>
      <c r="C1216" s="25" t="s">
        <v>253</v>
      </c>
      <c r="D1216" s="21">
        <f>COUNTIFS('CONTRATOS 2017'!AP:AP,A1216,'CONTRATOS 2017'!$AD:AD,"&gt;=1")</f>
        <v>0</v>
      </c>
      <c r="E1216" s="20">
        <f>SUMIFS('CONTRATOS 2017'!$AD:AD,'CONTRATOS 2017'!$AP:AP,A1216)</f>
        <v>0</v>
      </c>
    </row>
    <row r="1217" spans="1:5" x14ac:dyDescent="0.2">
      <c r="A1217" s="23" t="s">
        <v>1283</v>
      </c>
      <c r="B1217" s="8">
        <v>1014234274</v>
      </c>
      <c r="C1217" s="25" t="s">
        <v>250</v>
      </c>
      <c r="D1217" s="21">
        <f>COUNTIFS('CONTRATOS 2017'!AP:AP,A1217,'CONTRATOS 2017'!$AD:AD,"&gt;=1")</f>
        <v>0</v>
      </c>
      <c r="E1217" s="20">
        <f>SUMIFS('CONTRATOS 2017'!$AD:AD,'CONTRATOS 2017'!$AP:AP,A1217)</f>
        <v>0</v>
      </c>
    </row>
    <row r="1218" spans="1:5" x14ac:dyDescent="0.2">
      <c r="A1218" s="23" t="s">
        <v>1083</v>
      </c>
      <c r="B1218" s="8">
        <v>80148863</v>
      </c>
      <c r="C1218" s="25" t="s">
        <v>269</v>
      </c>
      <c r="D1218" s="21">
        <f>COUNTIFS('CONTRATOS 2017'!AP:AP,A1218,'CONTRATOS 2017'!$AD:AD,"&gt;=1")</f>
        <v>0</v>
      </c>
      <c r="E1218" s="20">
        <f>SUMIFS('CONTRATOS 2017'!$AD:AD,'CONTRATOS 2017'!$AP:AP,A1218)</f>
        <v>0</v>
      </c>
    </row>
    <row r="1219" spans="1:5" x14ac:dyDescent="0.2">
      <c r="A1219" s="23" t="s">
        <v>1431</v>
      </c>
      <c r="B1219" s="8">
        <v>1123084624</v>
      </c>
      <c r="C1219" s="25" t="s">
        <v>189</v>
      </c>
      <c r="D1219" s="21">
        <f>COUNTIFS('CONTRATOS 2017'!AP:AP,A1219,'CONTRATOS 2017'!$AD:AD,"&gt;=1")</f>
        <v>0</v>
      </c>
      <c r="E1219" s="20">
        <f>SUMIFS('CONTRATOS 2017'!$AD:AD,'CONTRATOS 2017'!$AP:AP,A1219)</f>
        <v>0</v>
      </c>
    </row>
    <row r="1220" spans="1:5" x14ac:dyDescent="0.2">
      <c r="A1220" s="23" t="s">
        <v>386</v>
      </c>
      <c r="B1220" s="8">
        <v>11445508</v>
      </c>
      <c r="C1220" s="25" t="s">
        <v>160</v>
      </c>
      <c r="D1220" s="21">
        <f>COUNTIFS('CONTRATOS 2017'!AP:AP,A1220,'CONTRATOS 2017'!$AD:AD,"&gt;=1")</f>
        <v>0</v>
      </c>
      <c r="E1220" s="20">
        <f>SUMIFS('CONTRATOS 2017'!$AD:AD,'CONTRATOS 2017'!$AP:AP,A1220)</f>
        <v>0</v>
      </c>
    </row>
    <row r="1221" spans="1:5" x14ac:dyDescent="0.2">
      <c r="A1221" s="23" t="s">
        <v>448</v>
      </c>
      <c r="B1221" s="8">
        <v>16070453</v>
      </c>
      <c r="C1221" s="25" t="s">
        <v>170</v>
      </c>
      <c r="D1221" s="21">
        <f>COUNTIFS('CONTRATOS 2017'!AP:AP,A1221,'CONTRATOS 2017'!$AD:AD,"&gt;=1")</f>
        <v>0</v>
      </c>
      <c r="E1221" s="20">
        <f>SUMIFS('CONTRATOS 2017'!$AD:AD,'CONTRATOS 2017'!$AP:AP,A1221)</f>
        <v>0</v>
      </c>
    </row>
    <row r="1222" spans="1:5" x14ac:dyDescent="0.2">
      <c r="A1222" s="23" t="s">
        <v>969</v>
      </c>
      <c r="B1222" s="8">
        <v>79523846</v>
      </c>
      <c r="C1222" s="25" t="s">
        <v>201</v>
      </c>
      <c r="D1222" s="21">
        <f>COUNTIFS('CONTRATOS 2017'!AP:AP,A1222,'CONTRATOS 2017'!$AD:AD,"&gt;=1")</f>
        <v>0</v>
      </c>
      <c r="E1222" s="20">
        <f>SUMIFS('CONTRATOS 2017'!$AD:AD,'CONTRATOS 2017'!$AP:AP,A1222)</f>
        <v>0</v>
      </c>
    </row>
    <row r="1223" spans="1:5" x14ac:dyDescent="0.2">
      <c r="A1223" s="23" t="s">
        <v>1030</v>
      </c>
      <c r="B1223" s="8">
        <v>79915204</v>
      </c>
      <c r="C1223" s="25" t="s">
        <v>160</v>
      </c>
      <c r="D1223" s="21">
        <f>COUNTIFS('CONTRATOS 2017'!AP:AP,A1223,'CONTRATOS 2017'!$AD:AD,"&gt;=1")</f>
        <v>0</v>
      </c>
      <c r="E1223" s="20">
        <f>SUMIFS('CONTRATOS 2017'!$AD:AD,'CONTRATOS 2017'!$AP:AP,A1223)</f>
        <v>0</v>
      </c>
    </row>
    <row r="1224" spans="1:5" x14ac:dyDescent="0.2">
      <c r="A1224" s="23" t="s">
        <v>901</v>
      </c>
      <c r="B1224" s="8">
        <v>74282681</v>
      </c>
      <c r="C1224" s="25" t="s">
        <v>162</v>
      </c>
      <c r="D1224" s="21">
        <f>COUNTIFS('CONTRATOS 2017'!AP:AP,A1224,'CONTRATOS 2017'!$AD:AD,"&gt;=1")</f>
        <v>0</v>
      </c>
      <c r="E1224" s="20">
        <f>SUMIFS('CONTRATOS 2017'!$AD:AD,'CONTRATOS 2017'!$AP:AP,A1224)</f>
        <v>0</v>
      </c>
    </row>
    <row r="1225" spans="1:5" x14ac:dyDescent="0.2">
      <c r="A1225" s="23" t="s">
        <v>1222</v>
      </c>
      <c r="B1225" s="8">
        <v>94225038</v>
      </c>
      <c r="C1225" s="25" t="s">
        <v>222</v>
      </c>
      <c r="D1225" s="21">
        <f>COUNTIFS('CONTRATOS 2017'!AP:AP,A1225,'CONTRATOS 2017'!$AD:AD,"&gt;=1")</f>
        <v>0</v>
      </c>
      <c r="E1225" s="20">
        <f>SUMIFS('CONTRATOS 2017'!$AD:AD,'CONTRATOS 2017'!$AP:AP,A1225)</f>
        <v>0</v>
      </c>
    </row>
    <row r="1226" spans="1:5" x14ac:dyDescent="0.2">
      <c r="A1226" s="23" t="s">
        <v>940</v>
      </c>
      <c r="B1226" s="8">
        <v>79120027</v>
      </c>
      <c r="C1226" s="25" t="s">
        <v>239</v>
      </c>
      <c r="D1226" s="21">
        <f>COUNTIFS('CONTRATOS 2017'!AP:AP,A1226,'CONTRATOS 2017'!$AD:AD,"&gt;=1")</f>
        <v>0</v>
      </c>
      <c r="E1226" s="20">
        <f>SUMIFS('CONTRATOS 2017'!$AD:AD,'CONTRATOS 2017'!$AP:AP,A1226)</f>
        <v>0</v>
      </c>
    </row>
    <row r="1227" spans="1:5" x14ac:dyDescent="0.2">
      <c r="A1227" s="23" t="s">
        <v>293</v>
      </c>
      <c r="B1227" s="8">
        <v>3159291</v>
      </c>
      <c r="C1227" s="25" t="s">
        <v>160</v>
      </c>
      <c r="D1227" s="21">
        <f>COUNTIFS('CONTRATOS 2017'!AP:AP,A1227,'CONTRATOS 2017'!$AD:AD,"&gt;=1")</f>
        <v>0</v>
      </c>
      <c r="E1227" s="20">
        <f>SUMIFS('CONTRATOS 2017'!$AD:AD,'CONTRATOS 2017'!$AP:AP,A1227)</f>
        <v>0</v>
      </c>
    </row>
    <row r="1228" spans="1:5" x14ac:dyDescent="0.2">
      <c r="A1228" s="23" t="s">
        <v>1050</v>
      </c>
      <c r="B1228" s="8">
        <v>80024016</v>
      </c>
      <c r="C1228" s="25" t="s">
        <v>160</v>
      </c>
      <c r="D1228" s="21">
        <f>COUNTIFS('CONTRATOS 2017'!AP:AP,A1228,'CONTRATOS 2017'!$AD:AD,"&gt;=1")</f>
        <v>0</v>
      </c>
      <c r="E1228" s="20">
        <f>SUMIFS('CONTRATOS 2017'!$AD:AD,'CONTRATOS 2017'!$AP:AP,A1228)</f>
        <v>0</v>
      </c>
    </row>
    <row r="1229" spans="1:5" x14ac:dyDescent="0.2">
      <c r="A1229" s="23" t="s">
        <v>359</v>
      </c>
      <c r="B1229" s="8">
        <v>9871731</v>
      </c>
      <c r="C1229" s="25" t="s">
        <v>160</v>
      </c>
      <c r="D1229" s="21">
        <f>COUNTIFS('CONTRATOS 2017'!AP:AP,A1229,'CONTRATOS 2017'!$AD:AD,"&gt;=1")</f>
        <v>0</v>
      </c>
      <c r="E1229" s="20">
        <f>SUMIFS('CONTRATOS 2017'!$AD:AD,'CONTRATOS 2017'!$AP:AP,A1229)</f>
        <v>0</v>
      </c>
    </row>
    <row r="1230" spans="1:5" x14ac:dyDescent="0.2">
      <c r="A1230" s="23" t="s">
        <v>406</v>
      </c>
      <c r="B1230" s="8">
        <v>12746980</v>
      </c>
      <c r="C1230" s="25" t="s">
        <v>175</v>
      </c>
      <c r="D1230" s="21">
        <f>COUNTIFS('CONTRATOS 2017'!AP:AP,A1230,'CONTRATOS 2017'!$AD:AD,"&gt;=1")</f>
        <v>0</v>
      </c>
      <c r="E1230" s="20">
        <f>SUMIFS('CONTRATOS 2017'!$AD:AD,'CONTRATOS 2017'!$AP:AP,A1230)</f>
        <v>0</v>
      </c>
    </row>
    <row r="1231" spans="1:5" x14ac:dyDescent="0.2">
      <c r="A1231" s="23" t="s">
        <v>992</v>
      </c>
      <c r="B1231" s="8">
        <v>79687979</v>
      </c>
      <c r="C1231" s="25" t="s">
        <v>160</v>
      </c>
      <c r="D1231" s="21">
        <f>COUNTIFS('CONTRATOS 2017'!AP:AP,A1231,'CONTRATOS 2017'!$AD:AD,"&gt;=1")</f>
        <v>0</v>
      </c>
      <c r="E1231" s="20">
        <f>SUMIFS('CONTRATOS 2017'!$AD:AD,'CONTRATOS 2017'!$AP:AP,A1231)</f>
        <v>0</v>
      </c>
    </row>
    <row r="1232" spans="1:5" x14ac:dyDescent="0.2">
      <c r="A1232" s="23" t="s">
        <v>1274</v>
      </c>
      <c r="B1232" s="8">
        <v>1013600771</v>
      </c>
      <c r="C1232" s="25" t="s">
        <v>160</v>
      </c>
      <c r="D1232" s="21">
        <f>COUNTIFS('CONTRATOS 2017'!AP:AP,A1232,'CONTRATOS 2017'!$AD:AD,"&gt;=1")</f>
        <v>0</v>
      </c>
      <c r="E1232" s="20">
        <f>SUMIFS('CONTRATOS 2017'!$AD:AD,'CONTRATOS 2017'!$AP:AP,A1232)</f>
        <v>0</v>
      </c>
    </row>
    <row r="1233" spans="1:5" x14ac:dyDescent="0.2">
      <c r="A1233" s="23" t="s">
        <v>1187</v>
      </c>
      <c r="B1233" s="8">
        <v>88232843</v>
      </c>
      <c r="C1233" s="25" t="s">
        <v>165</v>
      </c>
      <c r="D1233" s="21">
        <f>COUNTIFS('CONTRATOS 2017'!AP:AP,A1233,'CONTRATOS 2017'!$AD:AD,"&gt;=1")</f>
        <v>0</v>
      </c>
      <c r="E1233" s="20">
        <f>SUMIFS('CONTRATOS 2017'!$AD:AD,'CONTRATOS 2017'!$AP:AP,A1233)</f>
        <v>0</v>
      </c>
    </row>
    <row r="1234" spans="1:5" x14ac:dyDescent="0.2">
      <c r="A1234" s="23" t="s">
        <v>361</v>
      </c>
      <c r="B1234" s="8">
        <v>10004299</v>
      </c>
      <c r="C1234" s="25" t="s">
        <v>166</v>
      </c>
      <c r="D1234" s="21">
        <f>COUNTIFS('CONTRATOS 2017'!AP:AP,A1234,'CONTRATOS 2017'!$AD:AD,"&gt;=1")</f>
        <v>0</v>
      </c>
      <c r="E1234" s="20">
        <f>SUMIFS('CONTRATOS 2017'!$AD:AD,'CONTRATOS 2017'!$AP:AP,A1234)</f>
        <v>0</v>
      </c>
    </row>
    <row r="1235" spans="1:5" x14ac:dyDescent="0.2">
      <c r="A1235" s="23" t="s">
        <v>1155</v>
      </c>
      <c r="B1235" s="8">
        <v>86044180</v>
      </c>
      <c r="C1235" s="25" t="s">
        <v>247</v>
      </c>
      <c r="D1235" s="21">
        <f>COUNTIFS('CONTRATOS 2017'!AP:AP,A1235,'CONTRATOS 2017'!$AD:AD,"&gt;=1")</f>
        <v>0</v>
      </c>
      <c r="E1235" s="20">
        <f>SUMIFS('CONTRATOS 2017'!$AD:AD,'CONTRATOS 2017'!$AP:AP,A1235)</f>
        <v>0</v>
      </c>
    </row>
    <row r="1236" spans="1:5" x14ac:dyDescent="0.2">
      <c r="A1236" s="23" t="s">
        <v>1106</v>
      </c>
      <c r="B1236" s="8">
        <v>80281746</v>
      </c>
      <c r="C1236" s="25" t="s">
        <v>204</v>
      </c>
      <c r="D1236" s="21">
        <f>COUNTIFS('CONTRATOS 2017'!AP:AP,A1236,'CONTRATOS 2017'!$AD:AD,"&gt;=1")</f>
        <v>0</v>
      </c>
      <c r="E1236" s="20">
        <f>SUMIFS('CONTRATOS 2017'!$AD:AD,'CONTRATOS 2017'!$AP:AP,A1236)</f>
        <v>0</v>
      </c>
    </row>
    <row r="1237" spans="1:5" x14ac:dyDescent="0.2">
      <c r="A1237" s="23" t="s">
        <v>1217</v>
      </c>
      <c r="B1237" s="8">
        <v>93398584</v>
      </c>
      <c r="C1237" s="25" t="s">
        <v>160</v>
      </c>
      <c r="D1237" s="21">
        <f>COUNTIFS('CONTRATOS 2017'!AP:AP,A1237,'CONTRATOS 2017'!$AD:AD,"&gt;=1")</f>
        <v>0</v>
      </c>
      <c r="E1237" s="20">
        <f>SUMIFS('CONTRATOS 2017'!$AD:AD,'CONTRATOS 2017'!$AP:AP,A1237)</f>
        <v>0</v>
      </c>
    </row>
    <row r="1238" spans="1:5" x14ac:dyDescent="0.2">
      <c r="A1238" s="23" t="s">
        <v>1014</v>
      </c>
      <c r="B1238" s="8">
        <v>79832662</v>
      </c>
      <c r="C1238" s="25" t="s">
        <v>213</v>
      </c>
      <c r="D1238" s="21">
        <f>COUNTIFS('CONTRATOS 2017'!AP:AP,A1238,'CONTRATOS 2017'!$AD:AD,"&gt;=1")</f>
        <v>0</v>
      </c>
      <c r="E1238" s="20">
        <f>SUMIFS('CONTRATOS 2017'!$AD:AD,'CONTRATOS 2017'!$AP:AP,A1238)</f>
        <v>0</v>
      </c>
    </row>
    <row r="1239" spans="1:5" x14ac:dyDescent="0.2">
      <c r="A1239" s="23" t="s">
        <v>1040</v>
      </c>
      <c r="B1239" s="8">
        <v>79974680</v>
      </c>
      <c r="C1239" s="25" t="s">
        <v>237</v>
      </c>
      <c r="D1239" s="21">
        <f>COUNTIFS('CONTRATOS 2017'!AP:AP,A1239,'CONTRATOS 2017'!$AD:AD,"&gt;=1")</f>
        <v>0</v>
      </c>
      <c r="E1239" s="20">
        <f>SUMIFS('CONTRATOS 2017'!$AD:AD,'CONTRATOS 2017'!$AP:AP,A1239)</f>
        <v>0</v>
      </c>
    </row>
    <row r="1240" spans="1:5" x14ac:dyDescent="0.2">
      <c r="A1240" s="23" t="s">
        <v>38</v>
      </c>
      <c r="B1240" s="8">
        <v>79388742</v>
      </c>
      <c r="C1240" s="25" t="s">
        <v>266</v>
      </c>
      <c r="D1240" s="21">
        <f>COUNTIFS('CONTRATOS 2017'!AP:AP,A1240,'CONTRATOS 2017'!$AD:AD,"&gt;=1")</f>
        <v>0</v>
      </c>
      <c r="E1240" s="20">
        <f>SUMIFS('CONTRATOS 2017'!$AD:AD,'CONTRATOS 2017'!$AP:AP,A1240)</f>
        <v>0</v>
      </c>
    </row>
    <row r="1241" spans="1:5" x14ac:dyDescent="0.2">
      <c r="A1241" s="23" t="s">
        <v>141</v>
      </c>
      <c r="B1241" s="8">
        <v>86086127</v>
      </c>
      <c r="C1241" s="25" t="s">
        <v>269</v>
      </c>
      <c r="D1241" s="21">
        <f>COUNTIFS('CONTRATOS 2017'!AP:AP,A1241,'CONTRATOS 2017'!$AD:AD,"&gt;=1")</f>
        <v>0</v>
      </c>
      <c r="E1241" s="20">
        <f>SUMIFS('CONTRATOS 2017'!$AD:AD,'CONTRATOS 2017'!$AP:AP,A1241)</f>
        <v>0</v>
      </c>
    </row>
    <row r="1242" spans="1:5" x14ac:dyDescent="0.2">
      <c r="A1242" s="23" t="s">
        <v>1078</v>
      </c>
      <c r="B1242" s="8">
        <v>80129671</v>
      </c>
      <c r="C1242" s="25" t="s">
        <v>160</v>
      </c>
      <c r="D1242" s="21">
        <f>COUNTIFS('CONTRATOS 2017'!AP:AP,A1242,'CONTRATOS 2017'!$AD:AD,"&gt;=1")</f>
        <v>0</v>
      </c>
      <c r="E1242" s="20">
        <f>SUMIFS('CONTRATOS 2017'!$AD:AD,'CONTRATOS 2017'!$AP:AP,A1242)</f>
        <v>0</v>
      </c>
    </row>
    <row r="1243" spans="1:5" x14ac:dyDescent="0.2">
      <c r="A1243" s="23" t="s">
        <v>1039</v>
      </c>
      <c r="B1243" s="8">
        <v>79970150</v>
      </c>
      <c r="C1243" s="25" t="s">
        <v>160</v>
      </c>
      <c r="D1243" s="21">
        <f>COUNTIFS('CONTRATOS 2017'!AP:AP,A1243,'CONTRATOS 2017'!$AD:AD,"&gt;=1")</f>
        <v>0</v>
      </c>
      <c r="E1243" s="20">
        <f>SUMIFS('CONTRATOS 2017'!$AD:AD,'CONTRATOS 2017'!$AP:AP,A1243)</f>
        <v>0</v>
      </c>
    </row>
    <row r="1244" spans="1:5" x14ac:dyDescent="0.2">
      <c r="A1244" s="23" t="s">
        <v>1143</v>
      </c>
      <c r="B1244" s="8">
        <v>85150478</v>
      </c>
      <c r="C1244" s="25" t="s">
        <v>199</v>
      </c>
      <c r="D1244" s="21">
        <f>COUNTIFS('CONTRATOS 2017'!AP:AP,A1244,'CONTRATOS 2017'!$AD:AD,"&gt;=1")</f>
        <v>0</v>
      </c>
      <c r="E1244" s="20">
        <f>SUMIFS('CONTRATOS 2017'!$AD:AD,'CONTRATOS 2017'!$AP:AP,A1244)</f>
        <v>0</v>
      </c>
    </row>
    <row r="1245" spans="1:5" x14ac:dyDescent="0.2">
      <c r="A1245" s="23" t="s">
        <v>58</v>
      </c>
      <c r="B1245" s="8">
        <v>79572017</v>
      </c>
      <c r="C1245" s="25" t="s">
        <v>260</v>
      </c>
      <c r="D1245" s="21">
        <f>COUNTIFS('CONTRATOS 2017'!AP:AP,A1245,'CONTRATOS 2017'!$AD:AD,"&gt;=1")</f>
        <v>5</v>
      </c>
      <c r="E1245" s="20">
        <f>SUMIFS('CONTRATOS 2017'!$AD:AD,'CONTRATOS 2017'!$AP:AP,A1245)</f>
        <v>215050000</v>
      </c>
    </row>
    <row r="1246" spans="1:5" x14ac:dyDescent="0.2">
      <c r="A1246" s="23" t="s">
        <v>885</v>
      </c>
      <c r="B1246" s="8">
        <v>73123585</v>
      </c>
      <c r="C1246" s="25" t="s">
        <v>186</v>
      </c>
      <c r="D1246" s="21">
        <f>COUNTIFS('CONTRATOS 2017'!AP:AP,A1246,'CONTRATOS 2017'!$AD:AD,"&gt;=1")</f>
        <v>0</v>
      </c>
      <c r="E1246" s="20">
        <f>SUMIFS('CONTRATOS 2017'!$AD:AD,'CONTRATOS 2017'!$AP:AP,A1246)</f>
        <v>0</v>
      </c>
    </row>
    <row r="1247" spans="1:5" x14ac:dyDescent="0.2">
      <c r="A1247" s="23" t="s">
        <v>1327</v>
      </c>
      <c r="B1247" s="8">
        <v>1026555510</v>
      </c>
      <c r="C1247" s="25" t="s">
        <v>173</v>
      </c>
      <c r="D1247" s="21">
        <f>COUNTIFS('CONTRATOS 2017'!AP:AP,A1247,'CONTRATOS 2017'!$AD:AD,"&gt;=1")</f>
        <v>0</v>
      </c>
      <c r="E1247" s="20">
        <f>SUMIFS('CONTRATOS 2017'!$AD:AD,'CONTRATOS 2017'!$AP:AP,A1247)</f>
        <v>0</v>
      </c>
    </row>
    <row r="1248" spans="1:5" x14ac:dyDescent="0.2">
      <c r="A1248" s="23" t="s">
        <v>819</v>
      </c>
      <c r="B1248" s="8">
        <v>60349875</v>
      </c>
      <c r="C1248" s="25" t="s">
        <v>209</v>
      </c>
      <c r="D1248" s="21">
        <f>COUNTIFS('CONTRATOS 2017'!AP:AP,A1248,'CONTRATOS 2017'!$AD:AD,"&gt;=1")</f>
        <v>0</v>
      </c>
      <c r="E1248" s="20">
        <f>SUMIFS('CONTRATOS 2017'!$AD:AD,'CONTRATOS 2017'!$AP:AP,A1248)</f>
        <v>0</v>
      </c>
    </row>
    <row r="1249" spans="1:5" x14ac:dyDescent="0.2">
      <c r="A1249" s="23" t="s">
        <v>57</v>
      </c>
      <c r="B1249" s="8">
        <v>1077438612</v>
      </c>
      <c r="C1249" s="25" t="s">
        <v>267</v>
      </c>
      <c r="D1249" s="21">
        <f>COUNTIFS('CONTRATOS 2017'!AP:AP,A1249,'CONTRATOS 2017'!$AD:AD,"&gt;=1")</f>
        <v>0</v>
      </c>
      <c r="E1249" s="20">
        <f>SUMIFS('CONTRATOS 2017'!$AD:AD,'CONTRATOS 2017'!$AP:AP,A1249)</f>
        <v>0</v>
      </c>
    </row>
    <row r="1250" spans="1:5" x14ac:dyDescent="0.2">
      <c r="A1250" s="23" t="s">
        <v>381</v>
      </c>
      <c r="B1250" s="8">
        <v>11275391</v>
      </c>
      <c r="C1250" s="25" t="s">
        <v>212</v>
      </c>
      <c r="D1250" s="21">
        <f>COUNTIFS('CONTRATOS 2017'!AP:AP,A1250,'CONTRATOS 2017'!$AD:AD,"&gt;=1")</f>
        <v>0</v>
      </c>
      <c r="E1250" s="20">
        <f>SUMIFS('CONTRATOS 2017'!$AD:AD,'CONTRATOS 2017'!$AP:AP,A1250)</f>
        <v>0</v>
      </c>
    </row>
    <row r="1251" spans="1:5" x14ac:dyDescent="0.2">
      <c r="A1251" s="23" t="s">
        <v>877</v>
      </c>
      <c r="B1251" s="8">
        <v>72244410</v>
      </c>
      <c r="C1251" s="25" t="s">
        <v>281</v>
      </c>
      <c r="D1251" s="21">
        <f>COUNTIFS('CONTRATOS 2017'!AP:AP,A1251,'CONTRATOS 2017'!$AD:AD,"&gt;=1")</f>
        <v>0</v>
      </c>
      <c r="E1251" s="20">
        <f>SUMIFS('CONTRATOS 2017'!$AD:AD,'CONTRATOS 2017'!$AP:AP,A1251)</f>
        <v>0</v>
      </c>
    </row>
    <row r="1252" spans="1:5" x14ac:dyDescent="0.2">
      <c r="A1252" s="23" t="s">
        <v>532</v>
      </c>
      <c r="B1252" s="8">
        <v>27603432</v>
      </c>
      <c r="C1252" s="25" t="s">
        <v>247</v>
      </c>
      <c r="D1252" s="21">
        <f>COUNTIFS('CONTRATOS 2017'!AP:AP,A1252,'CONTRATOS 2017'!$AD:AD,"&gt;=1")</f>
        <v>0</v>
      </c>
      <c r="E1252" s="20">
        <f>SUMIFS('CONTRATOS 2017'!$AD:AD,'CONTRATOS 2017'!$AP:AP,A1252)</f>
        <v>0</v>
      </c>
    </row>
    <row r="1253" spans="1:5" x14ac:dyDescent="0.2">
      <c r="A1253" s="23" t="s">
        <v>120</v>
      </c>
      <c r="B1253" s="8">
        <v>52228024</v>
      </c>
      <c r="C1253" s="25" t="s">
        <v>242</v>
      </c>
      <c r="D1253" s="21">
        <f>COUNTIFS('CONTRATOS 2017'!AP:AP,A1253,'CONTRATOS 2017'!$AD:AD,"&gt;=1")</f>
        <v>0</v>
      </c>
      <c r="E1253" s="20">
        <f>SUMIFS('CONTRATOS 2017'!$AD:AD,'CONTRATOS 2017'!$AP:AP,A1253)</f>
        <v>0</v>
      </c>
    </row>
    <row r="1254" spans="1:5" x14ac:dyDescent="0.2">
      <c r="A1254" s="23" t="s">
        <v>835</v>
      </c>
      <c r="B1254" s="8">
        <v>65767693</v>
      </c>
      <c r="C1254" s="25" t="s">
        <v>187</v>
      </c>
      <c r="D1254" s="21">
        <f>COUNTIFS('CONTRATOS 2017'!AP:AP,A1254,'CONTRATOS 2017'!$AD:AD,"&gt;=1")</f>
        <v>0</v>
      </c>
      <c r="E1254" s="20">
        <f>SUMIFS('CONTRATOS 2017'!$AD:AD,'CONTRATOS 2017'!$AP:AP,A1254)</f>
        <v>0</v>
      </c>
    </row>
    <row r="1255" spans="1:5" x14ac:dyDescent="0.2">
      <c r="A1255" s="23" t="s">
        <v>645</v>
      </c>
      <c r="B1255" s="8">
        <v>46668764</v>
      </c>
      <c r="C1255" s="25" t="s">
        <v>252</v>
      </c>
      <c r="D1255" s="21">
        <f>COUNTIFS('CONTRATOS 2017'!AP:AP,A1255,'CONTRATOS 2017'!$AD:AD,"&gt;=1")</f>
        <v>0</v>
      </c>
      <c r="E1255" s="20">
        <f>SUMIFS('CONTRATOS 2017'!$AD:AD,'CONTRATOS 2017'!$AP:AP,A1255)</f>
        <v>0</v>
      </c>
    </row>
    <row r="1256" spans="1:5" x14ac:dyDescent="0.2">
      <c r="A1256" s="23" t="s">
        <v>1377</v>
      </c>
      <c r="B1256" s="8">
        <v>1052956691</v>
      </c>
      <c r="C1256" s="25" t="s">
        <v>201</v>
      </c>
      <c r="D1256" s="21">
        <f>COUNTIFS('CONTRATOS 2017'!AP:AP,A1256,'CONTRATOS 2017'!$AD:AD,"&gt;=1")</f>
        <v>0</v>
      </c>
      <c r="E1256" s="20">
        <f>SUMIFS('CONTRATOS 2017'!$AD:AD,'CONTRATOS 2017'!$AP:AP,A1256)</f>
        <v>0</v>
      </c>
    </row>
    <row r="1257" spans="1:5" x14ac:dyDescent="0.2">
      <c r="A1257" s="23" t="s">
        <v>34</v>
      </c>
      <c r="B1257" s="8">
        <v>91157342</v>
      </c>
      <c r="C1257" s="25" t="s">
        <v>193</v>
      </c>
      <c r="D1257" s="21">
        <f>COUNTIFS('CONTRATOS 2017'!AP:AP,A1257,'CONTRATOS 2017'!$AD:AD,"&gt;=1")</f>
        <v>0</v>
      </c>
      <c r="E1257" s="20">
        <f>SUMIFS('CONTRATOS 2017'!$AD:AD,'CONTRATOS 2017'!$AP:AP,A1257)</f>
        <v>0</v>
      </c>
    </row>
    <row r="1258" spans="1:5" x14ac:dyDescent="0.2">
      <c r="A1258" s="23" t="s">
        <v>1057</v>
      </c>
      <c r="B1258" s="8">
        <v>80031617</v>
      </c>
      <c r="C1258" s="25" t="s">
        <v>160</v>
      </c>
      <c r="D1258" s="21">
        <f>COUNTIFS('CONTRATOS 2017'!AP:AP,A1258,'CONTRATOS 2017'!$AD:AD,"&gt;=1")</f>
        <v>0</v>
      </c>
      <c r="E1258" s="20">
        <f>SUMIFS('CONTRATOS 2017'!$AD:AD,'CONTRATOS 2017'!$AP:AP,A1258)</f>
        <v>0</v>
      </c>
    </row>
    <row r="1259" spans="1:5" x14ac:dyDescent="0.2">
      <c r="A1259" s="23" t="s">
        <v>571</v>
      </c>
      <c r="B1259" s="8">
        <v>36067049</v>
      </c>
      <c r="C1259" s="25" t="s">
        <v>162</v>
      </c>
      <c r="D1259" s="21">
        <f>COUNTIFS('CONTRATOS 2017'!AP:AP,A1259,'CONTRATOS 2017'!$AD:AD,"&gt;=1")</f>
        <v>0</v>
      </c>
      <c r="E1259" s="20">
        <f>SUMIFS('CONTRATOS 2017'!$AD:AD,'CONTRATOS 2017'!$AP:AP,A1259)</f>
        <v>0</v>
      </c>
    </row>
    <row r="1260" spans="1:5" x14ac:dyDescent="0.2">
      <c r="A1260" s="23" t="s">
        <v>1354</v>
      </c>
      <c r="B1260" s="8">
        <v>1032413049</v>
      </c>
      <c r="C1260" s="25" t="s">
        <v>160</v>
      </c>
      <c r="D1260" s="21">
        <f>COUNTIFS('CONTRATOS 2017'!AP:AP,A1260,'CONTRATOS 2017'!$AD:AD,"&gt;=1")</f>
        <v>0</v>
      </c>
      <c r="E1260" s="20">
        <f>SUMIFS('CONTRATOS 2017'!$AD:AD,'CONTRATOS 2017'!$AP:AP,A1260)</f>
        <v>0</v>
      </c>
    </row>
    <row r="1261" spans="1:5" x14ac:dyDescent="0.2">
      <c r="A1261" s="23" t="s">
        <v>1374</v>
      </c>
      <c r="B1261" s="8">
        <v>1047427015</v>
      </c>
      <c r="C1261" s="25" t="s">
        <v>166</v>
      </c>
      <c r="D1261" s="21">
        <f>COUNTIFS('CONTRATOS 2017'!AP:AP,A1261,'CONTRATOS 2017'!$AD:AD,"&gt;=1")</f>
        <v>0</v>
      </c>
      <c r="E1261" s="20">
        <f>SUMIFS('CONTRATOS 2017'!$AD:AD,'CONTRATOS 2017'!$AP:AP,A1261)</f>
        <v>0</v>
      </c>
    </row>
    <row r="1262" spans="1:5" x14ac:dyDescent="0.2">
      <c r="A1262" s="23" t="s">
        <v>833</v>
      </c>
      <c r="B1262" s="8">
        <v>64701923</v>
      </c>
      <c r="C1262" s="25" t="s">
        <v>160</v>
      </c>
      <c r="D1262" s="21">
        <f>COUNTIFS('CONTRATOS 2017'!AP:AP,A1262,'CONTRATOS 2017'!$AD:AD,"&gt;=1")</f>
        <v>0</v>
      </c>
      <c r="E1262" s="20">
        <f>SUMIFS('CONTRATOS 2017'!$AD:AD,'CONTRATOS 2017'!$AP:AP,A1262)</f>
        <v>0</v>
      </c>
    </row>
    <row r="1263" spans="1:5" x14ac:dyDescent="0.2">
      <c r="A1263" s="23" t="s">
        <v>979</v>
      </c>
      <c r="B1263" s="8">
        <v>79590411</v>
      </c>
      <c r="C1263" s="25" t="s">
        <v>160</v>
      </c>
      <c r="D1263" s="21">
        <f>COUNTIFS('CONTRATOS 2017'!AP:AP,A1263,'CONTRATOS 2017'!$AD:AD,"&gt;=1")</f>
        <v>0</v>
      </c>
      <c r="E1263" s="20">
        <f>SUMIFS('CONTRATOS 2017'!$AD:AD,'CONTRATOS 2017'!$AP:AP,A1263)</f>
        <v>0</v>
      </c>
    </row>
    <row r="1264" spans="1:5" x14ac:dyDescent="0.2">
      <c r="A1264" s="23" t="s">
        <v>1263</v>
      </c>
      <c r="B1264" s="8">
        <v>1010181117</v>
      </c>
      <c r="C1264" s="25" t="s">
        <v>160</v>
      </c>
      <c r="D1264" s="21">
        <f>COUNTIFS('CONTRATOS 2017'!AP:AP,A1264,'CONTRATOS 2017'!$AD:AD,"&gt;=1")</f>
        <v>0</v>
      </c>
      <c r="E1264" s="20">
        <f>SUMIFS('CONTRATOS 2017'!$AD:AD,'CONTRATOS 2017'!$AP:AP,A1264)</f>
        <v>0</v>
      </c>
    </row>
    <row r="1265" spans="1:5" x14ac:dyDescent="0.2">
      <c r="A1265" s="23" t="s">
        <v>577</v>
      </c>
      <c r="B1265" s="8">
        <v>36718392</v>
      </c>
      <c r="C1265" s="25" t="s">
        <v>190</v>
      </c>
      <c r="D1265" s="21">
        <f>COUNTIFS('CONTRATOS 2017'!AP:AP,A1265,'CONTRATOS 2017'!$AD:AD,"&gt;=1")</f>
        <v>0</v>
      </c>
      <c r="E1265" s="20">
        <f>SUMIFS('CONTRATOS 2017'!$AD:AD,'CONTRATOS 2017'!$AP:AP,A1265)</f>
        <v>0</v>
      </c>
    </row>
    <row r="1266" spans="1:5" x14ac:dyDescent="0.2">
      <c r="A1266" s="23" t="s">
        <v>1299</v>
      </c>
      <c r="B1266" s="8">
        <v>1018439036</v>
      </c>
      <c r="C1266" s="25" t="s">
        <v>160</v>
      </c>
      <c r="D1266" s="21">
        <f>COUNTIFS('CONTRATOS 2017'!AP:AP,A1266,'CONTRATOS 2017'!$AD:AD,"&gt;=1")</f>
        <v>0</v>
      </c>
      <c r="E1266" s="20">
        <f>SUMIFS('CONTRATOS 2017'!$AD:AD,'CONTRATOS 2017'!$AP:AP,A1266)</f>
        <v>0</v>
      </c>
    </row>
    <row r="1267" spans="1:5" x14ac:dyDescent="0.2">
      <c r="A1267" s="23" t="s">
        <v>843</v>
      </c>
      <c r="B1267" s="8">
        <v>66967459</v>
      </c>
      <c r="C1267" s="25" t="s">
        <v>164</v>
      </c>
      <c r="D1267" s="21">
        <f>COUNTIFS('CONTRATOS 2017'!AP:AP,A1267,'CONTRATOS 2017'!$AD:AD,"&gt;=1")</f>
        <v>0</v>
      </c>
      <c r="E1267" s="20">
        <f>SUMIFS('CONTRATOS 2017'!$AD:AD,'CONTRATOS 2017'!$AP:AP,A1267)</f>
        <v>0</v>
      </c>
    </row>
    <row r="1268" spans="1:5" x14ac:dyDescent="0.2">
      <c r="A1268" s="23" t="s">
        <v>505</v>
      </c>
      <c r="B1268" s="8">
        <v>21183334</v>
      </c>
      <c r="C1268" s="25" t="s">
        <v>196</v>
      </c>
      <c r="D1268" s="21">
        <f>COUNTIFS('CONTRATOS 2017'!AP:AP,A1268,'CONTRATOS 2017'!$AD:AD,"&gt;=1")</f>
        <v>0</v>
      </c>
      <c r="E1268" s="20">
        <f>SUMIFS('CONTRATOS 2017'!$AD:AD,'CONTRATOS 2017'!$AP:AP,A1268)</f>
        <v>0</v>
      </c>
    </row>
    <row r="1269" spans="1:5" x14ac:dyDescent="0.2">
      <c r="A1269" s="23" t="s">
        <v>679</v>
      </c>
      <c r="B1269" s="8">
        <v>51989462</v>
      </c>
      <c r="C1269" s="25" t="s">
        <v>160</v>
      </c>
      <c r="D1269" s="21">
        <f>COUNTIFS('CONTRATOS 2017'!AP:AP,A1269,'CONTRATOS 2017'!$AD:AD,"&gt;=1")</f>
        <v>0</v>
      </c>
      <c r="E1269" s="20">
        <f>SUMIFS('CONTRATOS 2017'!$AD:AD,'CONTRATOS 2017'!$AP:AP,A1269)</f>
        <v>0</v>
      </c>
    </row>
    <row r="1270" spans="1:5" x14ac:dyDescent="0.2">
      <c r="A1270" s="23" t="s">
        <v>808</v>
      </c>
      <c r="B1270" s="8">
        <v>56054902</v>
      </c>
      <c r="C1270" s="25" t="s">
        <v>216</v>
      </c>
      <c r="D1270" s="21">
        <f>COUNTIFS('CONTRATOS 2017'!AP:AP,A1270,'CONTRATOS 2017'!$AD:AD,"&gt;=1")</f>
        <v>0</v>
      </c>
      <c r="E1270" s="20">
        <f>SUMIFS('CONTRATOS 2017'!$AD:AD,'CONTRATOS 2017'!$AP:AP,A1270)</f>
        <v>0</v>
      </c>
    </row>
    <row r="1271" spans="1:5" x14ac:dyDescent="0.2">
      <c r="A1271" s="23" t="s">
        <v>1096</v>
      </c>
      <c r="B1271" s="8">
        <v>80221863</v>
      </c>
      <c r="C1271" s="25" t="s">
        <v>170</v>
      </c>
      <c r="D1271" s="21">
        <f>COUNTIFS('CONTRATOS 2017'!AP:AP,A1271,'CONTRATOS 2017'!$AD:AD,"&gt;=1")</f>
        <v>0</v>
      </c>
      <c r="E1271" s="20">
        <f>SUMIFS('CONTRATOS 2017'!$AD:AD,'CONTRATOS 2017'!$AP:AP,A1271)</f>
        <v>0</v>
      </c>
    </row>
    <row r="1272" spans="1:5" x14ac:dyDescent="0.2">
      <c r="A1272" s="23" t="s">
        <v>1208</v>
      </c>
      <c r="B1272" s="8">
        <v>91531562</v>
      </c>
      <c r="C1272" s="25" t="s">
        <v>160</v>
      </c>
      <c r="D1272" s="21">
        <f>COUNTIFS('CONTRATOS 2017'!AP:AP,A1272,'CONTRATOS 2017'!$AD:AD,"&gt;=1")</f>
        <v>0</v>
      </c>
      <c r="E1272" s="20">
        <f>SUMIFS('CONTRATOS 2017'!$AD:AD,'CONTRATOS 2017'!$AP:AP,A1272)</f>
        <v>0</v>
      </c>
    </row>
    <row r="1273" spans="1:5" x14ac:dyDescent="0.2">
      <c r="A1273" s="23" t="s">
        <v>824</v>
      </c>
      <c r="B1273" s="8">
        <v>63312971</v>
      </c>
      <c r="C1273" s="25" t="s">
        <v>183</v>
      </c>
      <c r="D1273" s="21">
        <f>COUNTIFS('CONTRATOS 2017'!AP:AP,A1273,'CONTRATOS 2017'!$AD:AD,"&gt;=1")</f>
        <v>0</v>
      </c>
      <c r="E1273" s="20">
        <f>SUMIFS('CONTRATOS 2017'!$AD:AD,'CONTRATOS 2017'!$AP:AP,A1273)</f>
        <v>0</v>
      </c>
    </row>
    <row r="1274" spans="1:5" x14ac:dyDescent="0.2">
      <c r="A1274" s="23" t="s">
        <v>811</v>
      </c>
      <c r="B1274" s="8">
        <v>59586370</v>
      </c>
      <c r="C1274" s="25" t="s">
        <v>221</v>
      </c>
      <c r="D1274" s="21">
        <f>COUNTIFS('CONTRATOS 2017'!AP:AP,A1274,'CONTRATOS 2017'!$AD:AD,"&gt;=1")</f>
        <v>0</v>
      </c>
      <c r="E1274" s="20">
        <f>SUMIFS('CONTRATOS 2017'!$AD:AD,'CONTRATOS 2017'!$AP:AP,A1274)</f>
        <v>0</v>
      </c>
    </row>
    <row r="1275" spans="1:5" x14ac:dyDescent="0.2">
      <c r="A1275" s="23" t="s">
        <v>557</v>
      </c>
      <c r="B1275" s="8">
        <v>32907154</v>
      </c>
      <c r="C1275" s="25" t="s">
        <v>248</v>
      </c>
      <c r="D1275" s="21">
        <f>COUNTIFS('CONTRATOS 2017'!AP:AP,A1275,'CONTRATOS 2017'!$AD:AD,"&gt;=1")</f>
        <v>0</v>
      </c>
      <c r="E1275" s="20">
        <f>SUMIFS('CONTRATOS 2017'!$AD:AD,'CONTRATOS 2017'!$AP:AP,A1275)</f>
        <v>0</v>
      </c>
    </row>
    <row r="1276" spans="1:5" x14ac:dyDescent="0.2">
      <c r="A1276" s="23" t="s">
        <v>1339</v>
      </c>
      <c r="B1276" s="8">
        <v>1031134061</v>
      </c>
      <c r="C1276" s="25" t="s">
        <v>160</v>
      </c>
      <c r="D1276" s="21">
        <f>COUNTIFS('CONTRATOS 2017'!AP:AP,A1276,'CONTRATOS 2017'!$AD:AD,"&gt;=1")</f>
        <v>0</v>
      </c>
      <c r="E1276" s="20">
        <f>SUMIFS('CONTRATOS 2017'!$AD:AD,'CONTRATOS 2017'!$AP:AP,A1276)</f>
        <v>0</v>
      </c>
    </row>
    <row r="1277" spans="1:5" x14ac:dyDescent="0.2">
      <c r="A1277" s="23" t="s">
        <v>1321</v>
      </c>
      <c r="B1277" s="8">
        <v>1023904441</v>
      </c>
      <c r="C1277" s="25" t="s">
        <v>160</v>
      </c>
      <c r="D1277" s="21">
        <f>COUNTIFS('CONTRATOS 2017'!AP:AP,A1277,'CONTRATOS 2017'!$AD:AD,"&gt;=1")</f>
        <v>0</v>
      </c>
      <c r="E1277" s="20">
        <f>SUMIFS('CONTRATOS 2017'!$AD:AD,'CONTRATOS 2017'!$AP:AP,A1277)</f>
        <v>0</v>
      </c>
    </row>
    <row r="1278" spans="1:5" x14ac:dyDescent="0.2">
      <c r="A1278" s="23" t="s">
        <v>676</v>
      </c>
      <c r="B1278" s="8">
        <v>51939788</v>
      </c>
      <c r="C1278" s="25" t="s">
        <v>262</v>
      </c>
      <c r="D1278" s="21">
        <f>COUNTIFS('CONTRATOS 2017'!AP:AP,A1278,'CONTRATOS 2017'!$AD:AD,"&gt;=1")</f>
        <v>0</v>
      </c>
      <c r="E1278" s="20">
        <f>SUMIFS('CONTRATOS 2017'!$AD:AD,'CONTRATOS 2017'!$AP:AP,A1278)</f>
        <v>0</v>
      </c>
    </row>
    <row r="1279" spans="1:5" x14ac:dyDescent="0.2">
      <c r="A1279" s="23" t="s">
        <v>1277</v>
      </c>
      <c r="B1279" s="8">
        <v>1014186141</v>
      </c>
      <c r="C1279" s="25" t="s">
        <v>189</v>
      </c>
      <c r="D1279" s="21">
        <f>COUNTIFS('CONTRATOS 2017'!AP:AP,A1279,'CONTRATOS 2017'!$AD:AD,"&gt;=1")</f>
        <v>0</v>
      </c>
      <c r="E1279" s="20">
        <f>SUMIFS('CONTRATOS 2017'!$AD:AD,'CONTRATOS 2017'!$AP:AP,A1279)</f>
        <v>0</v>
      </c>
    </row>
    <row r="1280" spans="1:5" x14ac:dyDescent="0.2">
      <c r="C1280" s="1"/>
      <c r="D1280" s="1">
        <f>SUBTOTAL(9,D3:D1279)</f>
        <v>198</v>
      </c>
    </row>
    <row r="1281" spans="4:4" x14ac:dyDescent="0.2">
      <c r="D1281" s="1">
        <f>233-D1280</f>
        <v>35</v>
      </c>
    </row>
  </sheetData>
  <autoFilter ref="A2:E1281"/>
  <sortState ref="A488:J495">
    <sortCondition ref="A488"/>
  </sortState>
  <printOptions horizontalCentered="1" verticalCentered="1"/>
  <pageMargins left="0.70866141732283472" right="0.70866141732283472" top="0.39370078740157483" bottom="0.59055118110236227" header="0.31496062992125984" footer="0.31496062992125984"/>
  <pageSetup paperSize="14" scale="86" orientation="landscape" r:id="rId1"/>
  <headerFooter>
    <oddFooter>&amp;RMYPP
&amp;N
&amp;D</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B3:H26"/>
  <sheetViews>
    <sheetView topLeftCell="A21" workbookViewId="0">
      <selection activeCell="B25" sqref="B25"/>
    </sheetView>
  </sheetViews>
  <sheetFormatPr baseColWidth="10" defaultRowHeight="15" x14ac:dyDescent="0.25"/>
  <cols>
    <col min="3" max="3" width="28.7109375" customWidth="1"/>
    <col min="4" max="4" width="19.28515625" customWidth="1"/>
    <col min="5" max="5" width="15.85546875" customWidth="1"/>
    <col min="6" max="6" width="18.28515625" customWidth="1"/>
    <col min="7" max="7" width="17.5703125" customWidth="1"/>
    <col min="8" max="8" width="16.28515625" customWidth="1"/>
  </cols>
  <sheetData>
    <row r="3" spans="2:7" x14ac:dyDescent="0.25">
      <c r="B3" s="311" t="s">
        <v>2877</v>
      </c>
    </row>
    <row r="4" spans="2:7" x14ac:dyDescent="0.25">
      <c r="B4" s="312"/>
    </row>
    <row r="5" spans="2:7" x14ac:dyDescent="0.25">
      <c r="B5" s="311" t="s">
        <v>2878</v>
      </c>
    </row>
    <row r="6" spans="2:7" x14ac:dyDescent="0.25">
      <c r="B6" s="312"/>
    </row>
    <row r="7" spans="2:7" ht="28.5" x14ac:dyDescent="0.25">
      <c r="B7" s="312" t="s">
        <v>2271</v>
      </c>
    </row>
    <row r="8" spans="2:7" x14ac:dyDescent="0.25">
      <c r="B8" s="312"/>
    </row>
    <row r="9" spans="2:7" x14ac:dyDescent="0.25">
      <c r="B9" s="312"/>
    </row>
    <row r="10" spans="2:7" x14ac:dyDescent="0.25">
      <c r="B10" s="312"/>
    </row>
    <row r="11" spans="2:7" x14ac:dyDescent="0.25">
      <c r="B11" s="312"/>
    </row>
    <row r="12" spans="2:7" ht="15.75" thickBot="1" x14ac:dyDescent="0.3">
      <c r="B12" s="170" t="s">
        <v>2879</v>
      </c>
    </row>
    <row r="13" spans="2:7" ht="15.75" thickBot="1" x14ac:dyDescent="0.3">
      <c r="B13" s="313"/>
      <c r="C13" s="314"/>
      <c r="D13" s="314"/>
      <c r="E13" s="314"/>
      <c r="F13" s="314"/>
      <c r="G13" s="315"/>
    </row>
    <row r="14" spans="2:7" ht="30.75" thickBot="1" x14ac:dyDescent="0.3">
      <c r="B14" s="317" t="s">
        <v>2267</v>
      </c>
      <c r="C14" s="318" t="s">
        <v>2268</v>
      </c>
      <c r="D14" s="318" t="s">
        <v>2269</v>
      </c>
      <c r="E14" s="318" t="s">
        <v>2270</v>
      </c>
      <c r="F14" s="318" t="s">
        <v>2271</v>
      </c>
      <c r="G14" s="319" t="s">
        <v>2272</v>
      </c>
    </row>
    <row r="15" spans="2:7" ht="44.25" thickTop="1" thickBot="1" x14ac:dyDescent="0.3">
      <c r="B15" s="320">
        <v>14918</v>
      </c>
      <c r="C15" s="316" t="s">
        <v>2273</v>
      </c>
      <c r="D15" s="316" t="s">
        <v>3349</v>
      </c>
      <c r="E15" s="316" t="s">
        <v>3350</v>
      </c>
      <c r="F15" s="316" t="s">
        <v>3352</v>
      </c>
      <c r="G15" s="561">
        <v>3992703.75</v>
      </c>
    </row>
    <row r="16" spans="2:7" ht="44.25" thickTop="1" thickBot="1" x14ac:dyDescent="0.3">
      <c r="B16" s="320">
        <v>14136</v>
      </c>
      <c r="C16" s="316" t="s">
        <v>2273</v>
      </c>
      <c r="D16" s="316" t="s">
        <v>3351</v>
      </c>
      <c r="E16" s="316" t="s">
        <v>3350</v>
      </c>
      <c r="F16" s="316" t="s">
        <v>3352</v>
      </c>
      <c r="G16" s="562">
        <v>950000000</v>
      </c>
    </row>
    <row r="17" spans="2:8" ht="44.25" thickTop="1" thickBot="1" x14ac:dyDescent="0.3">
      <c r="B17" s="320">
        <v>14812</v>
      </c>
      <c r="C17" s="316" t="s">
        <v>2273</v>
      </c>
      <c r="D17" s="316" t="s">
        <v>3353</v>
      </c>
      <c r="E17" s="316" t="s">
        <v>3350</v>
      </c>
      <c r="F17" s="316" t="s">
        <v>3354</v>
      </c>
      <c r="G17" s="562">
        <v>965063172</v>
      </c>
    </row>
    <row r="18" spans="2:8" ht="44.25" thickTop="1" thickBot="1" x14ac:dyDescent="0.3">
      <c r="B18" s="320">
        <v>14732</v>
      </c>
      <c r="C18" s="316" t="s">
        <v>2273</v>
      </c>
      <c r="D18" s="316" t="s">
        <v>3355</v>
      </c>
      <c r="E18" s="316" t="s">
        <v>3350</v>
      </c>
      <c r="F18" s="316" t="s">
        <v>3356</v>
      </c>
      <c r="G18" s="561">
        <v>2383617.6</v>
      </c>
    </row>
    <row r="19" spans="2:8" ht="44.25" thickTop="1" thickBot="1" x14ac:dyDescent="0.3">
      <c r="B19" s="321">
        <v>14731</v>
      </c>
      <c r="C19" s="322" t="s">
        <v>2273</v>
      </c>
      <c r="D19" s="322" t="s">
        <v>3357</v>
      </c>
      <c r="E19" s="316" t="s">
        <v>3350</v>
      </c>
      <c r="F19" s="316" t="s">
        <v>3356</v>
      </c>
      <c r="G19" s="563">
        <v>4398240</v>
      </c>
    </row>
    <row r="20" spans="2:8" ht="44.25" thickTop="1" thickBot="1" x14ac:dyDescent="0.3">
      <c r="B20" s="321">
        <v>14730</v>
      </c>
      <c r="C20" s="322" t="s">
        <v>2273</v>
      </c>
      <c r="D20" s="322" t="s">
        <v>3358</v>
      </c>
      <c r="E20" s="316" t="s">
        <v>3350</v>
      </c>
      <c r="F20" s="316" t="s">
        <v>3356</v>
      </c>
      <c r="G20" s="563">
        <v>2542219.85</v>
      </c>
      <c r="H20" s="564" t="s">
        <v>3359</v>
      </c>
    </row>
    <row r="21" spans="2:8" ht="44.25" thickTop="1" thickBot="1" x14ac:dyDescent="0.3">
      <c r="B21" s="632">
        <v>14729</v>
      </c>
      <c r="C21" s="322" t="s">
        <v>2273</v>
      </c>
      <c r="D21" s="322" t="s">
        <v>3360</v>
      </c>
      <c r="E21" s="316" t="s">
        <v>3350</v>
      </c>
      <c r="F21" s="316" t="s">
        <v>3356</v>
      </c>
      <c r="G21" s="563">
        <v>1374450</v>
      </c>
    </row>
    <row r="22" spans="2:8" ht="44.25" thickTop="1" thickBot="1" x14ac:dyDescent="0.3">
      <c r="B22" s="321">
        <v>14308</v>
      </c>
      <c r="C22" s="322" t="s">
        <v>2273</v>
      </c>
      <c r="D22" s="322" t="s">
        <v>3361</v>
      </c>
      <c r="E22" s="565" t="s">
        <v>3350</v>
      </c>
      <c r="F22" s="316" t="s">
        <v>3362</v>
      </c>
      <c r="G22" s="563">
        <v>17655644</v>
      </c>
    </row>
    <row r="23" spans="2:8" ht="44.25" thickTop="1" thickBot="1" x14ac:dyDescent="0.3">
      <c r="B23" s="321">
        <v>14103</v>
      </c>
      <c r="C23" s="322" t="s">
        <v>2273</v>
      </c>
      <c r="D23" s="322" t="s">
        <v>3363</v>
      </c>
      <c r="E23" s="565" t="s">
        <v>3350</v>
      </c>
      <c r="F23" s="565" t="s">
        <v>1878</v>
      </c>
      <c r="G23" s="566">
        <v>45113644</v>
      </c>
    </row>
    <row r="24" spans="2:8" ht="44.25" thickTop="1" thickBot="1" x14ac:dyDescent="0.3">
      <c r="B24" s="321">
        <v>15131</v>
      </c>
      <c r="C24" s="322" t="s">
        <v>2273</v>
      </c>
      <c r="D24" s="322" t="s">
        <v>3364</v>
      </c>
      <c r="E24" s="565" t="s">
        <v>3350</v>
      </c>
      <c r="F24" s="565" t="s">
        <v>3365</v>
      </c>
      <c r="G24" s="566">
        <v>13803851</v>
      </c>
    </row>
    <row r="25" spans="2:8" ht="44.25" thickTop="1" thickBot="1" x14ac:dyDescent="0.3">
      <c r="B25" s="632">
        <v>15346</v>
      </c>
      <c r="C25" s="633" t="s">
        <v>2273</v>
      </c>
      <c r="D25" s="633" t="s">
        <v>3492</v>
      </c>
      <c r="E25" s="565" t="s">
        <v>3350</v>
      </c>
      <c r="F25" s="565" t="s">
        <v>3493</v>
      </c>
      <c r="G25" s="566">
        <v>105000000</v>
      </c>
    </row>
    <row r="26" spans="2:8" ht="44.25" thickTop="1" thickBot="1" x14ac:dyDescent="0.3">
      <c r="B26" s="632">
        <v>15463</v>
      </c>
      <c r="C26" s="633" t="s">
        <v>2273</v>
      </c>
      <c r="D26" s="633" t="s">
        <v>3494</v>
      </c>
      <c r="E26" s="565" t="s">
        <v>3350</v>
      </c>
      <c r="F26" s="565" t="s">
        <v>3495</v>
      </c>
      <c r="G26" s="566">
        <v>33767820.899999999</v>
      </c>
    </row>
  </sheetData>
  <hyperlinks>
    <hyperlink ref="B12" r:id="rId1" display="http://www.colombiacompra.gov.co/?q=tienda-virtual-del-estado-colombiano/ordenes-de-compra/csv/?number_order=&amp;state=&amp;entity=UNIDAD%20ADMINISTRATIVA%20ESPECIAL%20MIGRACION%20COLOMBIA&amp;tool=&amp;date_to=2016-10-31&amp;date_from=2016-10-01"/>
    <hyperlink ref="C13" r:id="rId2" tooltip="ordenar por Entidad Estatal" display="http://www.colombiacompra.gov.co/tienda-virtual-del-estado-colombiano/ordenes-de-compra?number_order=&amp;state=&amp;entity=UNIDAD%20ADMINISTRATIVA%20ESPECIAL%20MIGRACION%20COLOMBIA&amp;tool=&amp;date_to=2016-10-31&amp;date_from=2016-10-01&amp;sort=asc&amp;order=Entidad%20Estatal"/>
    <hyperlink ref="D13" r:id="rId3" tooltip="ordenar por Fecha de la orden" display="http://www.colombiacompra.gov.co/tienda-virtual-del-estado-colombiano/ordenes-de-compra?number_order=&amp;state=&amp;entity=UNIDAD%20ADMINISTRATIVA%20ESPECIAL%20MIGRACION%20COLOMBIA&amp;tool=&amp;date_to=2016-10-31&amp;date_from=2016-10-01&amp;sort=asc&amp;order=Fecha%20de%20la%20orden"/>
    <hyperlink ref="E13" r:id="rId4" tooltip="ordenar por Estado" display="http://www.colombiacompra.gov.co/tienda-virtual-del-estado-colombiano/ordenes-de-compra?number_order=&amp;state=&amp;entity=UNIDAD%20ADMINISTRATIVA%20ESPECIAL%20MIGRACION%20COLOMBIA&amp;tool=&amp;date_to=2016-10-31&amp;date_from=2016-10-01&amp;sort=asc&amp;order=Estado"/>
    <hyperlink ref="F13" r:id="rId5" tooltip="ordenar por Instrumento" display="http://www.colombiacompra.gov.co/tienda-virtual-del-estado-colombiano/ordenes-de-compra?number_order=&amp;state=&amp;entity=UNIDAD%20ADMINISTRATIVA%20ESPECIAL%20MIGRACION%20COLOMBIA&amp;tool=&amp;date_to=2016-10-31&amp;date_from=2016-10-01&amp;sort=asc&amp;order=Instrumento"/>
    <hyperlink ref="G13" r:id="rId6" tooltip="ordenar por Total" display="http://www.colombiacompra.gov.co/tienda-virtual-del-estado-colombiano/ordenes-de-compra?number_order=&amp;state=&amp;entity=UNIDAD%20ADMINISTRATIVA%20ESPECIAL%20MIGRACION%20COLOMBIA&amp;tool=&amp;date_to=2016-10-31&amp;date_from=2016-10-01&amp;sort=asc&amp;order=Total"/>
    <hyperlink ref="B14" r:id="rId7" tooltip="ordenar por Orden de Compra" display="http://www.colombiacompra.gov.co/tienda-virtual-del-estado-colombiano/ordenes-de-compra?number_order=&amp;state=&amp;entity=UNIDAD%20ADMINISTRATIVA%20ESPECIAL%20MIGRACION%20COLOMBIA&amp;tool=&amp;date_to=2016-10-31&amp;date_from=2016-10-01&amp;sort=desc&amp;order=Orden%20de%20Compra"/>
    <hyperlink ref="C14" r:id="rId8" tooltip="ordenar por Entidad Estatal" display="http://www.colombiacompra.gov.co/tienda-virtual-del-estado-colombiano/ordenes-de-compra?number_order=&amp;state=&amp;entity=UNIDAD%20ADMINISTRATIVA%20ESPECIAL%20MIGRACION%20COLOMBIA&amp;tool=&amp;date_to=2016-10-31&amp;date_from=2016-10-01&amp;sort=asc&amp;order=Entidad%20Estatal"/>
    <hyperlink ref="D14" r:id="rId9" tooltip="ordenar por Fecha de la orden" display="http://www.colombiacompra.gov.co/tienda-virtual-del-estado-colombiano/ordenes-de-compra?number_order=&amp;state=&amp;entity=UNIDAD%20ADMINISTRATIVA%20ESPECIAL%20MIGRACION%20COLOMBIA&amp;tool=&amp;date_to=2016-10-31&amp;date_from=2016-10-01&amp;sort=asc&amp;order=Fecha%20de%20la%20orden"/>
    <hyperlink ref="E14" r:id="rId10" tooltip="ordenar por Estado" display="http://www.colombiacompra.gov.co/tienda-virtual-del-estado-colombiano/ordenes-de-compra?number_order=&amp;state=&amp;entity=UNIDAD%20ADMINISTRATIVA%20ESPECIAL%20MIGRACION%20COLOMBIA&amp;tool=&amp;date_to=2016-10-31&amp;date_from=2016-10-01&amp;sort=asc&amp;order=Estado"/>
    <hyperlink ref="F14" r:id="rId11" tooltip="ordenar por Instrumento" display="http://www.colombiacompra.gov.co/tienda-virtual-del-estado-colombiano/ordenes-de-compra?number_order=&amp;state=&amp;entity=UNIDAD%20ADMINISTRATIVA%20ESPECIAL%20MIGRACION%20COLOMBIA&amp;tool=&amp;date_to=2016-10-31&amp;date_from=2016-10-01&amp;sort=asc&amp;order=Instrumento"/>
    <hyperlink ref="G14" r:id="rId12" tooltip="ordenar por Total" display="http://www.colombiacompra.gov.co/tienda-virtual-del-estado-colombiano/ordenes-de-compra?number_order=&amp;state=&amp;entity=UNIDAD%20ADMINISTRATIVA%20ESPECIAL%20MIGRACION%20COLOMBIA&amp;tool=&amp;date_to=2016-10-31&amp;date_from=2016-10-01&amp;sort=asc&amp;order=Total"/>
    <hyperlink ref="B15" r:id="rId13" display="https://www.colombiacompra.gov.co/tienda-virtual-del-estado-colombiano/orden-de-compra/14918"/>
    <hyperlink ref="B16" r:id="rId14" display="http://www.colombiacompra.gov.co/tienda-virtual-del-estado-colombiano/orden-de-compra/11450"/>
    <hyperlink ref="B17" r:id="rId15" display="https://www.colombiacompra.gov.co/tienda-virtual-del-estado-colombiano/orden-de-compra/14812"/>
    <hyperlink ref="B18" r:id="rId16" display="https://www.colombiacompra.gov.co/tienda-virtual-del-estado-colombiano/orden-de-compra/14732"/>
    <hyperlink ref="B19" r:id="rId17" display="https://www.colombiacompra.gov.co/tienda-virtual-del-estado-colombiano/orden-de-compra/14731"/>
    <hyperlink ref="B20" r:id="rId18" display="https://www.colombiacompra.gov.co/tienda-virtual-del-estado-colombiano/orden-de-compra/14730"/>
    <hyperlink ref="B22" r:id="rId19" display="https://www.colombiacompra.gov.co/tienda-virtual-del-estado-colombiano/orden-de-compra/14308"/>
    <hyperlink ref="B23" r:id="rId20" display="https://www.colombiacompra.gov.co/tienda-virtual-del-estado-colombiano/orden-de-compra/14103"/>
    <hyperlink ref="B24" r:id="rId21" display="https://www.colombiacompra.gov.co/tienda-virtual-del-estado-colombiano/orden-de-compra/15131"/>
    <hyperlink ref="B25" r:id="rId22" display="https://www.colombiacompra.gov.co/tienda-virtual-del-estado-colombiano/orden-de-compra/15346"/>
    <hyperlink ref="B26" r:id="rId23" display="https://www.colombiacompra.gov.co/tienda-virtual-del-estado-colombiano/orden-de-compra/15463"/>
    <hyperlink ref="B21" r:id="rId24" display="https://www.colombiacompra.gov.co/tienda-virtual-del-estado-colombiano/orden-de-compra/14729"/>
  </hyperlinks>
  <pageMargins left="0.7" right="0.7" top="0.75" bottom="0.75" header="0.3" footer="0.3"/>
  <pageSetup orientation="portrait" r:id="rId25"/>
  <drawing r:id="rId26"/>
  <legacyDrawing r:id="rId27"/>
  <controls>
    <mc:AlternateContent xmlns:mc="http://schemas.openxmlformats.org/markup-compatibility/2006">
      <mc:Choice Requires="x14">
        <control shapeId="8197" r:id="rId28" name="Control 5">
          <controlPr defaultSize="0" r:id="rId29">
            <anchor moveWithCells="1">
              <from>
                <xdr:col>1</xdr:col>
                <xdr:colOff>0</xdr:colOff>
                <xdr:row>10</xdr:row>
                <xdr:rowOff>0</xdr:rowOff>
              </from>
              <to>
                <xdr:col>1</xdr:col>
                <xdr:colOff>552450</xdr:colOff>
                <xdr:row>11</xdr:row>
                <xdr:rowOff>123825</xdr:rowOff>
              </to>
            </anchor>
          </controlPr>
        </control>
      </mc:Choice>
      <mc:Fallback>
        <control shapeId="8197" r:id="rId28" name="Control 5"/>
      </mc:Fallback>
    </mc:AlternateContent>
    <mc:AlternateContent xmlns:mc="http://schemas.openxmlformats.org/markup-compatibility/2006">
      <mc:Choice Requires="x14">
        <control shapeId="8196" r:id="rId30" name="Control 4">
          <controlPr defaultSize="0" r:id="rId31">
            <anchor moveWithCells="1">
              <from>
                <xdr:col>1</xdr:col>
                <xdr:colOff>0</xdr:colOff>
                <xdr:row>9</xdr:row>
                <xdr:rowOff>0</xdr:rowOff>
              </from>
              <to>
                <xdr:col>1</xdr:col>
                <xdr:colOff>609600</xdr:colOff>
                <xdr:row>10</xdr:row>
                <xdr:rowOff>123825</xdr:rowOff>
              </to>
            </anchor>
          </controlPr>
        </control>
      </mc:Choice>
      <mc:Fallback>
        <control shapeId="8196" r:id="rId30" name="Control 4"/>
      </mc:Fallback>
    </mc:AlternateContent>
    <mc:AlternateContent xmlns:mc="http://schemas.openxmlformats.org/markup-compatibility/2006">
      <mc:Choice Requires="x14">
        <control shapeId="8195" r:id="rId32" name="Control 3">
          <controlPr defaultSize="0" autoPict="0" r:id="rId33">
            <anchor moveWithCells="1">
              <from>
                <xdr:col>1</xdr:col>
                <xdr:colOff>0</xdr:colOff>
                <xdr:row>7</xdr:row>
                <xdr:rowOff>0</xdr:rowOff>
              </from>
              <to>
                <xdr:col>6</xdr:col>
                <xdr:colOff>571500</xdr:colOff>
                <xdr:row>8</xdr:row>
                <xdr:rowOff>38100</xdr:rowOff>
              </to>
            </anchor>
          </controlPr>
        </control>
      </mc:Choice>
      <mc:Fallback>
        <control shapeId="8195" r:id="rId32" name="Control 3"/>
      </mc:Fallback>
    </mc:AlternateContent>
    <mc:AlternateContent xmlns:mc="http://schemas.openxmlformats.org/markup-compatibility/2006">
      <mc:Choice Requires="x14">
        <control shapeId="8194" r:id="rId34" name="Control 2">
          <controlPr defaultSize="0" autoPict="0" r:id="rId35">
            <anchor moveWithCells="1">
              <from>
                <xdr:col>1</xdr:col>
                <xdr:colOff>0</xdr:colOff>
                <xdr:row>5</xdr:row>
                <xdr:rowOff>0</xdr:rowOff>
              </from>
              <to>
                <xdr:col>2</xdr:col>
                <xdr:colOff>723900</xdr:colOff>
                <xdr:row>6</xdr:row>
                <xdr:rowOff>38100</xdr:rowOff>
              </to>
            </anchor>
          </controlPr>
        </control>
      </mc:Choice>
      <mc:Fallback>
        <control shapeId="8194" r:id="rId34" name="Control 2"/>
      </mc:Fallback>
    </mc:AlternateContent>
    <mc:AlternateContent xmlns:mc="http://schemas.openxmlformats.org/markup-compatibility/2006">
      <mc:Choice Requires="x14">
        <control shapeId="8193" r:id="rId36" name="Control 1">
          <controlPr defaultSize="0" autoPict="0" r:id="rId37">
            <anchor moveWithCells="1">
              <from>
                <xdr:col>1</xdr:col>
                <xdr:colOff>0</xdr:colOff>
                <xdr:row>3</xdr:row>
                <xdr:rowOff>0</xdr:rowOff>
              </from>
              <to>
                <xdr:col>2</xdr:col>
                <xdr:colOff>723900</xdr:colOff>
                <xdr:row>4</xdr:row>
                <xdr:rowOff>38100</xdr:rowOff>
              </to>
            </anchor>
          </controlPr>
        </control>
      </mc:Choice>
      <mc:Fallback>
        <control shapeId="8193" r:id="rId36" name="Control 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E2" sqref="E2:AM2"/>
    </sheetView>
  </sheetViews>
  <sheetFormatPr baseColWidth="10" defaultColWidth="14.42578125" defaultRowHeight="12.75" x14ac:dyDescent="0.25"/>
  <cols>
    <col min="1" max="1" width="9.42578125" style="239" hidden="1" customWidth="1"/>
    <col min="2" max="2" width="17.85546875" style="189" hidden="1" customWidth="1"/>
    <col min="3" max="3" width="19.5703125" style="240" hidden="1" customWidth="1"/>
    <col min="4" max="4" width="14.42578125" style="240"/>
    <col min="5" max="5" width="13.5703125" style="100" customWidth="1"/>
    <col min="6" max="6" width="13.28515625" style="241" customWidth="1"/>
    <col min="7" max="7" width="16" style="242" customWidth="1"/>
    <col min="8" max="8" width="9.7109375" style="242" customWidth="1"/>
    <col min="9" max="9" width="11.85546875" style="252" customWidth="1"/>
    <col min="10" max="10" width="14.7109375" style="243" customWidth="1"/>
    <col min="11" max="11" width="20.7109375" style="250" customWidth="1"/>
    <col min="12" max="12" width="16.42578125" style="245" customWidth="1"/>
    <col min="13" max="13" width="49.42578125" style="266" customWidth="1"/>
    <col min="14" max="14" width="12.42578125" style="246" customWidth="1"/>
    <col min="15" max="15" width="9.85546875" style="106" customWidth="1"/>
    <col min="16" max="16" width="20.28515625" style="188" customWidth="1"/>
    <col min="17" max="17" width="15" style="189" customWidth="1"/>
    <col min="18" max="18" width="8.85546875" style="189" customWidth="1"/>
    <col min="19" max="19" width="12.140625" style="101" customWidth="1"/>
    <col min="20" max="20" width="14.28515625" style="106" customWidth="1"/>
    <col min="21" max="21" width="14.28515625" style="101" customWidth="1"/>
    <col min="22" max="22" width="13.7109375" style="194" customWidth="1"/>
    <col min="23" max="23" width="10.7109375" style="323" customWidth="1"/>
    <col min="24" max="24" width="11.7109375" style="101" customWidth="1"/>
    <col min="25" max="25" width="11.7109375" style="102" customWidth="1"/>
    <col min="26" max="26" width="18.5703125" style="242" customWidth="1"/>
    <col min="27" max="27" width="15.85546875" style="242" customWidth="1"/>
    <col min="28" max="28" width="13.85546875" style="109" customWidth="1"/>
    <col min="29" max="29" width="20.7109375" style="109" customWidth="1"/>
    <col min="30" max="30" width="15.7109375" style="242" customWidth="1"/>
    <col min="31" max="31" width="12.7109375" style="247" customWidth="1"/>
    <col min="32" max="32" width="14.28515625" style="103" customWidth="1"/>
    <col min="33" max="33" width="11.42578125" style="181" customWidth="1"/>
    <col min="34" max="34" width="22.140625" style="104" customWidth="1"/>
    <col min="35" max="35" width="15.5703125" style="102" customWidth="1"/>
    <col min="36" max="36" width="14.7109375" style="248" customWidth="1"/>
    <col min="37" max="37" width="19.5703125" style="102" customWidth="1"/>
    <col min="38" max="38" width="16" style="102" customWidth="1"/>
    <col min="39" max="39" width="21.7109375" style="102" customWidth="1"/>
    <col min="40" max="40" width="11.7109375" style="109" customWidth="1"/>
    <col min="41" max="41" width="14.140625" style="110" customWidth="1"/>
    <col min="42" max="42" width="15.7109375" style="111" customWidth="1"/>
    <col min="43" max="43" width="21.140625" style="111" customWidth="1"/>
    <col min="44" max="44" width="12.85546875" style="112" customWidth="1"/>
    <col min="45" max="45" width="13.5703125" style="104" customWidth="1"/>
    <col min="46" max="46" width="13.85546875" style="274" customWidth="1"/>
    <col min="47" max="47" width="22.42578125" style="104" customWidth="1"/>
    <col min="48" max="48" width="17.5703125" style="101" customWidth="1"/>
    <col min="49" max="49" width="13.5703125" style="101" hidden="1" customWidth="1"/>
    <col min="50" max="50" width="22.42578125" style="242" hidden="1" customWidth="1"/>
    <col min="51" max="51" width="17.5703125" style="249" hidden="1" customWidth="1"/>
    <col min="52" max="53" width="10.85546875" style="101" hidden="1" customWidth="1"/>
    <col min="54" max="54" width="14" style="102" hidden="1" customWidth="1"/>
    <col min="55" max="55" width="14" style="106" hidden="1" customWidth="1"/>
    <col min="56" max="56" width="14" style="101" hidden="1" customWidth="1"/>
    <col min="57" max="57" width="15.5703125" style="102" hidden="1" customWidth="1"/>
    <col min="58" max="58" width="12.5703125" style="100" hidden="1" customWidth="1"/>
    <col min="59" max="59" width="12.5703125" style="101" hidden="1" customWidth="1"/>
    <col min="60" max="61" width="12.5703125" style="102" hidden="1" customWidth="1"/>
    <col min="62" max="62" width="12.5703125" style="101" hidden="1" customWidth="1"/>
    <col min="63" max="63" width="12.5703125" style="102" hidden="1" customWidth="1"/>
    <col min="64" max="65" width="11.7109375" style="100" hidden="1" customWidth="1"/>
    <col min="66" max="66" width="12.85546875" style="102" hidden="1" customWidth="1"/>
    <col min="67" max="67" width="12.5703125" style="102" hidden="1" customWidth="1"/>
    <col min="68" max="68" width="12.5703125" style="101" hidden="1" customWidth="1"/>
    <col min="69" max="69" width="12.5703125" style="102" hidden="1" customWidth="1"/>
    <col min="70" max="71" width="22.42578125" style="102" hidden="1" customWidth="1"/>
    <col min="72" max="72" width="15.140625" style="102" hidden="1" customWidth="1"/>
    <col min="73" max="73" width="11.7109375" style="104" hidden="1" customWidth="1"/>
    <col min="74" max="74" width="11.5703125" style="104" hidden="1" customWidth="1"/>
    <col min="75" max="75" width="11.5703125" style="103" hidden="1" customWidth="1"/>
    <col min="76" max="76" width="11.5703125" style="104" hidden="1" customWidth="1"/>
    <col min="77" max="77" width="11.5703125" style="102" hidden="1" customWidth="1"/>
    <col min="78" max="79" width="11.5703125" style="104" hidden="1" customWidth="1"/>
    <col min="80" max="80" width="11.5703125" style="103" hidden="1" customWidth="1"/>
    <col min="81" max="81" width="11.5703125" style="104" hidden="1" customWidth="1"/>
    <col min="82" max="82" width="11.5703125" style="102" hidden="1" customWidth="1"/>
    <col min="83" max="84" width="11.7109375" style="104" hidden="1" customWidth="1"/>
    <col min="85" max="85" width="11.5703125" style="103" hidden="1" customWidth="1"/>
    <col min="86" max="86" width="11.5703125" style="104" hidden="1" customWidth="1"/>
    <col min="87" max="87" width="11.5703125" style="102" hidden="1" customWidth="1"/>
    <col min="88" max="88" width="11.7109375" style="105" hidden="1" customWidth="1"/>
    <col min="89" max="89" width="13.42578125" style="101" hidden="1" customWidth="1"/>
    <col min="90" max="90" width="11.7109375" style="106" hidden="1" customWidth="1"/>
    <col min="91" max="91" width="22.42578125" style="102" hidden="1" customWidth="1"/>
    <col min="92" max="92" width="21.42578125" style="105" hidden="1" customWidth="1"/>
    <col min="93" max="93" width="19.28515625" style="107" hidden="1" customWidth="1"/>
    <col min="94" max="94" width="16.7109375" style="108" hidden="1" customWidth="1"/>
    <col min="95" max="96" width="11.7109375" style="108" hidden="1" customWidth="1"/>
    <col min="97" max="97" width="13.7109375" style="223" hidden="1" customWidth="1"/>
    <col min="98" max="98" width="1.28515625" style="223" hidden="1" customWidth="1"/>
    <col min="99" max="99" width="15.7109375" style="223" hidden="1" customWidth="1"/>
    <col min="100" max="100" width="13.5703125" style="223" hidden="1" customWidth="1"/>
    <col min="101" max="101" width="11.42578125" style="223" hidden="1" customWidth="1"/>
    <col min="102" max="102" width="12" style="102" hidden="1" customWidth="1"/>
    <col min="103" max="103" width="14.5703125" style="236" hidden="1" customWidth="1"/>
    <col min="104" max="104" width="14.5703125" style="223" hidden="1" customWidth="1"/>
    <col min="105" max="105" width="16.42578125" style="102" hidden="1" customWidth="1"/>
    <col min="106" max="106" width="14.42578125" style="223" hidden="1" customWidth="1"/>
    <col min="107" max="110" width="14.42578125" style="221" hidden="1" customWidth="1"/>
    <col min="111" max="115" width="0" style="221" hidden="1" customWidth="1"/>
    <col min="116" max="130" width="14.42578125" style="221"/>
    <col min="131" max="131" width="16.42578125" style="221" bestFit="1" customWidth="1"/>
    <col min="132" max="16384" width="14.42578125" style="221"/>
  </cols>
  <sheetData>
    <row r="1" spans="4:48" x14ac:dyDescent="0.25">
      <c r="E1" s="647"/>
      <c r="F1" s="648"/>
      <c r="G1" s="649"/>
      <c r="H1" s="649"/>
      <c r="I1" s="650"/>
      <c r="J1" s="651"/>
      <c r="K1" s="652"/>
      <c r="L1" s="653"/>
      <c r="M1" s="654"/>
      <c r="N1" s="655"/>
      <c r="O1" s="656"/>
      <c r="P1" s="657"/>
      <c r="Q1" s="658"/>
      <c r="R1" s="658"/>
      <c r="S1" s="659"/>
      <c r="T1" s="656"/>
      <c r="U1" s="659"/>
      <c r="V1" s="660"/>
      <c r="W1" s="661"/>
      <c r="X1" s="659"/>
      <c r="Y1" s="662"/>
      <c r="Z1" s="663"/>
      <c r="AA1" s="663"/>
      <c r="AB1" s="664"/>
      <c r="AC1" s="664"/>
      <c r="AD1" s="649"/>
      <c r="AE1" s="665"/>
      <c r="AF1" s="666"/>
      <c r="AG1" s="667"/>
      <c r="AH1" s="668"/>
      <c r="AI1" s="669"/>
      <c r="AJ1" s="670"/>
      <c r="AK1" s="662"/>
      <c r="AL1" s="662"/>
      <c r="AM1" s="669"/>
    </row>
    <row r="2" spans="4:48" ht="18" x14ac:dyDescent="0.25">
      <c r="E2" s="925" t="s">
        <v>2910</v>
      </c>
      <c r="F2" s="926"/>
      <c r="G2" s="925"/>
      <c r="H2" s="925"/>
      <c r="I2" s="925"/>
      <c r="J2" s="925"/>
      <c r="K2" s="926"/>
      <c r="L2" s="926"/>
      <c r="M2" s="926"/>
      <c r="N2" s="926"/>
      <c r="O2" s="926"/>
      <c r="P2" s="926"/>
      <c r="Q2" s="926"/>
      <c r="R2" s="926"/>
      <c r="S2" s="926"/>
      <c r="T2" s="926"/>
      <c r="U2" s="926"/>
      <c r="V2" s="925"/>
      <c r="W2" s="925"/>
      <c r="X2" s="926"/>
      <c r="Y2" s="926"/>
      <c r="Z2" s="926"/>
      <c r="AA2" s="926"/>
      <c r="AB2" s="926"/>
      <c r="AC2" s="926"/>
      <c r="AD2" s="925"/>
      <c r="AE2" s="926"/>
      <c r="AF2" s="926"/>
      <c r="AG2" s="926"/>
      <c r="AH2" s="926"/>
      <c r="AI2" s="925"/>
      <c r="AJ2" s="926"/>
      <c r="AK2" s="926"/>
      <c r="AL2" s="926"/>
      <c r="AM2" s="925"/>
    </row>
    <row r="3" spans="4:48" ht="18" x14ac:dyDescent="0.25">
      <c r="E3" s="925" t="s">
        <v>2910</v>
      </c>
      <c r="F3" s="926"/>
      <c r="G3" s="925"/>
      <c r="H3" s="925"/>
      <c r="I3" s="925"/>
      <c r="J3" s="925"/>
      <c r="K3" s="926"/>
      <c r="L3" s="926"/>
      <c r="M3" s="926"/>
      <c r="N3" s="926"/>
      <c r="O3" s="926"/>
      <c r="P3" s="926"/>
      <c r="Q3" s="926"/>
      <c r="R3" s="926"/>
      <c r="S3" s="926"/>
      <c r="T3" s="926"/>
      <c r="U3" s="926"/>
      <c r="V3" s="925"/>
      <c r="W3" s="925"/>
      <c r="X3" s="926"/>
      <c r="Y3" s="926"/>
      <c r="Z3" s="926"/>
      <c r="AA3" s="926"/>
      <c r="AB3" s="926"/>
      <c r="AC3" s="926"/>
      <c r="AD3" s="925"/>
      <c r="AE3" s="926"/>
      <c r="AF3" s="926"/>
      <c r="AG3" s="926"/>
      <c r="AH3" s="926"/>
      <c r="AI3" s="925"/>
      <c r="AJ3" s="926"/>
      <c r="AK3" s="926"/>
      <c r="AL3" s="926"/>
      <c r="AM3" s="925"/>
    </row>
    <row r="4" spans="4:48" ht="18" x14ac:dyDescent="0.25">
      <c r="E4" s="925" t="s">
        <v>2909</v>
      </c>
      <c r="F4" s="927"/>
      <c r="G4" s="925"/>
      <c r="H4" s="925"/>
      <c r="I4" s="925"/>
      <c r="J4" s="925"/>
      <c r="K4" s="927"/>
      <c r="L4" s="927"/>
      <c r="M4" s="927"/>
      <c r="N4" s="927"/>
      <c r="O4" s="927"/>
      <c r="P4" s="927"/>
      <c r="Q4" s="927"/>
      <c r="R4" s="927"/>
      <c r="S4" s="927"/>
      <c r="T4" s="927"/>
      <c r="U4" s="927"/>
      <c r="V4" s="925"/>
      <c r="W4" s="925"/>
      <c r="X4" s="927"/>
      <c r="Y4" s="927"/>
      <c r="Z4" s="927"/>
      <c r="AA4" s="927"/>
      <c r="AB4" s="927"/>
      <c r="AC4" s="927"/>
      <c r="AD4" s="925"/>
      <c r="AE4" s="927"/>
      <c r="AF4" s="927"/>
      <c r="AG4" s="927"/>
      <c r="AH4" s="927"/>
      <c r="AI4" s="925"/>
      <c r="AJ4" s="927"/>
      <c r="AK4" s="927"/>
      <c r="AL4" s="927"/>
      <c r="AM4" s="925"/>
    </row>
    <row r="5" spans="4:48" ht="15" x14ac:dyDescent="0.25">
      <c r="E5" s="671"/>
      <c r="F5" s="672"/>
      <c r="G5" s="673"/>
      <c r="H5" s="673"/>
      <c r="I5" s="674"/>
      <c r="J5" s="675"/>
      <c r="K5" s="672"/>
      <c r="L5" s="672"/>
      <c r="M5" s="672"/>
      <c r="N5" s="672"/>
      <c r="O5" s="672"/>
      <c r="P5" s="672"/>
      <c r="Q5" s="672"/>
      <c r="R5" s="672"/>
      <c r="S5" s="672"/>
      <c r="T5" s="672"/>
      <c r="U5" s="672"/>
      <c r="V5" s="676"/>
      <c r="W5" s="677"/>
      <c r="X5" s="672"/>
      <c r="Y5" s="672"/>
      <c r="Z5" s="672"/>
      <c r="AA5" s="672"/>
      <c r="AB5" s="672"/>
      <c r="AC5" s="672"/>
      <c r="AD5" s="673"/>
      <c r="AE5" s="672"/>
      <c r="AF5" s="672"/>
      <c r="AG5" s="672"/>
      <c r="AH5" s="672"/>
      <c r="AI5" s="678"/>
      <c r="AJ5" s="672"/>
      <c r="AK5" s="672"/>
      <c r="AL5" s="672"/>
      <c r="AM5" s="678"/>
    </row>
    <row r="6" spans="4:48" ht="18" x14ac:dyDescent="0.25">
      <c r="E6" s="925" t="s">
        <v>2685</v>
      </c>
      <c r="F6" s="926"/>
      <c r="G6" s="925"/>
      <c r="H6" s="925"/>
      <c r="I6" s="925"/>
      <c r="J6" s="925"/>
      <c r="K6" s="926"/>
      <c r="L6" s="926"/>
      <c r="M6" s="926"/>
      <c r="N6" s="926"/>
      <c r="O6" s="926"/>
      <c r="P6" s="926"/>
      <c r="Q6" s="926"/>
      <c r="R6" s="926"/>
      <c r="S6" s="926"/>
      <c r="T6" s="926"/>
      <c r="U6" s="926"/>
      <c r="V6" s="925"/>
      <c r="W6" s="925"/>
      <c r="X6" s="926"/>
      <c r="Y6" s="926"/>
      <c r="Z6" s="926"/>
      <c r="AA6" s="926"/>
      <c r="AB6" s="926"/>
      <c r="AC6" s="926"/>
      <c r="AD6" s="925"/>
      <c r="AE6" s="926"/>
      <c r="AF6" s="926"/>
      <c r="AG6" s="926"/>
      <c r="AH6" s="926"/>
      <c r="AI6" s="925"/>
      <c r="AJ6" s="926"/>
      <c r="AK6" s="926"/>
      <c r="AL6" s="926"/>
      <c r="AM6" s="925"/>
    </row>
    <row r="7" spans="4:48" x14ac:dyDescent="0.25">
      <c r="E7" s="679"/>
      <c r="F7" s="648"/>
      <c r="G7" s="663"/>
      <c r="H7" s="663"/>
      <c r="I7" s="680"/>
      <c r="J7" s="681"/>
      <c r="K7" s="682"/>
      <c r="L7" s="653"/>
      <c r="M7" s="654"/>
      <c r="N7" s="655"/>
      <c r="O7" s="656"/>
      <c r="P7" s="657"/>
      <c r="Q7" s="658"/>
      <c r="R7" s="658"/>
      <c r="S7" s="659"/>
      <c r="T7" s="656"/>
      <c r="U7" s="659"/>
      <c r="V7" s="683"/>
      <c r="W7" s="684"/>
      <c r="X7" s="659"/>
      <c r="Y7" s="662"/>
      <c r="Z7" s="663"/>
      <c r="AA7" s="663"/>
      <c r="AB7" s="664"/>
      <c r="AC7" s="664"/>
      <c r="AD7" s="663"/>
      <c r="AE7" s="665"/>
      <c r="AF7" s="666"/>
      <c r="AG7" s="667"/>
      <c r="AH7" s="668"/>
      <c r="AI7" s="662"/>
      <c r="AJ7" s="670"/>
      <c r="AK7" s="662"/>
      <c r="AL7" s="662"/>
      <c r="AM7" s="662"/>
    </row>
    <row r="8" spans="4:48" x14ac:dyDescent="0.25">
      <c r="K8" s="244"/>
    </row>
    <row r="9" spans="4:48" ht="38.25" x14ac:dyDescent="0.25">
      <c r="D9" s="298" t="s">
        <v>3044</v>
      </c>
      <c r="E9" s="298"/>
      <c r="F9" s="569" t="s">
        <v>20</v>
      </c>
      <c r="G9" s="569" t="s">
        <v>158</v>
      </c>
      <c r="H9" s="135" t="s">
        <v>0</v>
      </c>
      <c r="I9" s="569" t="s">
        <v>114</v>
      </c>
      <c r="J9" s="569" t="s">
        <v>1</v>
      </c>
      <c r="K9" s="569" t="s">
        <v>1524</v>
      </c>
      <c r="L9" s="569" t="s">
        <v>2531</v>
      </c>
      <c r="M9" s="569" t="s">
        <v>6</v>
      </c>
      <c r="N9" s="35" t="s">
        <v>157</v>
      </c>
      <c r="O9" s="31" t="s">
        <v>1466</v>
      </c>
      <c r="P9" s="31" t="s">
        <v>143</v>
      </c>
      <c r="Q9" s="286" t="s">
        <v>1476</v>
      </c>
      <c r="R9" s="31" t="s">
        <v>115</v>
      </c>
      <c r="S9" s="37" t="s">
        <v>116</v>
      </c>
      <c r="T9" s="569" t="s">
        <v>1462</v>
      </c>
      <c r="U9" s="569" t="s">
        <v>3</v>
      </c>
      <c r="V9" s="136" t="s">
        <v>2</v>
      </c>
      <c r="W9" s="299" t="s">
        <v>1482</v>
      </c>
      <c r="X9" s="37" t="s">
        <v>118</v>
      </c>
      <c r="Y9" s="38" t="s">
        <v>117</v>
      </c>
      <c r="Z9" s="569" t="s">
        <v>4</v>
      </c>
      <c r="AA9" s="569" t="s">
        <v>59</v>
      </c>
      <c r="AB9" s="569" t="s">
        <v>60</v>
      </c>
      <c r="AC9" s="569" t="s">
        <v>5</v>
      </c>
      <c r="AD9" s="287" t="s">
        <v>144</v>
      </c>
      <c r="AE9" s="569" t="s">
        <v>55</v>
      </c>
      <c r="AF9" s="39" t="s">
        <v>135</v>
      </c>
      <c r="AG9" s="31" t="s">
        <v>136</v>
      </c>
      <c r="AH9" s="38" t="s">
        <v>2437</v>
      </c>
      <c r="AI9" s="198" t="s">
        <v>2939</v>
      </c>
      <c r="AJ9" s="38" t="s">
        <v>2758</v>
      </c>
      <c r="AK9" s="38" t="s">
        <v>2759</v>
      </c>
      <c r="AL9" s="569" t="s">
        <v>93</v>
      </c>
      <c r="AM9" s="31" t="s">
        <v>14</v>
      </c>
      <c r="AN9" s="40" t="s">
        <v>15</v>
      </c>
      <c r="AO9" s="40" t="s">
        <v>9</v>
      </c>
      <c r="AP9" s="40" t="s">
        <v>90</v>
      </c>
      <c r="AQ9" s="37" t="s">
        <v>8</v>
      </c>
      <c r="AR9" s="569" t="s">
        <v>40</v>
      </c>
      <c r="AS9" s="569" t="s">
        <v>21</v>
      </c>
      <c r="AT9" s="37" t="s">
        <v>25</v>
      </c>
      <c r="AU9" s="394" t="s">
        <v>94</v>
      </c>
      <c r="AV9" s="41" t="s">
        <v>95</v>
      </c>
    </row>
    <row r="10" spans="4:48" ht="76.5" x14ac:dyDescent="0.25">
      <c r="D10" s="49" t="s">
        <v>2404</v>
      </c>
      <c r="E10" s="571">
        <f t="shared" ref="E10:E47" si="0">(V10)</f>
        <v>2</v>
      </c>
      <c r="F10" s="577" t="s">
        <v>2164</v>
      </c>
      <c r="G10" s="388" t="s">
        <v>2949</v>
      </c>
      <c r="H10" s="498" t="s">
        <v>1488</v>
      </c>
      <c r="I10" s="573">
        <v>42741</v>
      </c>
      <c r="J10" s="44" t="s">
        <v>1499</v>
      </c>
      <c r="K10" s="44" t="s">
        <v>1525</v>
      </c>
      <c r="L10" s="357" t="s">
        <v>2303</v>
      </c>
      <c r="M10" s="576" t="s">
        <v>2950</v>
      </c>
      <c r="N10" s="571">
        <v>17</v>
      </c>
      <c r="O10" s="46">
        <v>801615</v>
      </c>
      <c r="P10" s="576" t="s">
        <v>1479</v>
      </c>
      <c r="Q10" s="162">
        <v>48300000</v>
      </c>
      <c r="R10" s="577" t="s">
        <v>2951</v>
      </c>
      <c r="S10" s="543" t="s">
        <v>1487</v>
      </c>
      <c r="T10" s="389" t="s">
        <v>1480</v>
      </c>
      <c r="U10" s="390" t="s">
        <v>1481</v>
      </c>
      <c r="V10" s="190">
        <v>2</v>
      </c>
      <c r="W10" s="573">
        <v>42745</v>
      </c>
      <c r="X10" s="573">
        <v>42745</v>
      </c>
      <c r="Y10" s="395">
        <f>W10-X10</f>
        <v>0</v>
      </c>
      <c r="Z10" s="544" t="s">
        <v>1483</v>
      </c>
      <c r="AA10" s="544" t="s">
        <v>1484</v>
      </c>
      <c r="AB10" s="544" t="s">
        <v>1484</v>
      </c>
      <c r="AC10" s="544" t="s">
        <v>1500</v>
      </c>
      <c r="AD10" s="114">
        <v>1020751323</v>
      </c>
      <c r="AE10" s="398"/>
      <c r="AF10" s="574">
        <v>16517</v>
      </c>
      <c r="AG10" s="573">
        <v>42745</v>
      </c>
      <c r="AH10" s="49">
        <v>4200000</v>
      </c>
      <c r="AI10" s="87">
        <v>48300000</v>
      </c>
      <c r="AJ10" s="116"/>
      <c r="AK10" s="116"/>
      <c r="AL10" s="396">
        <f t="shared" ref="AL10:AL47" si="1">+AI10+AJ10</f>
        <v>48300000</v>
      </c>
      <c r="AM10" s="157" t="s">
        <v>22</v>
      </c>
      <c r="AN10" s="157" t="s">
        <v>67</v>
      </c>
      <c r="AO10" s="157" t="s">
        <v>67</v>
      </c>
      <c r="AP10" s="157" t="s">
        <v>67</v>
      </c>
      <c r="AQ10" s="573" t="s">
        <v>67</v>
      </c>
      <c r="AR10" s="573">
        <v>42746</v>
      </c>
      <c r="AS10" s="573">
        <v>43100</v>
      </c>
      <c r="AT10" s="397">
        <f t="shared" ref="AT10:AT36" si="2">AS10-AR10</f>
        <v>354</v>
      </c>
      <c r="AU10" s="576" t="s">
        <v>58</v>
      </c>
      <c r="AV10" s="290">
        <v>79572017</v>
      </c>
    </row>
    <row r="11" spans="4:48" ht="51" x14ac:dyDescent="0.25">
      <c r="D11" s="49" t="s">
        <v>2404</v>
      </c>
      <c r="E11" s="571">
        <f t="shared" si="0"/>
        <v>3</v>
      </c>
      <c r="F11" s="577" t="s">
        <v>2164</v>
      </c>
      <c r="G11" s="388" t="s">
        <v>2954</v>
      </c>
      <c r="H11" s="498" t="s">
        <v>1492</v>
      </c>
      <c r="I11" s="573">
        <v>42741</v>
      </c>
      <c r="J11" s="44" t="s">
        <v>1499</v>
      </c>
      <c r="K11" s="44" t="s">
        <v>1525</v>
      </c>
      <c r="L11" s="357" t="s">
        <v>2257</v>
      </c>
      <c r="M11" s="206" t="s">
        <v>2955</v>
      </c>
      <c r="N11" s="571">
        <v>23</v>
      </c>
      <c r="O11" s="46">
        <v>801615</v>
      </c>
      <c r="P11" s="576" t="s">
        <v>1910</v>
      </c>
      <c r="Q11" s="162">
        <v>38500000</v>
      </c>
      <c r="R11" s="577" t="s">
        <v>2956</v>
      </c>
      <c r="S11" s="543" t="s">
        <v>1487</v>
      </c>
      <c r="T11" s="389" t="s">
        <v>1480</v>
      </c>
      <c r="U11" s="390" t="s">
        <v>1481</v>
      </c>
      <c r="V11" s="190">
        <v>3</v>
      </c>
      <c r="W11" s="573">
        <v>42745</v>
      </c>
      <c r="X11" s="573">
        <v>42746</v>
      </c>
      <c r="Y11" s="395">
        <f>W11-X11</f>
        <v>-1</v>
      </c>
      <c r="Z11" s="544" t="s">
        <v>1483</v>
      </c>
      <c r="AA11" s="544" t="s">
        <v>1484</v>
      </c>
      <c r="AB11" s="544" t="s">
        <v>1484</v>
      </c>
      <c r="AC11" s="544" t="s">
        <v>1679</v>
      </c>
      <c r="AD11" s="114">
        <v>1049617134</v>
      </c>
      <c r="AE11" s="398"/>
      <c r="AF11" s="574">
        <v>16717</v>
      </c>
      <c r="AG11" s="573">
        <v>42745</v>
      </c>
      <c r="AH11" s="51">
        <v>3500000</v>
      </c>
      <c r="AI11" s="87">
        <v>38500000</v>
      </c>
      <c r="AJ11" s="116"/>
      <c r="AK11" s="116"/>
      <c r="AL11" s="396">
        <f t="shared" si="1"/>
        <v>38500000</v>
      </c>
      <c r="AM11" s="157" t="s">
        <v>22</v>
      </c>
      <c r="AN11" s="157" t="s">
        <v>67</v>
      </c>
      <c r="AO11" s="157" t="s">
        <v>67</v>
      </c>
      <c r="AP11" s="157" t="s">
        <v>67</v>
      </c>
      <c r="AQ11" s="573" t="s">
        <v>67</v>
      </c>
      <c r="AR11" s="573">
        <v>42746</v>
      </c>
      <c r="AS11" s="573">
        <v>43079</v>
      </c>
      <c r="AT11" s="397">
        <f t="shared" si="2"/>
        <v>333</v>
      </c>
      <c r="AU11" s="576" t="s">
        <v>41</v>
      </c>
      <c r="AV11" s="290">
        <v>24433491</v>
      </c>
    </row>
    <row r="12" spans="4:48" ht="89.25" x14ac:dyDescent="0.25">
      <c r="D12" s="49" t="s">
        <v>2404</v>
      </c>
      <c r="E12" s="571">
        <f t="shared" si="0"/>
        <v>4</v>
      </c>
      <c r="F12" s="577" t="s">
        <v>2164</v>
      </c>
      <c r="G12" s="388" t="s">
        <v>2952</v>
      </c>
      <c r="H12" s="498" t="s">
        <v>1496</v>
      </c>
      <c r="I12" s="573">
        <v>42745</v>
      </c>
      <c r="J12" s="44" t="s">
        <v>1499</v>
      </c>
      <c r="K12" s="44" t="s">
        <v>1525</v>
      </c>
      <c r="L12" s="357" t="s">
        <v>1743</v>
      </c>
      <c r="M12" s="206" t="s">
        <v>3082</v>
      </c>
      <c r="N12" s="571">
        <v>29</v>
      </c>
      <c r="O12" s="46">
        <v>801615</v>
      </c>
      <c r="P12" s="576" t="s">
        <v>1910</v>
      </c>
      <c r="Q12" s="162">
        <v>35000000</v>
      </c>
      <c r="R12" s="577" t="s">
        <v>2953</v>
      </c>
      <c r="S12" s="543" t="s">
        <v>1487</v>
      </c>
      <c r="T12" s="389" t="s">
        <v>1480</v>
      </c>
      <c r="U12" s="390" t="s">
        <v>1481</v>
      </c>
      <c r="V12" s="190">
        <v>4</v>
      </c>
      <c r="W12" s="573">
        <v>42746</v>
      </c>
      <c r="X12" s="573">
        <v>42746</v>
      </c>
      <c r="Y12" s="395">
        <f>W12-X12</f>
        <v>0</v>
      </c>
      <c r="Z12" s="544" t="s">
        <v>1483</v>
      </c>
      <c r="AA12" s="544" t="s">
        <v>1484</v>
      </c>
      <c r="AB12" s="544" t="s">
        <v>1484</v>
      </c>
      <c r="AC12" s="544" t="s">
        <v>1946</v>
      </c>
      <c r="AD12" s="114">
        <v>80138875</v>
      </c>
      <c r="AE12" s="398"/>
      <c r="AF12" s="574">
        <v>19117</v>
      </c>
      <c r="AG12" s="573">
        <v>42746</v>
      </c>
      <c r="AH12" s="51">
        <v>3500000</v>
      </c>
      <c r="AI12" s="87">
        <v>35000000</v>
      </c>
      <c r="AJ12" s="116"/>
      <c r="AK12" s="116"/>
      <c r="AL12" s="396">
        <f t="shared" si="1"/>
        <v>35000000</v>
      </c>
      <c r="AM12" s="157" t="s">
        <v>22</v>
      </c>
      <c r="AN12" s="157" t="s">
        <v>67</v>
      </c>
      <c r="AO12" s="157" t="s">
        <v>67</v>
      </c>
      <c r="AP12" s="157" t="s">
        <v>67</v>
      </c>
      <c r="AQ12" s="573" t="s">
        <v>67</v>
      </c>
      <c r="AR12" s="573">
        <v>42746</v>
      </c>
      <c r="AS12" s="573">
        <v>43049</v>
      </c>
      <c r="AT12" s="397">
        <f t="shared" si="2"/>
        <v>303</v>
      </c>
      <c r="AU12" s="576" t="s">
        <v>1465</v>
      </c>
      <c r="AV12" s="290">
        <v>52714111</v>
      </c>
    </row>
    <row r="13" spans="4:48" ht="63.75" x14ac:dyDescent="0.25">
      <c r="D13" s="49" t="s">
        <v>2404</v>
      </c>
      <c r="E13" s="571">
        <f t="shared" si="0"/>
        <v>5</v>
      </c>
      <c r="F13" s="577" t="s">
        <v>1609</v>
      </c>
      <c r="G13" s="388" t="s">
        <v>2965</v>
      </c>
      <c r="H13" s="498" t="s">
        <v>1495</v>
      </c>
      <c r="I13" s="573">
        <v>42745</v>
      </c>
      <c r="J13" s="44" t="s">
        <v>1499</v>
      </c>
      <c r="K13" s="44" t="s">
        <v>1525</v>
      </c>
      <c r="L13" s="357" t="s">
        <v>2257</v>
      </c>
      <c r="M13" s="206" t="s">
        <v>3083</v>
      </c>
      <c r="N13" s="571">
        <v>27</v>
      </c>
      <c r="O13" s="46">
        <v>801615</v>
      </c>
      <c r="P13" s="576" t="s">
        <v>1910</v>
      </c>
      <c r="Q13" s="162">
        <v>16000000</v>
      </c>
      <c r="R13" s="577" t="s">
        <v>2966</v>
      </c>
      <c r="S13" s="543" t="s">
        <v>1487</v>
      </c>
      <c r="T13" s="389" t="s">
        <v>1480</v>
      </c>
      <c r="U13" s="390" t="s">
        <v>1481</v>
      </c>
      <c r="V13" s="190">
        <v>5</v>
      </c>
      <c r="W13" s="573">
        <v>42746</v>
      </c>
      <c r="X13" s="573">
        <v>42746</v>
      </c>
      <c r="Y13" s="395"/>
      <c r="Z13" s="544" t="s">
        <v>1483</v>
      </c>
      <c r="AA13" s="544" t="s">
        <v>1484</v>
      </c>
      <c r="AB13" s="544" t="s">
        <v>1484</v>
      </c>
      <c r="AC13" s="544" t="s">
        <v>1485</v>
      </c>
      <c r="AD13" s="114">
        <v>39567488</v>
      </c>
      <c r="AE13" s="398"/>
      <c r="AF13" s="574">
        <v>18617</v>
      </c>
      <c r="AG13" s="573">
        <v>42746</v>
      </c>
      <c r="AH13" s="49">
        <v>4000000</v>
      </c>
      <c r="AI13" s="87">
        <v>16000000</v>
      </c>
      <c r="AJ13" s="116"/>
      <c r="AK13" s="116"/>
      <c r="AL13" s="396">
        <f t="shared" si="1"/>
        <v>16000000</v>
      </c>
      <c r="AM13" s="157" t="s">
        <v>22</v>
      </c>
      <c r="AN13" s="157" t="s">
        <v>67</v>
      </c>
      <c r="AO13" s="157" t="s">
        <v>67</v>
      </c>
      <c r="AP13" s="157" t="s">
        <v>67</v>
      </c>
      <c r="AQ13" s="573" t="s">
        <v>67</v>
      </c>
      <c r="AR13" s="573">
        <v>42746</v>
      </c>
      <c r="AS13" s="573">
        <v>42865</v>
      </c>
      <c r="AT13" s="397">
        <f t="shared" si="2"/>
        <v>119</v>
      </c>
      <c r="AU13" s="576" t="s">
        <v>41</v>
      </c>
      <c r="AV13" s="290">
        <v>24433491</v>
      </c>
    </row>
    <row r="14" spans="4:48" ht="89.25" x14ac:dyDescent="0.25">
      <c r="D14" s="49" t="s">
        <v>2404</v>
      </c>
      <c r="E14" s="571">
        <f t="shared" si="0"/>
        <v>6</v>
      </c>
      <c r="F14" s="577" t="s">
        <v>1609</v>
      </c>
      <c r="G14" s="388" t="s">
        <v>2961</v>
      </c>
      <c r="H14" s="498" t="s">
        <v>1493</v>
      </c>
      <c r="I14" s="573">
        <v>42745</v>
      </c>
      <c r="J14" s="44" t="s">
        <v>1499</v>
      </c>
      <c r="K14" s="44" t="s">
        <v>1525</v>
      </c>
      <c r="L14" s="357" t="s">
        <v>2257</v>
      </c>
      <c r="M14" s="206" t="s">
        <v>3084</v>
      </c>
      <c r="N14" s="571">
        <v>24</v>
      </c>
      <c r="O14" s="46">
        <v>801116</v>
      </c>
      <c r="P14" s="576" t="s">
        <v>1910</v>
      </c>
      <c r="Q14" s="162">
        <v>38500000</v>
      </c>
      <c r="R14" s="577" t="s">
        <v>2962</v>
      </c>
      <c r="S14" s="543" t="s">
        <v>1487</v>
      </c>
      <c r="T14" s="389" t="s">
        <v>1480</v>
      </c>
      <c r="U14" s="390" t="s">
        <v>1481</v>
      </c>
      <c r="V14" s="190">
        <v>6</v>
      </c>
      <c r="W14" s="573">
        <v>42747</v>
      </c>
      <c r="X14" s="573">
        <v>42747</v>
      </c>
      <c r="Y14" s="395"/>
      <c r="Z14" s="544" t="s">
        <v>1483</v>
      </c>
      <c r="AA14" s="544" t="s">
        <v>1484</v>
      </c>
      <c r="AB14" s="544" t="s">
        <v>1484</v>
      </c>
      <c r="AC14" s="544" t="s">
        <v>1737</v>
      </c>
      <c r="AD14" s="114">
        <v>3001080</v>
      </c>
      <c r="AE14" s="398"/>
      <c r="AF14" s="574">
        <v>19317</v>
      </c>
      <c r="AG14" s="573">
        <v>42747</v>
      </c>
      <c r="AH14" s="49">
        <v>3500000</v>
      </c>
      <c r="AI14" s="87">
        <v>38500000</v>
      </c>
      <c r="AJ14" s="116"/>
      <c r="AK14" s="116"/>
      <c r="AL14" s="396">
        <f t="shared" si="1"/>
        <v>38500000</v>
      </c>
      <c r="AM14" s="157" t="s">
        <v>22</v>
      </c>
      <c r="AN14" s="157" t="s">
        <v>67</v>
      </c>
      <c r="AO14" s="157" t="s">
        <v>67</v>
      </c>
      <c r="AP14" s="157" t="s">
        <v>67</v>
      </c>
      <c r="AQ14" s="573" t="s">
        <v>67</v>
      </c>
      <c r="AR14" s="573">
        <v>42747</v>
      </c>
      <c r="AS14" s="573">
        <v>43080</v>
      </c>
      <c r="AT14" s="397">
        <f t="shared" si="2"/>
        <v>333</v>
      </c>
      <c r="AU14" s="576" t="s">
        <v>2663</v>
      </c>
      <c r="AV14" s="290">
        <v>52363647</v>
      </c>
    </row>
    <row r="15" spans="4:48" ht="51" x14ac:dyDescent="0.25">
      <c r="D15" s="49" t="s">
        <v>2404</v>
      </c>
      <c r="E15" s="571">
        <f t="shared" si="0"/>
        <v>7</v>
      </c>
      <c r="F15" s="577" t="s">
        <v>1609</v>
      </c>
      <c r="G15" s="388" t="s">
        <v>2963</v>
      </c>
      <c r="H15" s="498" t="s">
        <v>1494</v>
      </c>
      <c r="I15" s="573">
        <v>42745</v>
      </c>
      <c r="J15" s="44" t="s">
        <v>1499</v>
      </c>
      <c r="K15" s="44" t="s">
        <v>1525</v>
      </c>
      <c r="L15" s="357" t="s">
        <v>1908</v>
      </c>
      <c r="M15" s="206" t="s">
        <v>3085</v>
      </c>
      <c r="N15" s="571">
        <v>22</v>
      </c>
      <c r="O15" s="46">
        <v>801615</v>
      </c>
      <c r="P15" s="576" t="s">
        <v>1910</v>
      </c>
      <c r="Q15" s="162">
        <v>40250000</v>
      </c>
      <c r="R15" s="577" t="s">
        <v>2964</v>
      </c>
      <c r="S15" s="543" t="s">
        <v>1487</v>
      </c>
      <c r="T15" s="389" t="s">
        <v>1480</v>
      </c>
      <c r="U15" s="390" t="s">
        <v>1481</v>
      </c>
      <c r="V15" s="190">
        <v>7</v>
      </c>
      <c r="W15" s="573">
        <v>42748</v>
      </c>
      <c r="X15" s="573">
        <v>42748</v>
      </c>
      <c r="Y15" s="395"/>
      <c r="Z15" s="544" t="s">
        <v>1483</v>
      </c>
      <c r="AA15" s="544" t="s">
        <v>1484</v>
      </c>
      <c r="AB15" s="544" t="s">
        <v>1484</v>
      </c>
      <c r="AC15" s="544" t="s">
        <v>42</v>
      </c>
      <c r="AD15" s="114">
        <v>93366585</v>
      </c>
      <c r="AE15" s="398"/>
      <c r="AF15" s="574">
        <v>19617</v>
      </c>
      <c r="AG15" s="573">
        <v>42748</v>
      </c>
      <c r="AH15" s="49">
        <v>3500000</v>
      </c>
      <c r="AI15" s="87">
        <v>40250000</v>
      </c>
      <c r="AJ15" s="116"/>
      <c r="AK15" s="116"/>
      <c r="AL15" s="396">
        <f t="shared" si="1"/>
        <v>40250000</v>
      </c>
      <c r="AM15" s="157" t="s">
        <v>22</v>
      </c>
      <c r="AN15" s="157" t="s">
        <v>67</v>
      </c>
      <c r="AO15" s="157" t="s">
        <v>67</v>
      </c>
      <c r="AP15" s="157" t="s">
        <v>67</v>
      </c>
      <c r="AQ15" s="573" t="s">
        <v>67</v>
      </c>
      <c r="AR15" s="573">
        <v>42748</v>
      </c>
      <c r="AS15" s="573">
        <v>43100</v>
      </c>
      <c r="AT15" s="397">
        <f t="shared" si="2"/>
        <v>352</v>
      </c>
      <c r="AU15" s="576" t="s">
        <v>58</v>
      </c>
      <c r="AV15" s="290">
        <v>79572017</v>
      </c>
    </row>
    <row r="16" spans="4:48" ht="76.5" x14ac:dyDescent="0.25">
      <c r="D16" s="49" t="s">
        <v>2404</v>
      </c>
      <c r="E16" s="571">
        <f t="shared" si="0"/>
        <v>8</v>
      </c>
      <c r="F16" s="577" t="s">
        <v>1609</v>
      </c>
      <c r="G16" s="388" t="s">
        <v>2969</v>
      </c>
      <c r="H16" s="498" t="s">
        <v>1965</v>
      </c>
      <c r="I16" s="573">
        <v>42747</v>
      </c>
      <c r="J16" s="44" t="s">
        <v>1499</v>
      </c>
      <c r="K16" s="44" t="s">
        <v>1525</v>
      </c>
      <c r="L16" s="357" t="s">
        <v>2257</v>
      </c>
      <c r="M16" s="206" t="s">
        <v>3086</v>
      </c>
      <c r="N16" s="571">
        <v>25</v>
      </c>
      <c r="O16" s="46">
        <v>801615</v>
      </c>
      <c r="P16" s="576" t="s">
        <v>1910</v>
      </c>
      <c r="Q16" s="162">
        <v>33000000</v>
      </c>
      <c r="R16" s="577" t="s">
        <v>2970</v>
      </c>
      <c r="S16" s="543" t="s">
        <v>1487</v>
      </c>
      <c r="T16" s="389" t="s">
        <v>1480</v>
      </c>
      <c r="U16" s="390" t="s">
        <v>1481</v>
      </c>
      <c r="V16" s="190">
        <v>8</v>
      </c>
      <c r="W16" s="573">
        <v>42748</v>
      </c>
      <c r="X16" s="573">
        <v>42748</v>
      </c>
      <c r="Y16" s="395"/>
      <c r="Z16" s="544" t="s">
        <v>1483</v>
      </c>
      <c r="AA16" s="544" t="s">
        <v>1484</v>
      </c>
      <c r="AB16" s="544" t="s">
        <v>1484</v>
      </c>
      <c r="AC16" s="544" t="s">
        <v>2129</v>
      </c>
      <c r="AD16" s="114">
        <v>33000000</v>
      </c>
      <c r="AE16" s="398"/>
      <c r="AF16" s="574">
        <v>19717</v>
      </c>
      <c r="AG16" s="573">
        <v>42748</v>
      </c>
      <c r="AH16" s="49">
        <v>3000000</v>
      </c>
      <c r="AI16" s="87">
        <v>33000000</v>
      </c>
      <c r="AJ16" s="116"/>
      <c r="AK16" s="116"/>
      <c r="AL16" s="396">
        <f t="shared" si="1"/>
        <v>33000000</v>
      </c>
      <c r="AM16" s="157" t="s">
        <v>22</v>
      </c>
      <c r="AN16" s="157" t="s">
        <v>67</v>
      </c>
      <c r="AO16" s="157" t="s">
        <v>67</v>
      </c>
      <c r="AP16" s="157" t="s">
        <v>67</v>
      </c>
      <c r="AQ16" s="573" t="s">
        <v>67</v>
      </c>
      <c r="AR16" s="573">
        <v>42748</v>
      </c>
      <c r="AS16" s="573">
        <v>43081</v>
      </c>
      <c r="AT16" s="397">
        <f t="shared" si="2"/>
        <v>333</v>
      </c>
      <c r="AU16" s="576" t="s">
        <v>2436</v>
      </c>
      <c r="AV16" s="55">
        <v>46680592</v>
      </c>
    </row>
    <row r="17" spans="1:107" ht="51" x14ac:dyDescent="0.25">
      <c r="D17" s="49" t="s">
        <v>2404</v>
      </c>
      <c r="E17" s="571">
        <f t="shared" si="0"/>
        <v>9</v>
      </c>
      <c r="F17" s="577" t="s">
        <v>1609</v>
      </c>
      <c r="G17" s="388" t="s">
        <v>2967</v>
      </c>
      <c r="H17" s="498" t="s">
        <v>1498</v>
      </c>
      <c r="I17" s="573">
        <v>42746</v>
      </c>
      <c r="J17" s="44" t="s">
        <v>1499</v>
      </c>
      <c r="K17" s="44" t="s">
        <v>1525</v>
      </c>
      <c r="L17" s="357" t="s">
        <v>212</v>
      </c>
      <c r="M17" s="206" t="s">
        <v>3087</v>
      </c>
      <c r="N17" s="571">
        <v>21</v>
      </c>
      <c r="O17" s="46">
        <v>801615</v>
      </c>
      <c r="P17" s="576" t="s">
        <v>1910</v>
      </c>
      <c r="Q17" s="162">
        <v>46200000</v>
      </c>
      <c r="R17" s="577" t="s">
        <v>2968</v>
      </c>
      <c r="S17" s="543" t="s">
        <v>1487</v>
      </c>
      <c r="T17" s="389" t="s">
        <v>1480</v>
      </c>
      <c r="U17" s="390" t="s">
        <v>1481</v>
      </c>
      <c r="V17" s="190">
        <v>9</v>
      </c>
      <c r="W17" s="573">
        <v>42748</v>
      </c>
      <c r="X17" s="573">
        <v>42748</v>
      </c>
      <c r="Y17" s="395"/>
      <c r="Z17" s="544" t="s">
        <v>1483</v>
      </c>
      <c r="AA17" s="544" t="s">
        <v>1484</v>
      </c>
      <c r="AB17" s="544" t="s">
        <v>1484</v>
      </c>
      <c r="AC17" s="544" t="s">
        <v>1932</v>
      </c>
      <c r="AD17" s="114">
        <v>79865008</v>
      </c>
      <c r="AE17" s="398"/>
      <c r="AF17" s="574">
        <v>20117</v>
      </c>
      <c r="AG17" s="573">
        <v>42748</v>
      </c>
      <c r="AH17" s="49">
        <v>4200000</v>
      </c>
      <c r="AI17" s="87">
        <v>46200000</v>
      </c>
      <c r="AJ17" s="116"/>
      <c r="AK17" s="116"/>
      <c r="AL17" s="396">
        <f t="shared" si="1"/>
        <v>46200000</v>
      </c>
      <c r="AM17" s="157" t="s">
        <v>22</v>
      </c>
      <c r="AN17" s="157" t="s">
        <v>67</v>
      </c>
      <c r="AO17" s="157" t="s">
        <v>67</v>
      </c>
      <c r="AP17" s="157" t="s">
        <v>67</v>
      </c>
      <c r="AQ17" s="573" t="s">
        <v>67</v>
      </c>
      <c r="AR17" s="573">
        <v>42751</v>
      </c>
      <c r="AS17" s="573">
        <v>43084</v>
      </c>
      <c r="AT17" s="397">
        <f t="shared" si="2"/>
        <v>333</v>
      </c>
      <c r="AU17" s="576" t="s">
        <v>96</v>
      </c>
      <c r="AV17" s="290">
        <v>94486941</v>
      </c>
    </row>
    <row r="18" spans="1:107" s="245" customFormat="1" ht="89.25" x14ac:dyDescent="0.25">
      <c r="A18" s="239"/>
      <c r="B18" s="189"/>
      <c r="C18" s="240"/>
      <c r="D18" s="427" t="s">
        <v>2404</v>
      </c>
      <c r="E18" s="410">
        <f t="shared" si="0"/>
        <v>10</v>
      </c>
      <c r="F18" s="414" t="s">
        <v>1610</v>
      </c>
      <c r="G18" s="428" t="s">
        <v>2936</v>
      </c>
      <c r="H18" s="497" t="s">
        <v>1497</v>
      </c>
      <c r="I18" s="411">
        <v>42740</v>
      </c>
      <c r="J18" s="429" t="s">
        <v>1499</v>
      </c>
      <c r="K18" s="429" t="s">
        <v>1525</v>
      </c>
      <c r="L18" s="430" t="s">
        <v>2257</v>
      </c>
      <c r="M18" s="431" t="s">
        <v>2937</v>
      </c>
      <c r="N18" s="410">
        <v>77</v>
      </c>
      <c r="O18" s="432">
        <v>801116</v>
      </c>
      <c r="P18" s="431" t="s">
        <v>1479</v>
      </c>
      <c r="Q18" s="477">
        <v>32000000</v>
      </c>
      <c r="R18" s="414" t="s">
        <v>2938</v>
      </c>
      <c r="S18" s="415" t="s">
        <v>1487</v>
      </c>
      <c r="T18" s="435" t="s">
        <v>1480</v>
      </c>
      <c r="U18" s="436" t="s">
        <v>1481</v>
      </c>
      <c r="V18" s="437">
        <v>10</v>
      </c>
      <c r="W18" s="411">
        <v>42748</v>
      </c>
      <c r="X18" s="411">
        <v>42748</v>
      </c>
      <c r="Y18" s="438">
        <f t="shared" ref="Y18:Y28" si="3">W18-X18</f>
        <v>0</v>
      </c>
      <c r="Z18" s="416" t="s">
        <v>1483</v>
      </c>
      <c r="AA18" s="416" t="s">
        <v>1484</v>
      </c>
      <c r="AB18" s="416" t="s">
        <v>1484</v>
      </c>
      <c r="AC18" s="416" t="s">
        <v>1508</v>
      </c>
      <c r="AD18" s="439">
        <v>1015435</v>
      </c>
      <c r="AE18" s="412"/>
      <c r="AF18" s="413">
        <v>20217</v>
      </c>
      <c r="AG18" s="411">
        <v>42748</v>
      </c>
      <c r="AH18" s="404">
        <v>4000000</v>
      </c>
      <c r="AI18" s="477">
        <v>32000000</v>
      </c>
      <c r="AJ18" s="440"/>
      <c r="AK18" s="440"/>
      <c r="AL18" s="441">
        <f t="shared" si="1"/>
        <v>32000000</v>
      </c>
      <c r="AM18" s="442" t="s">
        <v>22</v>
      </c>
      <c r="AN18" s="442" t="s">
        <v>67</v>
      </c>
      <c r="AO18" s="442" t="s">
        <v>67</v>
      </c>
      <c r="AP18" s="442" t="s">
        <v>67</v>
      </c>
      <c r="AQ18" s="411" t="s">
        <v>67</v>
      </c>
      <c r="AR18" s="411">
        <v>42748</v>
      </c>
      <c r="AS18" s="411">
        <v>42990</v>
      </c>
      <c r="AT18" s="443">
        <f t="shared" si="2"/>
        <v>242</v>
      </c>
      <c r="AU18" s="431" t="s">
        <v>678</v>
      </c>
      <c r="AV18" s="444">
        <v>51969566</v>
      </c>
      <c r="AW18" s="101"/>
      <c r="AX18" s="242"/>
      <c r="AY18" s="249"/>
      <c r="AZ18" s="101"/>
      <c r="BA18" s="101"/>
      <c r="BB18" s="102"/>
      <c r="BC18" s="106"/>
      <c r="BD18" s="101"/>
      <c r="BE18" s="102"/>
      <c r="BF18" s="100"/>
      <c r="BG18" s="101"/>
      <c r="BH18" s="102"/>
      <c r="BI18" s="102"/>
      <c r="BJ18" s="101"/>
      <c r="BK18" s="102"/>
      <c r="BL18" s="100"/>
      <c r="BM18" s="100"/>
      <c r="BN18" s="102"/>
      <c r="BO18" s="102"/>
      <c r="BP18" s="101"/>
      <c r="BQ18" s="102"/>
      <c r="BR18" s="102"/>
      <c r="BS18" s="102"/>
      <c r="BT18" s="102"/>
      <c r="BU18" s="104"/>
      <c r="BV18" s="104"/>
      <c r="BW18" s="103"/>
      <c r="BX18" s="104"/>
      <c r="BY18" s="102"/>
      <c r="BZ18" s="104"/>
      <c r="CA18" s="104"/>
      <c r="CB18" s="103"/>
      <c r="CC18" s="104"/>
      <c r="CD18" s="102"/>
      <c r="CE18" s="104"/>
      <c r="CF18" s="104"/>
      <c r="CG18" s="103"/>
      <c r="CH18" s="104"/>
      <c r="CI18" s="102"/>
      <c r="CJ18" s="105"/>
      <c r="CK18" s="101"/>
      <c r="CL18" s="106"/>
      <c r="CM18" s="102"/>
      <c r="CN18" s="105"/>
      <c r="CO18" s="107"/>
      <c r="CP18" s="108"/>
      <c r="CQ18" s="108"/>
      <c r="CR18" s="108"/>
      <c r="CS18" s="223"/>
      <c r="CT18" s="223"/>
      <c r="CU18" s="223"/>
      <c r="CV18" s="223"/>
      <c r="CW18" s="223"/>
      <c r="CX18" s="102"/>
      <c r="CY18" s="236"/>
      <c r="CZ18" s="223"/>
      <c r="DA18" s="102"/>
      <c r="DB18" s="223"/>
      <c r="DC18" s="221"/>
    </row>
    <row r="19" spans="1:107" s="245" customFormat="1" ht="51" x14ac:dyDescent="0.25">
      <c r="A19" s="239"/>
      <c r="B19" s="189"/>
      <c r="C19" s="240"/>
      <c r="D19" s="49" t="s">
        <v>2404</v>
      </c>
      <c r="E19" s="571">
        <f t="shared" si="0"/>
        <v>11</v>
      </c>
      <c r="F19" s="577" t="s">
        <v>1610</v>
      </c>
      <c r="G19" s="388" t="s">
        <v>2943</v>
      </c>
      <c r="H19" s="498" t="s">
        <v>2944</v>
      </c>
      <c r="I19" s="573">
        <v>42747</v>
      </c>
      <c r="J19" s="44" t="s">
        <v>1499</v>
      </c>
      <c r="K19" s="44" t="s">
        <v>1525</v>
      </c>
      <c r="L19" s="357" t="s">
        <v>1908</v>
      </c>
      <c r="M19" s="576" t="s">
        <v>3088</v>
      </c>
      <c r="N19" s="571">
        <v>73</v>
      </c>
      <c r="O19" s="46">
        <v>801615</v>
      </c>
      <c r="P19" s="576" t="s">
        <v>1674</v>
      </c>
      <c r="Q19" s="162">
        <v>33000000</v>
      </c>
      <c r="R19" s="577" t="s">
        <v>2945</v>
      </c>
      <c r="S19" s="543" t="s">
        <v>1487</v>
      </c>
      <c r="T19" s="389" t="s">
        <v>1480</v>
      </c>
      <c r="U19" s="390" t="s">
        <v>1481</v>
      </c>
      <c r="V19" s="190">
        <v>11</v>
      </c>
      <c r="W19" s="573">
        <v>42748</v>
      </c>
      <c r="X19" s="573">
        <v>42751</v>
      </c>
      <c r="Y19" s="395">
        <f t="shared" si="3"/>
        <v>-3</v>
      </c>
      <c r="Z19" s="544" t="s">
        <v>1483</v>
      </c>
      <c r="AA19" s="544" t="s">
        <v>1484</v>
      </c>
      <c r="AB19" s="544" t="s">
        <v>1484</v>
      </c>
      <c r="AC19" s="544" t="s">
        <v>1701</v>
      </c>
      <c r="AD19" s="114">
        <v>1018450312</v>
      </c>
      <c r="AE19" s="398"/>
      <c r="AF19" s="574">
        <v>21917</v>
      </c>
      <c r="AG19" s="573">
        <v>42751</v>
      </c>
      <c r="AH19" s="404">
        <v>3300000</v>
      </c>
      <c r="AI19" s="162">
        <v>33000000</v>
      </c>
      <c r="AJ19" s="116"/>
      <c r="AK19" s="116"/>
      <c r="AL19" s="396">
        <f t="shared" si="1"/>
        <v>33000000</v>
      </c>
      <c r="AM19" s="157" t="s">
        <v>22</v>
      </c>
      <c r="AN19" s="157" t="s">
        <v>67</v>
      </c>
      <c r="AO19" s="157" t="s">
        <v>67</v>
      </c>
      <c r="AP19" s="157" t="s">
        <v>67</v>
      </c>
      <c r="AQ19" s="573" t="s">
        <v>67</v>
      </c>
      <c r="AR19" s="573">
        <v>42751</v>
      </c>
      <c r="AS19" s="573">
        <v>43054</v>
      </c>
      <c r="AT19" s="397">
        <f t="shared" si="2"/>
        <v>303</v>
      </c>
      <c r="AU19" s="576" t="s">
        <v>58</v>
      </c>
      <c r="AV19" s="290">
        <v>79572017</v>
      </c>
      <c r="AW19" s="101"/>
      <c r="AX19" s="242"/>
      <c r="AY19" s="249"/>
      <c r="AZ19" s="101"/>
      <c r="BA19" s="101"/>
      <c r="BB19" s="102"/>
      <c r="BC19" s="106"/>
      <c r="BD19" s="101"/>
      <c r="BE19" s="102"/>
      <c r="BF19" s="100"/>
      <c r="BG19" s="101"/>
      <c r="BH19" s="102"/>
      <c r="BI19" s="102"/>
      <c r="BJ19" s="101"/>
      <c r="BK19" s="102"/>
      <c r="BL19" s="100"/>
      <c r="BM19" s="100"/>
      <c r="BN19" s="102"/>
      <c r="BO19" s="102"/>
      <c r="BP19" s="101"/>
      <c r="BQ19" s="102"/>
      <c r="BR19" s="102"/>
      <c r="BS19" s="102"/>
      <c r="BT19" s="102"/>
      <c r="BU19" s="104"/>
      <c r="BV19" s="104"/>
      <c r="BW19" s="103"/>
      <c r="BX19" s="104"/>
      <c r="BY19" s="102"/>
      <c r="BZ19" s="104"/>
      <c r="CA19" s="104"/>
      <c r="CB19" s="103"/>
      <c r="CC19" s="104"/>
      <c r="CD19" s="102"/>
      <c r="CE19" s="104"/>
      <c r="CF19" s="104"/>
      <c r="CG19" s="103"/>
      <c r="CH19" s="104"/>
      <c r="CI19" s="102"/>
      <c r="CJ19" s="105"/>
      <c r="CK19" s="101"/>
      <c r="CL19" s="106"/>
      <c r="CM19" s="102"/>
      <c r="CN19" s="105"/>
      <c r="CO19" s="107"/>
      <c r="CP19" s="108"/>
      <c r="CQ19" s="108"/>
      <c r="CR19" s="108"/>
      <c r="CS19" s="223"/>
      <c r="CT19" s="223"/>
      <c r="CU19" s="223"/>
      <c r="CV19" s="223"/>
      <c r="CW19" s="223"/>
      <c r="CX19" s="102"/>
      <c r="CY19" s="236"/>
      <c r="CZ19" s="223"/>
      <c r="DA19" s="102"/>
      <c r="DB19" s="223"/>
      <c r="DC19" s="221"/>
    </row>
    <row r="20" spans="1:107" s="245" customFormat="1" ht="63.75" x14ac:dyDescent="0.25">
      <c r="A20" s="239"/>
      <c r="B20" s="189"/>
      <c r="C20" s="240"/>
      <c r="D20" s="49" t="s">
        <v>2404</v>
      </c>
      <c r="E20" s="571">
        <f t="shared" si="0"/>
        <v>12</v>
      </c>
      <c r="F20" s="577" t="s">
        <v>1610</v>
      </c>
      <c r="G20" s="388" t="s">
        <v>2940</v>
      </c>
      <c r="H20" s="498" t="s">
        <v>2942</v>
      </c>
      <c r="I20" s="573">
        <v>42747</v>
      </c>
      <c r="J20" s="44" t="s">
        <v>1499</v>
      </c>
      <c r="K20" s="44" t="s">
        <v>1525</v>
      </c>
      <c r="L20" s="357" t="s">
        <v>1908</v>
      </c>
      <c r="M20" s="576" t="s">
        <v>3089</v>
      </c>
      <c r="N20" s="571">
        <v>74</v>
      </c>
      <c r="O20" s="46">
        <v>801615</v>
      </c>
      <c r="P20" s="576" t="s">
        <v>1674</v>
      </c>
      <c r="Q20" s="162">
        <v>50000000</v>
      </c>
      <c r="R20" s="577" t="s">
        <v>2941</v>
      </c>
      <c r="S20" s="543" t="s">
        <v>1487</v>
      </c>
      <c r="T20" s="389" t="s">
        <v>1480</v>
      </c>
      <c r="U20" s="390" t="s">
        <v>1481</v>
      </c>
      <c r="V20" s="190">
        <v>12</v>
      </c>
      <c r="W20" s="573">
        <v>42751</v>
      </c>
      <c r="X20" s="573">
        <v>42751</v>
      </c>
      <c r="Y20" s="395">
        <f t="shared" si="3"/>
        <v>0</v>
      </c>
      <c r="Z20" s="544" t="s">
        <v>1483</v>
      </c>
      <c r="AA20" s="544" t="s">
        <v>1484</v>
      </c>
      <c r="AB20" s="544" t="s">
        <v>1484</v>
      </c>
      <c r="AC20" s="544" t="s">
        <v>696</v>
      </c>
      <c r="AD20" s="114">
        <v>52258308</v>
      </c>
      <c r="AE20" s="398"/>
      <c r="AF20" s="574">
        <v>22817</v>
      </c>
      <c r="AG20" s="573">
        <v>42751</v>
      </c>
      <c r="AH20" s="404">
        <v>5000000</v>
      </c>
      <c r="AI20" s="162">
        <v>50000000</v>
      </c>
      <c r="AJ20" s="116"/>
      <c r="AK20" s="116"/>
      <c r="AL20" s="396">
        <f t="shared" si="1"/>
        <v>50000000</v>
      </c>
      <c r="AM20" s="157" t="s">
        <v>22</v>
      </c>
      <c r="AN20" s="157" t="s">
        <v>67</v>
      </c>
      <c r="AO20" s="157" t="s">
        <v>67</v>
      </c>
      <c r="AP20" s="157" t="s">
        <v>67</v>
      </c>
      <c r="AQ20" s="573" t="s">
        <v>67</v>
      </c>
      <c r="AR20" s="573">
        <v>42751</v>
      </c>
      <c r="AS20" s="573">
        <v>43054</v>
      </c>
      <c r="AT20" s="397">
        <f t="shared" si="2"/>
        <v>303</v>
      </c>
      <c r="AU20" s="576" t="s">
        <v>58</v>
      </c>
      <c r="AV20" s="290">
        <v>79572017</v>
      </c>
      <c r="AW20" s="101"/>
      <c r="AX20" s="242"/>
      <c r="AY20" s="249"/>
      <c r="AZ20" s="101"/>
      <c r="BA20" s="101"/>
      <c r="BB20" s="102"/>
      <c r="BC20" s="106"/>
      <c r="BD20" s="101"/>
      <c r="BE20" s="102"/>
      <c r="BF20" s="100"/>
      <c r="BG20" s="101"/>
      <c r="BH20" s="102"/>
      <c r="BI20" s="102"/>
      <c r="BJ20" s="101"/>
      <c r="BK20" s="102"/>
      <c r="BL20" s="100"/>
      <c r="BM20" s="100"/>
      <c r="BN20" s="102"/>
      <c r="BO20" s="102"/>
      <c r="BP20" s="101"/>
      <c r="BQ20" s="102"/>
      <c r="BR20" s="102"/>
      <c r="BS20" s="102"/>
      <c r="BT20" s="102"/>
      <c r="BU20" s="104"/>
      <c r="BV20" s="104"/>
      <c r="BW20" s="103"/>
      <c r="BX20" s="104"/>
      <c r="BY20" s="102"/>
      <c r="BZ20" s="104"/>
      <c r="CA20" s="104"/>
      <c r="CB20" s="103"/>
      <c r="CC20" s="104"/>
      <c r="CD20" s="102"/>
      <c r="CE20" s="104"/>
      <c r="CF20" s="104"/>
      <c r="CG20" s="103"/>
      <c r="CH20" s="104"/>
      <c r="CI20" s="102"/>
      <c r="CJ20" s="105"/>
      <c r="CK20" s="101"/>
      <c r="CL20" s="106"/>
      <c r="CM20" s="102"/>
      <c r="CN20" s="105"/>
      <c r="CO20" s="107"/>
      <c r="CP20" s="108"/>
      <c r="CQ20" s="108"/>
      <c r="CR20" s="108"/>
      <c r="CS20" s="223"/>
      <c r="CT20" s="223"/>
      <c r="CU20" s="223"/>
      <c r="CV20" s="223"/>
      <c r="CW20" s="223"/>
      <c r="CX20" s="102"/>
      <c r="CY20" s="236"/>
      <c r="CZ20" s="223"/>
      <c r="DA20" s="102"/>
      <c r="DB20" s="223"/>
      <c r="DC20" s="221"/>
    </row>
    <row r="21" spans="1:107" s="245" customFormat="1" ht="76.5" x14ac:dyDescent="0.25">
      <c r="A21" s="239"/>
      <c r="B21" s="189"/>
      <c r="C21" s="240"/>
      <c r="D21" s="49" t="s">
        <v>2404</v>
      </c>
      <c r="E21" s="571">
        <f t="shared" si="0"/>
        <v>13</v>
      </c>
      <c r="F21" s="577" t="s">
        <v>1609</v>
      </c>
      <c r="G21" s="388" t="s">
        <v>2971</v>
      </c>
      <c r="H21" s="498" t="s">
        <v>2972</v>
      </c>
      <c r="I21" s="573">
        <v>42748</v>
      </c>
      <c r="J21" s="44" t="s">
        <v>1499</v>
      </c>
      <c r="K21" s="44" t="s">
        <v>1525</v>
      </c>
      <c r="L21" s="357" t="s">
        <v>2257</v>
      </c>
      <c r="M21" s="206" t="s">
        <v>2973</v>
      </c>
      <c r="N21" s="571">
        <v>34</v>
      </c>
      <c r="O21" s="46">
        <v>801615</v>
      </c>
      <c r="P21" s="576" t="s">
        <v>1910</v>
      </c>
      <c r="Q21" s="162">
        <v>28750000</v>
      </c>
      <c r="R21" s="577" t="s">
        <v>2974</v>
      </c>
      <c r="S21" s="543" t="s">
        <v>1487</v>
      </c>
      <c r="T21" s="389" t="s">
        <v>1480</v>
      </c>
      <c r="U21" s="390" t="s">
        <v>1481</v>
      </c>
      <c r="V21" s="190">
        <v>13</v>
      </c>
      <c r="W21" s="573">
        <v>42751</v>
      </c>
      <c r="X21" s="573">
        <v>42751</v>
      </c>
      <c r="Y21" s="395">
        <f t="shared" si="3"/>
        <v>0</v>
      </c>
      <c r="Z21" s="544" t="s">
        <v>1483</v>
      </c>
      <c r="AA21" s="544" t="s">
        <v>1484</v>
      </c>
      <c r="AB21" s="544" t="s">
        <v>1484</v>
      </c>
      <c r="AC21" s="544" t="s">
        <v>2163</v>
      </c>
      <c r="AD21" s="114">
        <v>1015409282</v>
      </c>
      <c r="AE21" s="398"/>
      <c r="AF21" s="574">
        <v>23517</v>
      </c>
      <c r="AG21" s="573">
        <v>42751</v>
      </c>
      <c r="AH21" s="49">
        <v>2500000</v>
      </c>
      <c r="AI21" s="87">
        <v>28750000</v>
      </c>
      <c r="AJ21" s="116"/>
      <c r="AK21" s="116"/>
      <c r="AL21" s="396">
        <f t="shared" si="1"/>
        <v>28750000</v>
      </c>
      <c r="AM21" s="157" t="s">
        <v>22</v>
      </c>
      <c r="AN21" s="157" t="s">
        <v>67</v>
      </c>
      <c r="AO21" s="157" t="s">
        <v>67</v>
      </c>
      <c r="AP21" s="157" t="s">
        <v>67</v>
      </c>
      <c r="AQ21" s="573" t="s">
        <v>67</v>
      </c>
      <c r="AR21" s="573">
        <v>42751</v>
      </c>
      <c r="AS21" s="573">
        <v>43084</v>
      </c>
      <c r="AT21" s="397">
        <f t="shared" si="2"/>
        <v>333</v>
      </c>
      <c r="AU21" s="576" t="s">
        <v>2296</v>
      </c>
      <c r="AV21" s="55">
        <v>1070957031</v>
      </c>
      <c r="AW21" s="101"/>
      <c r="AX21" s="242"/>
      <c r="AY21" s="249"/>
      <c r="AZ21" s="101"/>
      <c r="BA21" s="101"/>
      <c r="BB21" s="102"/>
      <c r="BC21" s="106"/>
      <c r="BD21" s="101"/>
      <c r="BE21" s="102"/>
      <c r="BF21" s="100"/>
      <c r="BG21" s="101"/>
      <c r="BH21" s="102"/>
      <c r="BI21" s="102"/>
      <c r="BJ21" s="101"/>
      <c r="BK21" s="102"/>
      <c r="BL21" s="100"/>
      <c r="BM21" s="100"/>
      <c r="BN21" s="102"/>
      <c r="BO21" s="102"/>
      <c r="BP21" s="101"/>
      <c r="BQ21" s="102"/>
      <c r="BR21" s="102"/>
      <c r="BS21" s="102"/>
      <c r="BT21" s="102"/>
      <c r="BU21" s="104"/>
      <c r="BV21" s="104"/>
      <c r="BW21" s="103"/>
      <c r="BX21" s="104"/>
      <c r="BY21" s="102"/>
      <c r="BZ21" s="104"/>
      <c r="CA21" s="104"/>
      <c r="CB21" s="103"/>
      <c r="CC21" s="104"/>
      <c r="CD21" s="102"/>
      <c r="CE21" s="104"/>
      <c r="CF21" s="104"/>
      <c r="CG21" s="103"/>
      <c r="CH21" s="104"/>
      <c r="CI21" s="102"/>
      <c r="CJ21" s="105"/>
      <c r="CK21" s="101"/>
      <c r="CL21" s="106"/>
      <c r="CM21" s="102"/>
      <c r="CN21" s="105"/>
      <c r="CO21" s="107"/>
      <c r="CP21" s="108"/>
      <c r="CQ21" s="108"/>
      <c r="CR21" s="108"/>
      <c r="CS21" s="223"/>
      <c r="CT21" s="223"/>
      <c r="CU21" s="223"/>
      <c r="CV21" s="223"/>
      <c r="CW21" s="223"/>
      <c r="CX21" s="102"/>
      <c r="CY21" s="236"/>
      <c r="CZ21" s="223"/>
      <c r="DA21" s="102"/>
      <c r="DB21" s="223"/>
      <c r="DC21" s="221"/>
    </row>
    <row r="22" spans="1:107" s="245" customFormat="1" ht="63.75" x14ac:dyDescent="0.25">
      <c r="A22" s="239"/>
      <c r="B22" s="189"/>
      <c r="C22" s="240"/>
      <c r="D22" s="427" t="s">
        <v>2404</v>
      </c>
      <c r="E22" s="410">
        <f t="shared" si="0"/>
        <v>14</v>
      </c>
      <c r="F22" s="414" t="s">
        <v>1489</v>
      </c>
      <c r="G22" s="428" t="s">
        <v>2980</v>
      </c>
      <c r="H22" s="497" t="s">
        <v>2981</v>
      </c>
      <c r="I22" s="411">
        <v>42748</v>
      </c>
      <c r="J22" s="429" t="s">
        <v>1499</v>
      </c>
      <c r="K22" s="429" t="s">
        <v>1525</v>
      </c>
      <c r="L22" s="430" t="s">
        <v>2302</v>
      </c>
      <c r="M22" s="478" t="s">
        <v>3090</v>
      </c>
      <c r="N22" s="410">
        <v>79</v>
      </c>
      <c r="O22" s="432">
        <v>801615</v>
      </c>
      <c r="P22" s="431" t="s">
        <v>1910</v>
      </c>
      <c r="Q22" s="477">
        <v>24000000</v>
      </c>
      <c r="R22" s="414" t="s">
        <v>2982</v>
      </c>
      <c r="S22" s="415" t="s">
        <v>1487</v>
      </c>
      <c r="T22" s="435" t="s">
        <v>1480</v>
      </c>
      <c r="U22" s="436" t="s">
        <v>1481</v>
      </c>
      <c r="V22" s="437">
        <v>14</v>
      </c>
      <c r="W22" s="411">
        <v>42752</v>
      </c>
      <c r="X22" s="411">
        <v>42752</v>
      </c>
      <c r="Y22" s="438">
        <f t="shared" si="3"/>
        <v>0</v>
      </c>
      <c r="Z22" s="416" t="s">
        <v>1483</v>
      </c>
      <c r="AA22" s="416" t="s">
        <v>1484</v>
      </c>
      <c r="AB22" s="416" t="s">
        <v>1484</v>
      </c>
      <c r="AC22" s="416" t="s">
        <v>37</v>
      </c>
      <c r="AD22" s="439">
        <v>75035031</v>
      </c>
      <c r="AE22" s="412"/>
      <c r="AF22" s="413">
        <v>24417</v>
      </c>
      <c r="AG22" s="411">
        <v>42752</v>
      </c>
      <c r="AH22" s="51">
        <v>3000000</v>
      </c>
      <c r="AI22" s="434">
        <v>24000000</v>
      </c>
      <c r="AJ22" s="440"/>
      <c r="AK22" s="440"/>
      <c r="AL22" s="441">
        <f t="shared" si="1"/>
        <v>24000000</v>
      </c>
      <c r="AM22" s="442" t="s">
        <v>22</v>
      </c>
      <c r="AN22" s="442" t="s">
        <v>67</v>
      </c>
      <c r="AO22" s="442" t="s">
        <v>67</v>
      </c>
      <c r="AP22" s="442" t="s">
        <v>67</v>
      </c>
      <c r="AQ22" s="411" t="s">
        <v>67</v>
      </c>
      <c r="AR22" s="411">
        <v>42752</v>
      </c>
      <c r="AS22" s="411">
        <v>42994</v>
      </c>
      <c r="AT22" s="443">
        <f t="shared" si="2"/>
        <v>242</v>
      </c>
      <c r="AU22" s="431" t="s">
        <v>463</v>
      </c>
      <c r="AV22" s="444">
        <v>17336974</v>
      </c>
      <c r="AW22" s="101"/>
      <c r="AX22" s="242"/>
      <c r="AY22" s="249"/>
      <c r="AZ22" s="101"/>
      <c r="BA22" s="101"/>
      <c r="BB22" s="102"/>
      <c r="BC22" s="106"/>
      <c r="BD22" s="101"/>
      <c r="BE22" s="102"/>
      <c r="BF22" s="100"/>
      <c r="BG22" s="101"/>
      <c r="BH22" s="102"/>
      <c r="BI22" s="102"/>
      <c r="BJ22" s="101"/>
      <c r="BK22" s="102"/>
      <c r="BL22" s="100"/>
      <c r="BM22" s="100"/>
      <c r="BN22" s="102"/>
      <c r="BO22" s="102"/>
      <c r="BP22" s="101"/>
      <c r="BQ22" s="102"/>
      <c r="BR22" s="102"/>
      <c r="BS22" s="102"/>
      <c r="BT22" s="102"/>
      <c r="BU22" s="104"/>
      <c r="BV22" s="104"/>
      <c r="BW22" s="103"/>
      <c r="BX22" s="104"/>
      <c r="BY22" s="102"/>
      <c r="BZ22" s="104"/>
      <c r="CA22" s="104"/>
      <c r="CB22" s="103"/>
      <c r="CC22" s="104"/>
      <c r="CD22" s="102"/>
      <c r="CE22" s="104"/>
      <c r="CF22" s="104"/>
      <c r="CG22" s="103"/>
      <c r="CH22" s="104"/>
      <c r="CI22" s="102"/>
      <c r="CJ22" s="105"/>
      <c r="CK22" s="101"/>
      <c r="CL22" s="106"/>
      <c r="CM22" s="102"/>
      <c r="CN22" s="105"/>
      <c r="CO22" s="107"/>
      <c r="CP22" s="108"/>
      <c r="CQ22" s="108"/>
      <c r="CR22" s="108"/>
      <c r="CS22" s="223"/>
      <c r="CT22" s="223"/>
      <c r="CU22" s="223"/>
      <c r="CV22" s="223"/>
      <c r="CW22" s="223"/>
      <c r="CX22" s="102"/>
      <c r="CY22" s="236"/>
      <c r="CZ22" s="223"/>
      <c r="DA22" s="102"/>
      <c r="DB22" s="223"/>
      <c r="DC22" s="221"/>
    </row>
    <row r="23" spans="1:107" s="245" customFormat="1" ht="51" x14ac:dyDescent="0.25">
      <c r="A23" s="239"/>
      <c r="B23" s="189"/>
      <c r="C23" s="240"/>
      <c r="D23" s="49" t="s">
        <v>2404</v>
      </c>
      <c r="E23" s="571">
        <f t="shared" si="0"/>
        <v>15</v>
      </c>
      <c r="F23" s="577" t="s">
        <v>2164</v>
      </c>
      <c r="G23" s="388" t="s">
        <v>2957</v>
      </c>
      <c r="H23" s="498" t="s">
        <v>2958</v>
      </c>
      <c r="I23" s="573">
        <v>42747</v>
      </c>
      <c r="J23" s="44" t="s">
        <v>1499</v>
      </c>
      <c r="K23" s="44" t="s">
        <v>1525</v>
      </c>
      <c r="L23" s="357" t="s">
        <v>2303</v>
      </c>
      <c r="M23" s="206" t="s">
        <v>2959</v>
      </c>
      <c r="N23" s="571">
        <v>20</v>
      </c>
      <c r="O23" s="46">
        <v>801615</v>
      </c>
      <c r="P23" s="576" t="s">
        <v>1910</v>
      </c>
      <c r="Q23" s="162">
        <v>3450000</v>
      </c>
      <c r="R23" s="577" t="s">
        <v>2960</v>
      </c>
      <c r="S23" s="543" t="s">
        <v>1487</v>
      </c>
      <c r="T23" s="389" t="s">
        <v>1480</v>
      </c>
      <c r="U23" s="390" t="s">
        <v>1481</v>
      </c>
      <c r="V23" s="190">
        <v>15</v>
      </c>
      <c r="W23" s="573">
        <v>42752</v>
      </c>
      <c r="X23" s="573">
        <v>42752</v>
      </c>
      <c r="Y23" s="395">
        <f t="shared" si="3"/>
        <v>0</v>
      </c>
      <c r="Z23" s="544" t="s">
        <v>1483</v>
      </c>
      <c r="AA23" s="544" t="s">
        <v>1484</v>
      </c>
      <c r="AB23" s="544" t="s">
        <v>1484</v>
      </c>
      <c r="AC23" s="544" t="s">
        <v>1512</v>
      </c>
      <c r="AD23" s="114">
        <v>1022097423</v>
      </c>
      <c r="AE23" s="398"/>
      <c r="AF23" s="574">
        <v>24517</v>
      </c>
      <c r="AG23" s="573">
        <v>42752</v>
      </c>
      <c r="AH23" s="51">
        <v>3000000</v>
      </c>
      <c r="AI23" s="87">
        <v>34500000</v>
      </c>
      <c r="AJ23" s="116"/>
      <c r="AK23" s="116"/>
      <c r="AL23" s="396">
        <f t="shared" si="1"/>
        <v>34500000</v>
      </c>
      <c r="AM23" s="157" t="s">
        <v>22</v>
      </c>
      <c r="AN23" s="157" t="s">
        <v>67</v>
      </c>
      <c r="AO23" s="157" t="s">
        <v>67</v>
      </c>
      <c r="AP23" s="157" t="s">
        <v>67</v>
      </c>
      <c r="AQ23" s="573" t="s">
        <v>67</v>
      </c>
      <c r="AR23" s="573">
        <v>42752</v>
      </c>
      <c r="AS23" s="573">
        <v>43100</v>
      </c>
      <c r="AT23" s="397">
        <f t="shared" si="2"/>
        <v>348</v>
      </c>
      <c r="AU23" s="576" t="s">
        <v>58</v>
      </c>
      <c r="AV23" s="290">
        <v>79572017</v>
      </c>
      <c r="AW23" s="101"/>
      <c r="AX23" s="242"/>
      <c r="AY23" s="249"/>
      <c r="AZ23" s="101"/>
      <c r="BA23" s="101"/>
      <c r="BB23" s="102"/>
      <c r="BC23" s="106"/>
      <c r="BD23" s="101"/>
      <c r="BE23" s="102"/>
      <c r="BF23" s="100"/>
      <c r="BG23" s="101"/>
      <c r="BH23" s="102"/>
      <c r="BI23" s="102"/>
      <c r="BJ23" s="101"/>
      <c r="BK23" s="102"/>
      <c r="BL23" s="100"/>
      <c r="BM23" s="100"/>
      <c r="BN23" s="102"/>
      <c r="BO23" s="102"/>
      <c r="BP23" s="101"/>
      <c r="BQ23" s="102"/>
      <c r="BR23" s="102"/>
      <c r="BS23" s="102"/>
      <c r="BT23" s="102"/>
      <c r="BU23" s="104"/>
      <c r="BV23" s="104"/>
      <c r="BW23" s="103"/>
      <c r="BX23" s="104"/>
      <c r="BY23" s="102"/>
      <c r="BZ23" s="104"/>
      <c r="CA23" s="104"/>
      <c r="CB23" s="103"/>
      <c r="CC23" s="104"/>
      <c r="CD23" s="102"/>
      <c r="CE23" s="104"/>
      <c r="CF23" s="104"/>
      <c r="CG23" s="103"/>
      <c r="CH23" s="104"/>
      <c r="CI23" s="102"/>
      <c r="CJ23" s="105"/>
      <c r="CK23" s="101"/>
      <c r="CL23" s="106"/>
      <c r="CM23" s="102"/>
      <c r="CN23" s="105"/>
      <c r="CO23" s="107"/>
      <c r="CP23" s="108"/>
      <c r="CQ23" s="108"/>
      <c r="CR23" s="108"/>
      <c r="CS23" s="223"/>
      <c r="CT23" s="223"/>
      <c r="CU23" s="223"/>
      <c r="CV23" s="223"/>
      <c r="CW23" s="223"/>
      <c r="CX23" s="102"/>
      <c r="CY23" s="236"/>
      <c r="CZ23" s="223"/>
      <c r="DA23" s="102"/>
      <c r="DB23" s="223"/>
      <c r="DC23" s="221"/>
    </row>
    <row r="24" spans="1:107" s="245" customFormat="1" ht="127.5" x14ac:dyDescent="0.25">
      <c r="A24" s="239"/>
      <c r="B24" s="189"/>
      <c r="C24" s="240"/>
      <c r="D24" s="49" t="s">
        <v>2404</v>
      </c>
      <c r="E24" s="571">
        <f t="shared" si="0"/>
        <v>16</v>
      </c>
      <c r="F24" s="577" t="s">
        <v>1489</v>
      </c>
      <c r="G24" s="388" t="s">
        <v>2977</v>
      </c>
      <c r="H24" s="498" t="s">
        <v>2978</v>
      </c>
      <c r="I24" s="573">
        <v>42748</v>
      </c>
      <c r="J24" s="44" t="s">
        <v>1499</v>
      </c>
      <c r="K24" s="44" t="s">
        <v>1525</v>
      </c>
      <c r="L24" s="357" t="s">
        <v>2302</v>
      </c>
      <c r="M24" s="206" t="s">
        <v>3091</v>
      </c>
      <c r="N24" s="571">
        <v>78</v>
      </c>
      <c r="O24" s="46">
        <v>801615</v>
      </c>
      <c r="P24" s="576" t="s">
        <v>1910</v>
      </c>
      <c r="Q24" s="162">
        <v>36000000</v>
      </c>
      <c r="R24" s="577" t="s">
        <v>2979</v>
      </c>
      <c r="S24" s="543" t="s">
        <v>1487</v>
      </c>
      <c r="T24" s="389" t="s">
        <v>1480</v>
      </c>
      <c r="U24" s="390" t="s">
        <v>1481</v>
      </c>
      <c r="V24" s="190">
        <v>16</v>
      </c>
      <c r="W24" s="573">
        <v>42752</v>
      </c>
      <c r="X24" s="573">
        <v>42752</v>
      </c>
      <c r="Y24" s="395">
        <f t="shared" si="3"/>
        <v>0</v>
      </c>
      <c r="Z24" s="544" t="s">
        <v>1483</v>
      </c>
      <c r="AA24" s="544" t="s">
        <v>1484</v>
      </c>
      <c r="AB24" s="544" t="s">
        <v>1484</v>
      </c>
      <c r="AC24" s="544" t="s">
        <v>1516</v>
      </c>
      <c r="AD24" s="114">
        <v>14696934</v>
      </c>
      <c r="AE24" s="398"/>
      <c r="AF24" s="574">
        <v>24617</v>
      </c>
      <c r="AG24" s="573">
        <v>42752</v>
      </c>
      <c r="AH24" s="51">
        <v>4500000</v>
      </c>
      <c r="AI24" s="87">
        <v>36000000</v>
      </c>
      <c r="AJ24" s="116"/>
      <c r="AK24" s="116"/>
      <c r="AL24" s="396">
        <f t="shared" si="1"/>
        <v>36000000</v>
      </c>
      <c r="AM24" s="157" t="s">
        <v>22</v>
      </c>
      <c r="AN24" s="157" t="s">
        <v>67</v>
      </c>
      <c r="AO24" s="157" t="s">
        <v>67</v>
      </c>
      <c r="AP24" s="157" t="s">
        <v>67</v>
      </c>
      <c r="AQ24" s="573" t="s">
        <v>67</v>
      </c>
      <c r="AR24" s="573">
        <v>42752</v>
      </c>
      <c r="AS24" s="573">
        <v>42994</v>
      </c>
      <c r="AT24" s="397">
        <f t="shared" si="2"/>
        <v>242</v>
      </c>
      <c r="AU24" s="576" t="s">
        <v>463</v>
      </c>
      <c r="AV24" s="290">
        <v>17336974</v>
      </c>
      <c r="AW24" s="101"/>
      <c r="AX24" s="242"/>
      <c r="AY24" s="249"/>
      <c r="AZ24" s="101"/>
      <c r="BA24" s="101"/>
      <c r="BB24" s="102"/>
      <c r="BC24" s="106"/>
      <c r="BD24" s="101"/>
      <c r="BE24" s="102"/>
      <c r="BF24" s="100"/>
      <c r="BG24" s="101"/>
      <c r="BH24" s="102"/>
      <c r="BI24" s="102"/>
      <c r="BJ24" s="101"/>
      <c r="BK24" s="102"/>
      <c r="BL24" s="100"/>
      <c r="BM24" s="100"/>
      <c r="BN24" s="102"/>
      <c r="BO24" s="102"/>
      <c r="BP24" s="101"/>
      <c r="BQ24" s="102"/>
      <c r="BR24" s="102"/>
      <c r="BS24" s="102"/>
      <c r="BT24" s="102"/>
      <c r="BU24" s="104"/>
      <c r="BV24" s="104"/>
      <c r="BW24" s="103"/>
      <c r="BX24" s="104"/>
      <c r="BY24" s="102"/>
      <c r="BZ24" s="104"/>
      <c r="CA24" s="104"/>
      <c r="CB24" s="103"/>
      <c r="CC24" s="104"/>
      <c r="CD24" s="102"/>
      <c r="CE24" s="104"/>
      <c r="CF24" s="104"/>
      <c r="CG24" s="103"/>
      <c r="CH24" s="104"/>
      <c r="CI24" s="102"/>
      <c r="CJ24" s="105"/>
      <c r="CK24" s="101"/>
      <c r="CL24" s="106"/>
      <c r="CM24" s="102"/>
      <c r="CN24" s="105"/>
      <c r="CO24" s="107"/>
      <c r="CP24" s="108"/>
      <c r="CQ24" s="108"/>
      <c r="CR24" s="108"/>
      <c r="CS24" s="223"/>
      <c r="CT24" s="223"/>
      <c r="CU24" s="223"/>
      <c r="CV24" s="223"/>
      <c r="CW24" s="223"/>
      <c r="CX24" s="102"/>
      <c r="CY24" s="236"/>
      <c r="CZ24" s="223"/>
      <c r="DA24" s="102"/>
      <c r="DB24" s="223"/>
      <c r="DC24" s="221"/>
    </row>
    <row r="25" spans="1:107" s="245" customFormat="1" ht="63.75" x14ac:dyDescent="0.25">
      <c r="A25" s="239"/>
      <c r="B25" s="189"/>
      <c r="C25" s="240"/>
      <c r="D25" s="49" t="s">
        <v>2404</v>
      </c>
      <c r="E25" s="571">
        <f t="shared" si="0"/>
        <v>17</v>
      </c>
      <c r="F25" s="577" t="s">
        <v>1489</v>
      </c>
      <c r="G25" s="388" t="s">
        <v>2983</v>
      </c>
      <c r="H25" s="498" t="s">
        <v>2984</v>
      </c>
      <c r="I25" s="573">
        <v>42751</v>
      </c>
      <c r="J25" s="44" t="s">
        <v>1499</v>
      </c>
      <c r="K25" s="44" t="s">
        <v>1525</v>
      </c>
      <c r="L25" s="357" t="s">
        <v>2257</v>
      </c>
      <c r="M25" s="206" t="s">
        <v>3092</v>
      </c>
      <c r="N25" s="571">
        <v>76</v>
      </c>
      <c r="O25" s="46">
        <v>801615</v>
      </c>
      <c r="P25" s="576" t="s">
        <v>1910</v>
      </c>
      <c r="Q25" s="162">
        <v>37800000</v>
      </c>
      <c r="R25" s="577" t="s">
        <v>2985</v>
      </c>
      <c r="S25" s="543" t="s">
        <v>1487</v>
      </c>
      <c r="T25" s="389" t="s">
        <v>1480</v>
      </c>
      <c r="U25" s="390" t="s">
        <v>1481</v>
      </c>
      <c r="V25" s="190">
        <v>17</v>
      </c>
      <c r="W25" s="573">
        <v>42753</v>
      </c>
      <c r="X25" s="573">
        <v>42753</v>
      </c>
      <c r="Y25" s="395">
        <f t="shared" si="3"/>
        <v>0</v>
      </c>
      <c r="Z25" s="544" t="s">
        <v>1483</v>
      </c>
      <c r="AA25" s="544" t="s">
        <v>1484</v>
      </c>
      <c r="AB25" s="544" t="s">
        <v>1484</v>
      </c>
      <c r="AC25" s="544" t="s">
        <v>26</v>
      </c>
      <c r="AD25" s="114">
        <v>5825755</v>
      </c>
      <c r="AE25" s="398"/>
      <c r="AF25" s="574">
        <v>26217</v>
      </c>
      <c r="AG25" s="573">
        <v>42753</v>
      </c>
      <c r="AH25" s="51">
        <v>3780000</v>
      </c>
      <c r="AI25" s="87">
        <v>37800000</v>
      </c>
      <c r="AJ25" s="116"/>
      <c r="AK25" s="116"/>
      <c r="AL25" s="396">
        <f t="shared" si="1"/>
        <v>37800000</v>
      </c>
      <c r="AM25" s="157" t="s">
        <v>22</v>
      </c>
      <c r="AN25" s="157" t="s">
        <v>67</v>
      </c>
      <c r="AO25" s="157" t="s">
        <v>67</v>
      </c>
      <c r="AP25" s="157" t="s">
        <v>67</v>
      </c>
      <c r="AQ25" s="573" t="s">
        <v>67</v>
      </c>
      <c r="AR25" s="573">
        <v>42753</v>
      </c>
      <c r="AS25" s="573">
        <v>43056</v>
      </c>
      <c r="AT25" s="397">
        <f t="shared" si="2"/>
        <v>303</v>
      </c>
      <c r="AU25" s="576" t="s">
        <v>2436</v>
      </c>
      <c r="AV25" s="55">
        <v>46680592</v>
      </c>
      <c r="AW25" s="101"/>
      <c r="AX25" s="242"/>
      <c r="AY25" s="249"/>
      <c r="AZ25" s="101"/>
      <c r="BA25" s="101"/>
      <c r="BB25" s="102"/>
      <c r="BC25" s="106"/>
      <c r="BD25" s="101"/>
      <c r="BE25" s="102"/>
      <c r="BF25" s="100"/>
      <c r="BG25" s="101"/>
      <c r="BH25" s="102"/>
      <c r="BI25" s="102"/>
      <c r="BJ25" s="101"/>
      <c r="BK25" s="102"/>
      <c r="BL25" s="100"/>
      <c r="BM25" s="100"/>
      <c r="BN25" s="102"/>
      <c r="BO25" s="102"/>
      <c r="BP25" s="101"/>
      <c r="BQ25" s="102"/>
      <c r="BR25" s="102"/>
      <c r="BS25" s="102"/>
      <c r="BT25" s="102"/>
      <c r="BU25" s="104"/>
      <c r="BV25" s="104"/>
      <c r="BW25" s="103"/>
      <c r="BX25" s="104"/>
      <c r="BY25" s="102"/>
      <c r="BZ25" s="104"/>
      <c r="CA25" s="104"/>
      <c r="CB25" s="103"/>
      <c r="CC25" s="104"/>
      <c r="CD25" s="102"/>
      <c r="CE25" s="104"/>
      <c r="CF25" s="104"/>
      <c r="CG25" s="103"/>
      <c r="CH25" s="104"/>
      <c r="CI25" s="102"/>
      <c r="CJ25" s="105"/>
      <c r="CK25" s="101"/>
      <c r="CL25" s="106"/>
      <c r="CM25" s="102"/>
      <c r="CN25" s="105"/>
      <c r="CO25" s="107"/>
      <c r="CP25" s="108"/>
      <c r="CQ25" s="108"/>
      <c r="CR25" s="108"/>
      <c r="CS25" s="223"/>
      <c r="CT25" s="223"/>
      <c r="CU25" s="223"/>
      <c r="CV25" s="223"/>
      <c r="CW25" s="223"/>
      <c r="CX25" s="102"/>
      <c r="CY25" s="236"/>
      <c r="CZ25" s="223"/>
      <c r="DA25" s="102"/>
      <c r="DB25" s="223"/>
      <c r="DC25" s="221"/>
    </row>
    <row r="26" spans="1:107" s="245" customFormat="1" ht="51" x14ac:dyDescent="0.25">
      <c r="A26" s="239"/>
      <c r="B26" s="189"/>
      <c r="C26" s="240"/>
      <c r="D26" s="49" t="s">
        <v>2404</v>
      </c>
      <c r="E26" s="406">
        <f t="shared" si="0"/>
        <v>18</v>
      </c>
      <c r="F26" s="577" t="s">
        <v>1609</v>
      </c>
      <c r="G26" s="388" t="s">
        <v>2975</v>
      </c>
      <c r="H26" s="498" t="s">
        <v>2976</v>
      </c>
      <c r="I26" s="573">
        <v>42752</v>
      </c>
      <c r="J26" s="44" t="s">
        <v>1499</v>
      </c>
      <c r="K26" s="44" t="s">
        <v>1525</v>
      </c>
      <c r="L26" s="357" t="s">
        <v>1908</v>
      </c>
      <c r="M26" s="206" t="s">
        <v>3093</v>
      </c>
      <c r="N26" s="571">
        <v>71</v>
      </c>
      <c r="O26" s="46">
        <v>801615</v>
      </c>
      <c r="P26" s="576" t="s">
        <v>1910</v>
      </c>
      <c r="Q26" s="162">
        <v>56000000</v>
      </c>
      <c r="R26" s="577" t="s">
        <v>2989</v>
      </c>
      <c r="S26" s="543" t="s">
        <v>1487</v>
      </c>
      <c r="T26" s="389" t="s">
        <v>1480</v>
      </c>
      <c r="U26" s="390" t="s">
        <v>1481</v>
      </c>
      <c r="V26" s="190">
        <v>18</v>
      </c>
      <c r="W26" s="573">
        <v>42755</v>
      </c>
      <c r="X26" s="573">
        <v>42755</v>
      </c>
      <c r="Y26" s="395"/>
      <c r="Z26" s="544" t="s">
        <v>1483</v>
      </c>
      <c r="AA26" s="544" t="s">
        <v>1484</v>
      </c>
      <c r="AB26" s="544" t="s">
        <v>1484</v>
      </c>
      <c r="AC26" s="544" t="s">
        <v>1632</v>
      </c>
      <c r="AD26" s="114">
        <v>77177212</v>
      </c>
      <c r="AE26" s="398"/>
      <c r="AF26" s="574">
        <v>26717</v>
      </c>
      <c r="AG26" s="573">
        <v>42755</v>
      </c>
      <c r="AH26" s="49">
        <v>7000000</v>
      </c>
      <c r="AI26" s="87">
        <v>56000000</v>
      </c>
      <c r="AJ26" s="116"/>
      <c r="AK26" s="116"/>
      <c r="AL26" s="396">
        <f t="shared" si="1"/>
        <v>56000000</v>
      </c>
      <c r="AM26" s="157" t="s">
        <v>22</v>
      </c>
      <c r="AN26" s="157" t="s">
        <v>67</v>
      </c>
      <c r="AO26" s="157" t="s">
        <v>67</v>
      </c>
      <c r="AP26" s="157" t="s">
        <v>67</v>
      </c>
      <c r="AQ26" s="573" t="s">
        <v>67</v>
      </c>
      <c r="AR26" s="573">
        <v>42755</v>
      </c>
      <c r="AS26" s="573">
        <v>43088</v>
      </c>
      <c r="AT26" s="397">
        <f t="shared" si="2"/>
        <v>333</v>
      </c>
      <c r="AU26" s="576" t="s">
        <v>58</v>
      </c>
      <c r="AV26" s="290">
        <v>79572017</v>
      </c>
      <c r="AW26" s="101"/>
      <c r="AX26" s="242"/>
      <c r="AY26" s="249"/>
      <c r="AZ26" s="101"/>
      <c r="BA26" s="101"/>
      <c r="BB26" s="102"/>
      <c r="BC26" s="106"/>
      <c r="BD26" s="101"/>
      <c r="BE26" s="102"/>
      <c r="BF26" s="100"/>
      <c r="BG26" s="101"/>
      <c r="BH26" s="102"/>
      <c r="BI26" s="102"/>
      <c r="BJ26" s="101"/>
      <c r="BK26" s="102"/>
      <c r="BL26" s="100"/>
      <c r="BM26" s="100"/>
      <c r="BN26" s="102"/>
      <c r="BO26" s="102"/>
      <c r="BP26" s="101"/>
      <c r="BQ26" s="102"/>
      <c r="BR26" s="102"/>
      <c r="BS26" s="102"/>
      <c r="BT26" s="102"/>
      <c r="BU26" s="104"/>
      <c r="BV26" s="104"/>
      <c r="BW26" s="103"/>
      <c r="BX26" s="104"/>
      <c r="BY26" s="102"/>
      <c r="BZ26" s="104"/>
      <c r="CA26" s="104"/>
      <c r="CB26" s="103"/>
      <c r="CC26" s="104"/>
      <c r="CD26" s="102"/>
      <c r="CE26" s="104"/>
      <c r="CF26" s="104"/>
      <c r="CG26" s="103"/>
      <c r="CH26" s="104"/>
      <c r="CI26" s="102"/>
      <c r="CJ26" s="105"/>
      <c r="CK26" s="101"/>
      <c r="CL26" s="106"/>
      <c r="CM26" s="102"/>
      <c r="CN26" s="105"/>
      <c r="CO26" s="107"/>
      <c r="CP26" s="108"/>
      <c r="CQ26" s="108"/>
      <c r="CR26" s="108"/>
      <c r="CS26" s="223"/>
      <c r="CT26" s="223"/>
      <c r="CU26" s="223"/>
      <c r="CV26" s="223"/>
      <c r="CW26" s="223"/>
      <c r="CX26" s="102"/>
      <c r="CY26" s="236"/>
      <c r="CZ26" s="223"/>
      <c r="DA26" s="102"/>
      <c r="DB26" s="223"/>
      <c r="DC26" s="221"/>
    </row>
    <row r="27" spans="1:107" s="245" customFormat="1" ht="63.75" x14ac:dyDescent="0.25">
      <c r="A27" s="239"/>
      <c r="B27" s="189"/>
      <c r="C27" s="240"/>
      <c r="D27" s="427" t="s">
        <v>2404</v>
      </c>
      <c r="E27" s="410">
        <f t="shared" si="0"/>
        <v>19</v>
      </c>
      <c r="F27" s="414" t="s">
        <v>1489</v>
      </c>
      <c r="G27" s="428" t="s">
        <v>2986</v>
      </c>
      <c r="H27" s="497" t="s">
        <v>2987</v>
      </c>
      <c r="I27" s="411">
        <v>42753</v>
      </c>
      <c r="J27" s="429" t="s">
        <v>1499</v>
      </c>
      <c r="K27" s="429" t="s">
        <v>1525</v>
      </c>
      <c r="L27" s="430" t="s">
        <v>2498</v>
      </c>
      <c r="M27" s="478" t="s">
        <v>2988</v>
      </c>
      <c r="N27" s="410">
        <v>33</v>
      </c>
      <c r="O27" s="432">
        <v>801615</v>
      </c>
      <c r="P27" s="431" t="s">
        <v>1910</v>
      </c>
      <c r="Q27" s="477">
        <v>80500000</v>
      </c>
      <c r="R27" s="414" t="s">
        <v>2990</v>
      </c>
      <c r="S27" s="415" t="s">
        <v>2991</v>
      </c>
      <c r="T27" s="435" t="s">
        <v>1480</v>
      </c>
      <c r="U27" s="436" t="s">
        <v>1481</v>
      </c>
      <c r="V27" s="437">
        <v>19</v>
      </c>
      <c r="W27" s="411">
        <v>42758</v>
      </c>
      <c r="X27" s="479">
        <v>42758</v>
      </c>
      <c r="Y27" s="438">
        <f t="shared" si="3"/>
        <v>0</v>
      </c>
      <c r="Z27" s="416" t="s">
        <v>1483</v>
      </c>
      <c r="AA27" s="416" t="s">
        <v>1484</v>
      </c>
      <c r="AB27" s="416" t="s">
        <v>1484</v>
      </c>
      <c r="AC27" s="416" t="s">
        <v>2992</v>
      </c>
      <c r="AD27" s="439">
        <v>51994746</v>
      </c>
      <c r="AE27" s="412"/>
      <c r="AF27" s="413">
        <v>28517</v>
      </c>
      <c r="AG27" s="411">
        <v>42758</v>
      </c>
      <c r="AH27" s="51">
        <v>7000000</v>
      </c>
      <c r="AI27" s="434">
        <v>80500000</v>
      </c>
      <c r="AJ27" s="440"/>
      <c r="AK27" s="440"/>
      <c r="AL27" s="441">
        <f t="shared" si="1"/>
        <v>80500000</v>
      </c>
      <c r="AM27" s="442" t="s">
        <v>22</v>
      </c>
      <c r="AN27" s="442" t="s">
        <v>67</v>
      </c>
      <c r="AO27" s="442" t="s">
        <v>67</v>
      </c>
      <c r="AP27" s="442" t="s">
        <v>67</v>
      </c>
      <c r="AQ27" s="411" t="s">
        <v>67</v>
      </c>
      <c r="AR27" s="479"/>
      <c r="AS27" s="411">
        <v>43100</v>
      </c>
      <c r="AT27" s="443">
        <f t="shared" si="2"/>
        <v>43100</v>
      </c>
      <c r="AU27" s="431" t="s">
        <v>103</v>
      </c>
      <c r="AV27" s="480">
        <v>11347499</v>
      </c>
      <c r="AW27" s="101"/>
      <c r="AX27" s="242"/>
      <c r="AY27" s="249"/>
      <c r="AZ27" s="101"/>
      <c r="BA27" s="101"/>
      <c r="BB27" s="102"/>
      <c r="BC27" s="106"/>
      <c r="BD27" s="101"/>
      <c r="BE27" s="102"/>
      <c r="BF27" s="100"/>
      <c r="BG27" s="101"/>
      <c r="BH27" s="102"/>
      <c r="BI27" s="102"/>
      <c r="BJ27" s="101"/>
      <c r="BK27" s="102"/>
      <c r="BL27" s="100"/>
      <c r="BM27" s="100"/>
      <c r="BN27" s="102"/>
      <c r="BO27" s="102"/>
      <c r="BP27" s="101"/>
      <c r="BQ27" s="102"/>
      <c r="BR27" s="102"/>
      <c r="BS27" s="102"/>
      <c r="BT27" s="102"/>
      <c r="BU27" s="104"/>
      <c r="BV27" s="104"/>
      <c r="BW27" s="103"/>
      <c r="BX27" s="104"/>
      <c r="BY27" s="102"/>
      <c r="BZ27" s="104"/>
      <c r="CA27" s="104"/>
      <c r="CB27" s="103"/>
      <c r="CC27" s="104"/>
      <c r="CD27" s="102"/>
      <c r="CE27" s="104"/>
      <c r="CF27" s="104"/>
      <c r="CG27" s="103"/>
      <c r="CH27" s="104"/>
      <c r="CI27" s="102"/>
      <c r="CJ27" s="105"/>
      <c r="CK27" s="101"/>
      <c r="CL27" s="106"/>
      <c r="CM27" s="102"/>
      <c r="CN27" s="105"/>
      <c r="CO27" s="107"/>
      <c r="CP27" s="108"/>
      <c r="CQ27" s="108"/>
      <c r="CR27" s="108"/>
      <c r="CS27" s="223"/>
      <c r="CT27" s="223"/>
      <c r="CU27" s="223"/>
      <c r="CV27" s="223"/>
      <c r="CW27" s="223"/>
      <c r="CX27" s="102"/>
      <c r="CY27" s="236"/>
      <c r="CZ27" s="223"/>
      <c r="DA27" s="102"/>
      <c r="DB27" s="223"/>
      <c r="DC27" s="221"/>
    </row>
    <row r="28" spans="1:107" s="245" customFormat="1" ht="89.25" x14ac:dyDescent="0.25">
      <c r="A28" s="239"/>
      <c r="B28" s="189"/>
      <c r="C28" s="240"/>
      <c r="D28" s="49" t="s">
        <v>2404</v>
      </c>
      <c r="E28" s="406" t="str">
        <f t="shared" si="0"/>
        <v>20</v>
      </c>
      <c r="F28" s="577" t="s">
        <v>2164</v>
      </c>
      <c r="G28" s="388" t="s">
        <v>3007</v>
      </c>
      <c r="H28" s="498" t="s">
        <v>3008</v>
      </c>
      <c r="I28" s="573">
        <v>42758</v>
      </c>
      <c r="J28" s="44" t="s">
        <v>1499</v>
      </c>
      <c r="K28" s="44" t="s">
        <v>1525</v>
      </c>
      <c r="L28" s="357" t="s">
        <v>2257</v>
      </c>
      <c r="M28" s="206" t="s">
        <v>3094</v>
      </c>
      <c r="N28" s="574">
        <v>35</v>
      </c>
      <c r="O28" s="46">
        <v>811115</v>
      </c>
      <c r="P28" s="544" t="s">
        <v>3004</v>
      </c>
      <c r="Q28" s="162">
        <v>5593181</v>
      </c>
      <c r="R28" s="577" t="s">
        <v>3010</v>
      </c>
      <c r="S28" s="543" t="s">
        <v>3011</v>
      </c>
      <c r="T28" s="389" t="s">
        <v>1480</v>
      </c>
      <c r="U28" s="390" t="s">
        <v>1481</v>
      </c>
      <c r="V28" s="191" t="s">
        <v>1535</v>
      </c>
      <c r="W28" s="573">
        <v>42760</v>
      </c>
      <c r="X28" s="573">
        <v>42760</v>
      </c>
      <c r="Y28" s="49">
        <f t="shared" si="3"/>
        <v>0</v>
      </c>
      <c r="Z28" s="544" t="s">
        <v>1483</v>
      </c>
      <c r="AA28" s="544" t="s">
        <v>1484</v>
      </c>
      <c r="AB28" s="544" t="s">
        <v>1484</v>
      </c>
      <c r="AC28" s="544" t="s">
        <v>1638</v>
      </c>
      <c r="AD28" s="114">
        <v>80201161</v>
      </c>
      <c r="AE28" s="398"/>
      <c r="AF28" s="574">
        <v>30517</v>
      </c>
      <c r="AG28" s="573">
        <v>42760</v>
      </c>
      <c r="AH28" s="87">
        <v>5593181</v>
      </c>
      <c r="AI28" s="162">
        <v>61525000</v>
      </c>
      <c r="AJ28" s="116"/>
      <c r="AK28" s="116"/>
      <c r="AL28" s="116">
        <f t="shared" si="1"/>
        <v>61525000</v>
      </c>
      <c r="AM28" s="157" t="s">
        <v>22</v>
      </c>
      <c r="AN28" s="157" t="s">
        <v>67</v>
      </c>
      <c r="AO28" s="157" t="s">
        <v>67</v>
      </c>
      <c r="AP28" s="157" t="s">
        <v>67</v>
      </c>
      <c r="AQ28" s="573" t="s">
        <v>67</v>
      </c>
      <c r="AR28" s="573">
        <v>42760</v>
      </c>
      <c r="AS28" s="573">
        <v>43093</v>
      </c>
      <c r="AT28" s="397">
        <f t="shared" si="2"/>
        <v>333</v>
      </c>
      <c r="AU28" s="544" t="s">
        <v>3012</v>
      </c>
      <c r="AV28" s="55">
        <v>79335420</v>
      </c>
      <c r="AW28" s="101"/>
      <c r="AX28" s="242"/>
      <c r="AY28" s="249"/>
      <c r="AZ28" s="101"/>
      <c r="BA28" s="101"/>
      <c r="BB28" s="102"/>
      <c r="BC28" s="106"/>
      <c r="BD28" s="101"/>
      <c r="BE28" s="102"/>
      <c r="BF28" s="100"/>
      <c r="BG28" s="101"/>
      <c r="BH28" s="102"/>
      <c r="BI28" s="102"/>
      <c r="BJ28" s="101"/>
      <c r="BK28" s="102"/>
      <c r="BL28" s="100"/>
      <c r="BM28" s="100"/>
      <c r="BN28" s="102"/>
      <c r="BO28" s="102"/>
      <c r="BP28" s="101"/>
      <c r="BQ28" s="102"/>
      <c r="BR28" s="102"/>
      <c r="BS28" s="102"/>
      <c r="BT28" s="102"/>
      <c r="BU28" s="104"/>
      <c r="BV28" s="104"/>
      <c r="BW28" s="103"/>
      <c r="BX28" s="104"/>
      <c r="BY28" s="102"/>
      <c r="BZ28" s="104"/>
      <c r="CA28" s="104"/>
      <c r="CB28" s="103"/>
      <c r="CC28" s="104"/>
      <c r="CD28" s="102"/>
      <c r="CE28" s="104"/>
      <c r="CF28" s="104"/>
      <c r="CG28" s="103"/>
      <c r="CH28" s="104"/>
      <c r="CI28" s="102"/>
      <c r="CJ28" s="105"/>
      <c r="CK28" s="101"/>
      <c r="CL28" s="106"/>
      <c r="CM28" s="102"/>
      <c r="CN28" s="105"/>
      <c r="CO28" s="107"/>
      <c r="CP28" s="108"/>
      <c r="CQ28" s="108"/>
      <c r="CR28" s="108"/>
      <c r="CS28" s="223"/>
      <c r="CT28" s="223"/>
      <c r="CU28" s="223"/>
      <c r="CV28" s="223"/>
      <c r="CW28" s="223"/>
      <c r="CX28" s="102"/>
      <c r="CY28" s="236"/>
      <c r="CZ28" s="223"/>
      <c r="DA28" s="102"/>
      <c r="DB28" s="223"/>
      <c r="DC28" s="221"/>
    </row>
    <row r="29" spans="1:107" s="245" customFormat="1" ht="76.5" x14ac:dyDescent="0.25">
      <c r="A29" s="239"/>
      <c r="B29" s="189"/>
      <c r="C29" s="240"/>
      <c r="D29" s="49" t="s">
        <v>2404</v>
      </c>
      <c r="E29" s="406" t="str">
        <f t="shared" si="0"/>
        <v>21</v>
      </c>
      <c r="F29" s="577" t="s">
        <v>2164</v>
      </c>
      <c r="G29" s="388" t="s">
        <v>3013</v>
      </c>
      <c r="H29" s="498" t="s">
        <v>3014</v>
      </c>
      <c r="I29" s="573">
        <v>42755</v>
      </c>
      <c r="J29" s="44" t="s">
        <v>1499</v>
      </c>
      <c r="K29" s="44" t="s">
        <v>1525</v>
      </c>
      <c r="L29" s="357" t="s">
        <v>2257</v>
      </c>
      <c r="M29" s="206" t="s">
        <v>3095</v>
      </c>
      <c r="N29" s="574">
        <v>36</v>
      </c>
      <c r="O29" s="46">
        <v>811500</v>
      </c>
      <c r="P29" s="544" t="s">
        <v>3004</v>
      </c>
      <c r="Q29" s="162">
        <v>61525000</v>
      </c>
      <c r="R29" s="577" t="s">
        <v>3015</v>
      </c>
      <c r="S29" s="543" t="s">
        <v>3011</v>
      </c>
      <c r="T29" s="389" t="s">
        <v>1480</v>
      </c>
      <c r="U29" s="390" t="s">
        <v>1481</v>
      </c>
      <c r="V29" s="191" t="s">
        <v>1536</v>
      </c>
      <c r="W29" s="573">
        <v>42761</v>
      </c>
      <c r="X29" s="573">
        <v>42761</v>
      </c>
      <c r="Y29" s="49"/>
      <c r="Z29" s="544" t="s">
        <v>1483</v>
      </c>
      <c r="AA29" s="544" t="s">
        <v>1484</v>
      </c>
      <c r="AB29" s="544" t="s">
        <v>1484</v>
      </c>
      <c r="AC29" s="544" t="s">
        <v>3016</v>
      </c>
      <c r="AD29" s="114">
        <v>51833082</v>
      </c>
      <c r="AE29" s="398"/>
      <c r="AF29" s="574">
        <v>36317</v>
      </c>
      <c r="AG29" s="573">
        <v>42761</v>
      </c>
      <c r="AH29" s="87">
        <v>5593181</v>
      </c>
      <c r="AI29" s="162">
        <v>61525000</v>
      </c>
      <c r="AJ29" s="116"/>
      <c r="AK29" s="116"/>
      <c r="AL29" s="116">
        <f t="shared" si="1"/>
        <v>61525000</v>
      </c>
      <c r="AM29" s="157" t="s">
        <v>22</v>
      </c>
      <c r="AN29" s="157" t="s">
        <v>67</v>
      </c>
      <c r="AO29" s="157" t="s">
        <v>67</v>
      </c>
      <c r="AP29" s="157" t="s">
        <v>67</v>
      </c>
      <c r="AQ29" s="573" t="s">
        <v>67</v>
      </c>
      <c r="AR29" s="573">
        <v>42761</v>
      </c>
      <c r="AS29" s="573">
        <v>43094</v>
      </c>
      <c r="AT29" s="29">
        <f t="shared" si="2"/>
        <v>333</v>
      </c>
      <c r="AU29" s="544" t="s">
        <v>3012</v>
      </c>
      <c r="AV29" s="55">
        <v>79335420</v>
      </c>
      <c r="AW29" s="101"/>
      <c r="AX29" s="242"/>
      <c r="AY29" s="249"/>
      <c r="AZ29" s="101"/>
      <c r="BA29" s="101"/>
      <c r="BB29" s="102"/>
      <c r="BC29" s="106"/>
      <c r="BD29" s="101"/>
      <c r="BE29" s="102"/>
      <c r="BF29" s="100"/>
      <c r="BG29" s="101"/>
      <c r="BH29" s="102"/>
      <c r="BI29" s="102"/>
      <c r="BJ29" s="101"/>
      <c r="BK29" s="102"/>
      <c r="BL29" s="100"/>
      <c r="BM29" s="100"/>
      <c r="BN29" s="102"/>
      <c r="BO29" s="102"/>
      <c r="BP29" s="101"/>
      <c r="BQ29" s="102"/>
      <c r="BR29" s="102"/>
      <c r="BS29" s="102"/>
      <c r="BT29" s="102"/>
      <c r="BU29" s="104"/>
      <c r="BV29" s="104"/>
      <c r="BW29" s="103"/>
      <c r="BX29" s="104"/>
      <c r="BY29" s="102"/>
      <c r="BZ29" s="104"/>
      <c r="CA29" s="104"/>
      <c r="CB29" s="103"/>
      <c r="CC29" s="104"/>
      <c r="CD29" s="102"/>
      <c r="CE29" s="104"/>
      <c r="CF29" s="104"/>
      <c r="CG29" s="103"/>
      <c r="CH29" s="104"/>
      <c r="CI29" s="102"/>
      <c r="CJ29" s="105"/>
      <c r="CK29" s="101"/>
      <c r="CL29" s="106"/>
      <c r="CM29" s="102"/>
      <c r="CN29" s="105"/>
      <c r="CO29" s="107"/>
      <c r="CP29" s="108"/>
      <c r="CQ29" s="108"/>
      <c r="CR29" s="108"/>
      <c r="CS29" s="223"/>
      <c r="CT29" s="223"/>
      <c r="CU29" s="223"/>
      <c r="CV29" s="223"/>
      <c r="CW29" s="223"/>
      <c r="CX29" s="102"/>
      <c r="CY29" s="236"/>
      <c r="CZ29" s="223"/>
      <c r="DA29" s="102"/>
      <c r="DB29" s="223"/>
      <c r="DC29" s="221"/>
    </row>
    <row r="30" spans="1:107" s="245" customFormat="1" ht="51" x14ac:dyDescent="0.25">
      <c r="A30" s="239"/>
      <c r="B30" s="189"/>
      <c r="C30" s="240"/>
      <c r="D30" s="127" t="s">
        <v>2404</v>
      </c>
      <c r="E30" s="137">
        <f t="shared" si="0"/>
        <v>0</v>
      </c>
      <c r="F30" s="142" t="s">
        <v>1610</v>
      </c>
      <c r="G30" s="552" t="s">
        <v>3029</v>
      </c>
      <c r="H30" s="553" t="s">
        <v>3030</v>
      </c>
      <c r="I30" s="138">
        <v>42760</v>
      </c>
      <c r="J30" s="547" t="s">
        <v>1499</v>
      </c>
      <c r="K30" s="547" t="s">
        <v>1525</v>
      </c>
      <c r="L30" s="139" t="s">
        <v>1743</v>
      </c>
      <c r="M30" s="139" t="s">
        <v>3031</v>
      </c>
      <c r="N30" s="152">
        <v>28</v>
      </c>
      <c r="O30" s="141">
        <v>801615</v>
      </c>
      <c r="P30" s="139" t="s">
        <v>1674</v>
      </c>
      <c r="Q30" s="554">
        <v>24840000</v>
      </c>
      <c r="R30" s="142" t="s">
        <v>3032</v>
      </c>
      <c r="S30" s="145" t="s">
        <v>1487</v>
      </c>
      <c r="T30" s="548" t="s">
        <v>1985</v>
      </c>
      <c r="U30" s="549"/>
      <c r="V30" s="193"/>
      <c r="W30" s="138"/>
      <c r="X30" s="138"/>
      <c r="Y30" s="127"/>
      <c r="Z30" s="139"/>
      <c r="AA30" s="139"/>
      <c r="AB30" s="139"/>
      <c r="AC30" s="139"/>
      <c r="AD30" s="172"/>
      <c r="AE30" s="131"/>
      <c r="AF30" s="152"/>
      <c r="AG30" s="138"/>
      <c r="AH30" s="153"/>
      <c r="AI30" s="163"/>
      <c r="AJ30" s="550"/>
      <c r="AK30" s="550"/>
      <c r="AL30" s="116">
        <f t="shared" si="1"/>
        <v>0</v>
      </c>
      <c r="AM30" s="158"/>
      <c r="AN30" s="158"/>
      <c r="AO30" s="158"/>
      <c r="AP30" s="158"/>
      <c r="AQ30" s="138"/>
      <c r="AR30" s="138"/>
      <c r="AS30" s="138"/>
      <c r="AT30" s="397">
        <f t="shared" si="2"/>
        <v>0</v>
      </c>
      <c r="AU30" s="139"/>
      <c r="AV30" s="291"/>
      <c r="AW30" s="101"/>
      <c r="AX30" s="242"/>
      <c r="AY30" s="249"/>
      <c r="AZ30" s="101"/>
      <c r="BA30" s="101"/>
      <c r="BB30" s="102"/>
      <c r="BC30" s="106"/>
      <c r="BD30" s="101"/>
      <c r="BE30" s="102"/>
      <c r="BF30" s="100"/>
      <c r="BG30" s="101"/>
      <c r="BH30" s="102"/>
      <c r="BI30" s="102"/>
      <c r="BJ30" s="101"/>
      <c r="BK30" s="102"/>
      <c r="BL30" s="100"/>
      <c r="BM30" s="100"/>
      <c r="BN30" s="102"/>
      <c r="BO30" s="102"/>
      <c r="BP30" s="101"/>
      <c r="BQ30" s="102"/>
      <c r="BR30" s="102"/>
      <c r="BS30" s="102"/>
      <c r="BT30" s="102"/>
      <c r="BU30" s="104"/>
      <c r="BV30" s="104"/>
      <c r="BW30" s="103"/>
      <c r="BX30" s="104"/>
      <c r="BY30" s="102"/>
      <c r="BZ30" s="104"/>
      <c r="CA30" s="104"/>
      <c r="CB30" s="103"/>
      <c r="CC30" s="104"/>
      <c r="CD30" s="102"/>
      <c r="CE30" s="104"/>
      <c r="CF30" s="104"/>
      <c r="CG30" s="103"/>
      <c r="CH30" s="104"/>
      <c r="CI30" s="102"/>
      <c r="CJ30" s="105"/>
      <c r="CK30" s="101"/>
      <c r="CL30" s="106"/>
      <c r="CM30" s="102"/>
      <c r="CN30" s="105"/>
      <c r="CO30" s="107"/>
      <c r="CP30" s="108"/>
      <c r="CQ30" s="108"/>
      <c r="CR30" s="108"/>
      <c r="CS30" s="223"/>
      <c r="CT30" s="223"/>
      <c r="CU30" s="223"/>
      <c r="CV30" s="223"/>
      <c r="CW30" s="223"/>
      <c r="CX30" s="102"/>
      <c r="CY30" s="236"/>
      <c r="CZ30" s="223"/>
      <c r="DA30" s="102"/>
      <c r="DB30" s="223"/>
      <c r="DC30" s="221"/>
    </row>
    <row r="31" spans="1:107" s="245" customFormat="1" ht="102" x14ac:dyDescent="0.25">
      <c r="A31" s="239"/>
      <c r="B31" s="189"/>
      <c r="C31" s="240"/>
      <c r="D31" s="49" t="s">
        <v>2404</v>
      </c>
      <c r="E31" s="406">
        <f t="shared" si="0"/>
        <v>57</v>
      </c>
      <c r="F31" s="577" t="s">
        <v>1609</v>
      </c>
      <c r="G31" s="388" t="s">
        <v>3053</v>
      </c>
      <c r="H31" s="498" t="s">
        <v>3054</v>
      </c>
      <c r="I31" s="573">
        <v>42765</v>
      </c>
      <c r="J31" s="44" t="s">
        <v>1499</v>
      </c>
      <c r="K31" s="44" t="s">
        <v>1525</v>
      </c>
      <c r="L31" s="544" t="s">
        <v>3055</v>
      </c>
      <c r="M31" s="492" t="s">
        <v>3056</v>
      </c>
      <c r="N31" s="574">
        <v>205</v>
      </c>
      <c r="O31" s="46">
        <v>811015</v>
      </c>
      <c r="P31" s="544" t="s">
        <v>3004</v>
      </c>
      <c r="Q31" s="162">
        <v>20000000</v>
      </c>
      <c r="R31" s="577" t="s">
        <v>3057</v>
      </c>
      <c r="S31" s="543" t="s">
        <v>1487</v>
      </c>
      <c r="T31" s="389" t="s">
        <v>1480</v>
      </c>
      <c r="U31" s="390" t="s">
        <v>1481</v>
      </c>
      <c r="V31" s="192">
        <v>57</v>
      </c>
      <c r="W31" s="573">
        <v>42809</v>
      </c>
      <c r="X31" s="573">
        <v>42809</v>
      </c>
      <c r="Y31" s="49"/>
      <c r="Z31" s="544" t="s">
        <v>1483</v>
      </c>
      <c r="AA31" s="544" t="s">
        <v>1484</v>
      </c>
      <c r="AB31" s="544" t="s">
        <v>1484</v>
      </c>
      <c r="AC31" s="544" t="s">
        <v>3392</v>
      </c>
      <c r="AD31" s="114" t="s">
        <v>3393</v>
      </c>
      <c r="AE31" s="398"/>
      <c r="AF31" s="574">
        <v>64617</v>
      </c>
      <c r="AG31" s="573">
        <v>42809</v>
      </c>
      <c r="AH31" s="87"/>
      <c r="AI31" s="162">
        <v>20000000</v>
      </c>
      <c r="AJ31" s="116"/>
      <c r="AK31" s="116"/>
      <c r="AL31" s="396">
        <f t="shared" si="1"/>
        <v>20000000</v>
      </c>
      <c r="AM31" s="157"/>
      <c r="AN31" s="157"/>
      <c r="AO31" s="157"/>
      <c r="AP31" s="157"/>
      <c r="AQ31" s="573"/>
      <c r="AR31" s="573">
        <v>42809</v>
      </c>
      <c r="AS31" s="573">
        <v>43100</v>
      </c>
      <c r="AT31" s="397">
        <f t="shared" si="2"/>
        <v>291</v>
      </c>
      <c r="AU31" s="544" t="s">
        <v>3394</v>
      </c>
      <c r="AV31" s="290">
        <v>51829687</v>
      </c>
      <c r="AW31" s="101"/>
      <c r="AX31" s="242"/>
      <c r="AY31" s="249"/>
      <c r="AZ31" s="101"/>
      <c r="BA31" s="101"/>
      <c r="BB31" s="102"/>
      <c r="BC31" s="106"/>
      <c r="BD31" s="101"/>
      <c r="BE31" s="102"/>
      <c r="BF31" s="100"/>
      <c r="BG31" s="101"/>
      <c r="BH31" s="102"/>
      <c r="BI31" s="102"/>
      <c r="BJ31" s="101"/>
      <c r="BK31" s="102"/>
      <c r="BL31" s="100"/>
      <c r="BM31" s="100"/>
      <c r="BN31" s="102"/>
      <c r="BO31" s="102"/>
      <c r="BP31" s="101"/>
      <c r="BQ31" s="102"/>
      <c r="BR31" s="102"/>
      <c r="BS31" s="102"/>
      <c r="BT31" s="102"/>
      <c r="BU31" s="104"/>
      <c r="BV31" s="104"/>
      <c r="BW31" s="103"/>
      <c r="BX31" s="104"/>
      <c r="BY31" s="102"/>
      <c r="BZ31" s="104"/>
      <c r="CA31" s="104"/>
      <c r="CB31" s="103"/>
      <c r="CC31" s="104"/>
      <c r="CD31" s="102"/>
      <c r="CE31" s="104"/>
      <c r="CF31" s="104"/>
      <c r="CG31" s="103"/>
      <c r="CH31" s="104"/>
      <c r="CI31" s="102"/>
      <c r="CJ31" s="105"/>
      <c r="CK31" s="101"/>
      <c r="CL31" s="106"/>
      <c r="CM31" s="102"/>
      <c r="CN31" s="105"/>
      <c r="CO31" s="107"/>
      <c r="CP31" s="108"/>
      <c r="CQ31" s="108"/>
      <c r="CR31" s="108"/>
      <c r="CS31" s="223"/>
      <c r="CT31" s="223"/>
      <c r="CU31" s="223"/>
      <c r="CV31" s="223"/>
      <c r="CW31" s="223"/>
      <c r="CX31" s="102"/>
      <c r="CY31" s="236"/>
      <c r="CZ31" s="223"/>
      <c r="DA31" s="102"/>
      <c r="DB31" s="223"/>
      <c r="DC31" s="221"/>
    </row>
    <row r="32" spans="1:107" s="245" customFormat="1" ht="63.75" x14ac:dyDescent="0.25">
      <c r="A32" s="239"/>
      <c r="B32" s="189"/>
      <c r="C32" s="240"/>
      <c r="D32" s="49" t="s">
        <v>2404</v>
      </c>
      <c r="E32" s="406">
        <f t="shared" si="0"/>
        <v>22</v>
      </c>
      <c r="F32" s="577" t="s">
        <v>1489</v>
      </c>
      <c r="G32" s="388" t="s">
        <v>3072</v>
      </c>
      <c r="H32" s="501" t="s">
        <v>3073</v>
      </c>
      <c r="I32" s="573">
        <v>42758</v>
      </c>
      <c r="J32" s="44" t="s">
        <v>1499</v>
      </c>
      <c r="K32" s="44" t="s">
        <v>1525</v>
      </c>
      <c r="L32" s="544" t="s">
        <v>3074</v>
      </c>
      <c r="M32" s="576" t="s">
        <v>3075</v>
      </c>
      <c r="N32" s="574">
        <v>18</v>
      </c>
      <c r="O32" s="46">
        <v>801615</v>
      </c>
      <c r="P32" s="576" t="s">
        <v>1674</v>
      </c>
      <c r="Q32" s="162">
        <v>48000000</v>
      </c>
      <c r="R32" s="577" t="s">
        <v>3076</v>
      </c>
      <c r="S32" s="543" t="s">
        <v>1487</v>
      </c>
      <c r="T32" s="389" t="s">
        <v>1480</v>
      </c>
      <c r="U32" s="390" t="s">
        <v>1481</v>
      </c>
      <c r="V32" s="192">
        <v>22</v>
      </c>
      <c r="W32" s="573">
        <v>42761</v>
      </c>
      <c r="X32" s="573">
        <v>42761</v>
      </c>
      <c r="Y32" s="49"/>
      <c r="Z32" s="544" t="s">
        <v>1483</v>
      </c>
      <c r="AA32" s="416" t="s">
        <v>1484</v>
      </c>
      <c r="AB32" s="416" t="s">
        <v>1484</v>
      </c>
      <c r="AC32" s="544" t="s">
        <v>3077</v>
      </c>
      <c r="AD32" s="114">
        <v>72220515</v>
      </c>
      <c r="AE32" s="398"/>
      <c r="AF32" s="574">
        <v>36217</v>
      </c>
      <c r="AG32" s="573">
        <v>42761</v>
      </c>
      <c r="AH32" s="87">
        <v>6000000</v>
      </c>
      <c r="AI32" s="162">
        <v>48000000</v>
      </c>
      <c r="AJ32" s="116"/>
      <c r="AK32" s="116"/>
      <c r="AL32" s="116">
        <f t="shared" si="1"/>
        <v>48000000</v>
      </c>
      <c r="AM32" s="157" t="s">
        <v>22</v>
      </c>
      <c r="AN32" s="157" t="s">
        <v>67</v>
      </c>
      <c r="AO32" s="157" t="s">
        <v>67</v>
      </c>
      <c r="AP32" s="157" t="s">
        <v>67</v>
      </c>
      <c r="AQ32" s="573" t="s">
        <v>67</v>
      </c>
      <c r="AR32" s="573">
        <v>42761</v>
      </c>
      <c r="AS32" s="573">
        <v>43003</v>
      </c>
      <c r="AT32" s="397">
        <f t="shared" si="2"/>
        <v>242</v>
      </c>
      <c r="AU32" s="544" t="s">
        <v>3078</v>
      </c>
      <c r="AV32" s="290">
        <v>79572017</v>
      </c>
      <c r="AW32" s="101"/>
      <c r="AX32" s="242"/>
      <c r="AY32" s="249"/>
      <c r="AZ32" s="101"/>
      <c r="BA32" s="101"/>
      <c r="BB32" s="102"/>
      <c r="BC32" s="106"/>
      <c r="BD32" s="101"/>
      <c r="BE32" s="102"/>
      <c r="BF32" s="100"/>
      <c r="BG32" s="101"/>
      <c r="BH32" s="102"/>
      <c r="BI32" s="102"/>
      <c r="BJ32" s="101"/>
      <c r="BK32" s="102"/>
      <c r="BL32" s="100"/>
      <c r="BM32" s="100"/>
      <c r="BN32" s="102"/>
      <c r="BO32" s="102"/>
      <c r="BP32" s="101"/>
      <c r="BQ32" s="102"/>
      <c r="BR32" s="102"/>
      <c r="BS32" s="102"/>
      <c r="BT32" s="102"/>
      <c r="BU32" s="104"/>
      <c r="BV32" s="104"/>
      <c r="BW32" s="103"/>
      <c r="BX32" s="104"/>
      <c r="BY32" s="102"/>
      <c r="BZ32" s="104"/>
      <c r="CA32" s="104"/>
      <c r="CB32" s="103"/>
      <c r="CC32" s="104"/>
      <c r="CD32" s="102"/>
      <c r="CE32" s="104"/>
      <c r="CF32" s="104"/>
      <c r="CG32" s="103"/>
      <c r="CH32" s="104"/>
      <c r="CI32" s="102"/>
      <c r="CJ32" s="105"/>
      <c r="CK32" s="101"/>
      <c r="CL32" s="106"/>
      <c r="CM32" s="102"/>
      <c r="CN32" s="105"/>
      <c r="CO32" s="107"/>
      <c r="CP32" s="108"/>
      <c r="CQ32" s="108"/>
      <c r="CR32" s="108"/>
      <c r="CS32" s="223"/>
      <c r="CT32" s="223"/>
      <c r="CU32" s="223"/>
      <c r="CV32" s="223"/>
      <c r="CW32" s="223"/>
      <c r="CX32" s="102"/>
      <c r="CY32" s="236"/>
      <c r="CZ32" s="223"/>
      <c r="DA32" s="102"/>
      <c r="DB32" s="223"/>
      <c r="DC32" s="221"/>
    </row>
    <row r="33" spans="1:107" s="245" customFormat="1" ht="51" x14ac:dyDescent="0.25">
      <c r="A33" s="239"/>
      <c r="B33" s="189"/>
      <c r="C33" s="240"/>
      <c r="D33" s="49" t="s">
        <v>2404</v>
      </c>
      <c r="E33" s="406">
        <f t="shared" si="0"/>
        <v>33</v>
      </c>
      <c r="F33" s="577" t="s">
        <v>2164</v>
      </c>
      <c r="G33" s="388" t="s">
        <v>3114</v>
      </c>
      <c r="H33" s="501" t="s">
        <v>3109</v>
      </c>
      <c r="I33" s="573">
        <v>42772</v>
      </c>
      <c r="J33" s="44" t="s">
        <v>1499</v>
      </c>
      <c r="K33" s="44" t="s">
        <v>1525</v>
      </c>
      <c r="L33" s="544" t="s">
        <v>3074</v>
      </c>
      <c r="M33" s="544" t="s">
        <v>3110</v>
      </c>
      <c r="N33" s="574">
        <v>75</v>
      </c>
      <c r="O33" s="46">
        <v>801615</v>
      </c>
      <c r="P33" s="576" t="s">
        <v>1674</v>
      </c>
      <c r="Q33" s="162">
        <v>70000000</v>
      </c>
      <c r="R33" s="577" t="s">
        <v>3111</v>
      </c>
      <c r="S33" s="543" t="s">
        <v>1487</v>
      </c>
      <c r="T33" s="389" t="s">
        <v>1480</v>
      </c>
      <c r="U33" s="390" t="s">
        <v>1481</v>
      </c>
      <c r="V33" s="192">
        <v>33</v>
      </c>
      <c r="W33" s="573">
        <v>42775</v>
      </c>
      <c r="X33" s="573">
        <v>42775</v>
      </c>
      <c r="Y33" s="49"/>
      <c r="Z33" s="544" t="s">
        <v>1483</v>
      </c>
      <c r="AA33" s="416" t="s">
        <v>1484</v>
      </c>
      <c r="AB33" s="416" t="s">
        <v>1484</v>
      </c>
      <c r="AC33" s="544" t="s">
        <v>3112</v>
      </c>
      <c r="AD33" s="114" t="s">
        <v>3113</v>
      </c>
      <c r="AE33" s="398"/>
      <c r="AF33" s="574">
        <v>43717</v>
      </c>
      <c r="AG33" s="573">
        <v>42775</v>
      </c>
      <c r="AH33" s="87">
        <v>7000000</v>
      </c>
      <c r="AI33" s="162">
        <v>70000000</v>
      </c>
      <c r="AJ33" s="87"/>
      <c r="AK33" s="87"/>
      <c r="AL33" s="116">
        <f t="shared" si="1"/>
        <v>70000000</v>
      </c>
      <c r="AM33" s="157" t="s">
        <v>22</v>
      </c>
      <c r="AN33" s="157" t="s">
        <v>67</v>
      </c>
      <c r="AO33" s="157" t="s">
        <v>67</v>
      </c>
      <c r="AP33" s="157" t="s">
        <v>67</v>
      </c>
      <c r="AQ33" s="573" t="s">
        <v>67</v>
      </c>
      <c r="AR33" s="573">
        <v>42775</v>
      </c>
      <c r="AS33" s="573">
        <v>43077</v>
      </c>
      <c r="AT33" s="397">
        <f t="shared" si="2"/>
        <v>302</v>
      </c>
      <c r="AU33" s="544" t="s">
        <v>3115</v>
      </c>
      <c r="AV33" s="290">
        <v>39774921</v>
      </c>
      <c r="AW33" s="101"/>
      <c r="AX33" s="242"/>
      <c r="AY33" s="249"/>
      <c r="AZ33" s="101"/>
      <c r="BA33" s="101"/>
      <c r="BB33" s="102"/>
      <c r="BC33" s="106"/>
      <c r="BD33" s="101"/>
      <c r="BE33" s="102"/>
      <c r="BF33" s="100"/>
      <c r="BG33" s="101"/>
      <c r="BH33" s="102"/>
      <c r="BI33" s="102"/>
      <c r="BJ33" s="101"/>
      <c r="BK33" s="102"/>
      <c r="BL33" s="100"/>
      <c r="BM33" s="100"/>
      <c r="BN33" s="102"/>
      <c r="BO33" s="102"/>
      <c r="BP33" s="101"/>
      <c r="BQ33" s="102"/>
      <c r="BR33" s="102"/>
      <c r="BS33" s="102"/>
      <c r="BT33" s="102"/>
      <c r="BU33" s="104"/>
      <c r="BV33" s="104"/>
      <c r="BW33" s="103"/>
      <c r="BX33" s="104"/>
      <c r="BY33" s="102"/>
      <c r="BZ33" s="104"/>
      <c r="CA33" s="104"/>
      <c r="CB33" s="103"/>
      <c r="CC33" s="104"/>
      <c r="CD33" s="102"/>
      <c r="CE33" s="104"/>
      <c r="CF33" s="104"/>
      <c r="CG33" s="103"/>
      <c r="CH33" s="104"/>
      <c r="CI33" s="102"/>
      <c r="CJ33" s="105"/>
      <c r="CK33" s="101"/>
      <c r="CL33" s="106"/>
      <c r="CM33" s="102"/>
      <c r="CN33" s="105"/>
      <c r="CO33" s="107"/>
      <c r="CP33" s="108"/>
      <c r="CQ33" s="108"/>
      <c r="CR33" s="108"/>
      <c r="CS33" s="223"/>
      <c r="CT33" s="223"/>
      <c r="CU33" s="223"/>
      <c r="CV33" s="223"/>
      <c r="CW33" s="223"/>
      <c r="CX33" s="102"/>
      <c r="CY33" s="236"/>
      <c r="CZ33" s="223"/>
      <c r="DA33" s="102"/>
      <c r="DB33" s="223"/>
      <c r="DC33" s="221"/>
    </row>
    <row r="34" spans="1:107" s="245" customFormat="1" ht="76.5" x14ac:dyDescent="0.25">
      <c r="A34" s="239"/>
      <c r="B34" s="189"/>
      <c r="C34" s="240"/>
      <c r="D34" s="49" t="s">
        <v>2404</v>
      </c>
      <c r="E34" s="406">
        <f t="shared" si="0"/>
        <v>32</v>
      </c>
      <c r="F34" s="577" t="s">
        <v>2164</v>
      </c>
      <c r="G34" s="388" t="s">
        <v>3116</v>
      </c>
      <c r="H34" s="501" t="s">
        <v>3117</v>
      </c>
      <c r="I34" s="573">
        <v>42772</v>
      </c>
      <c r="J34" s="44" t="s">
        <v>1499</v>
      </c>
      <c r="K34" s="44" t="s">
        <v>1525</v>
      </c>
      <c r="L34" s="544" t="s">
        <v>3074</v>
      </c>
      <c r="M34" s="544" t="s">
        <v>3118</v>
      </c>
      <c r="N34" s="574">
        <v>72</v>
      </c>
      <c r="O34" s="572">
        <v>801615</v>
      </c>
      <c r="P34" s="576" t="s">
        <v>1674</v>
      </c>
      <c r="Q34" s="162">
        <v>28000000</v>
      </c>
      <c r="R34" s="577" t="s">
        <v>3119</v>
      </c>
      <c r="S34" s="543" t="s">
        <v>1487</v>
      </c>
      <c r="T34" s="389" t="s">
        <v>1480</v>
      </c>
      <c r="U34" s="390" t="s">
        <v>1481</v>
      </c>
      <c r="V34" s="192">
        <v>32</v>
      </c>
      <c r="W34" s="573">
        <v>42775</v>
      </c>
      <c r="X34" s="573">
        <v>42775</v>
      </c>
      <c r="Y34" s="49"/>
      <c r="Z34" s="544" t="s">
        <v>1483</v>
      </c>
      <c r="AA34" s="416" t="s">
        <v>1484</v>
      </c>
      <c r="AB34" s="416" t="s">
        <v>1484</v>
      </c>
      <c r="AC34" s="544" t="s">
        <v>1684</v>
      </c>
      <c r="AD34" s="114">
        <v>79262899</v>
      </c>
      <c r="AE34" s="398"/>
      <c r="AF34" s="574">
        <v>43617</v>
      </c>
      <c r="AG34" s="573">
        <v>42775</v>
      </c>
      <c r="AH34" s="87">
        <v>3500000</v>
      </c>
      <c r="AI34" s="162">
        <v>28000000</v>
      </c>
      <c r="AJ34" s="116"/>
      <c r="AK34" s="116"/>
      <c r="AL34" s="116">
        <f t="shared" si="1"/>
        <v>28000000</v>
      </c>
      <c r="AM34" s="157" t="s">
        <v>22</v>
      </c>
      <c r="AN34" s="157" t="s">
        <v>67</v>
      </c>
      <c r="AO34" s="157" t="s">
        <v>67</v>
      </c>
      <c r="AP34" s="157" t="s">
        <v>67</v>
      </c>
      <c r="AQ34" s="573" t="s">
        <v>67</v>
      </c>
      <c r="AR34" s="573">
        <v>42775</v>
      </c>
      <c r="AS34" s="573">
        <v>43016</v>
      </c>
      <c r="AT34" s="397">
        <f t="shared" si="2"/>
        <v>241</v>
      </c>
      <c r="AU34" s="544" t="s">
        <v>3115</v>
      </c>
      <c r="AV34" s="290">
        <v>39774921</v>
      </c>
      <c r="AW34" s="101"/>
      <c r="AX34" s="242"/>
      <c r="AY34" s="249"/>
      <c r="AZ34" s="101"/>
      <c r="BA34" s="101"/>
      <c r="BB34" s="102"/>
      <c r="BC34" s="106"/>
      <c r="BD34" s="101"/>
      <c r="BE34" s="102"/>
      <c r="BF34" s="100"/>
      <c r="BG34" s="101"/>
      <c r="BH34" s="102"/>
      <c r="BI34" s="102"/>
      <c r="BJ34" s="101"/>
      <c r="BK34" s="102"/>
      <c r="BL34" s="100"/>
      <c r="BM34" s="100"/>
      <c r="BN34" s="102"/>
      <c r="BO34" s="102"/>
      <c r="BP34" s="101"/>
      <c r="BQ34" s="102"/>
      <c r="BR34" s="102"/>
      <c r="BS34" s="102"/>
      <c r="BT34" s="102"/>
      <c r="BU34" s="104"/>
      <c r="BV34" s="104"/>
      <c r="BW34" s="103"/>
      <c r="BX34" s="104"/>
      <c r="BY34" s="102"/>
      <c r="BZ34" s="104"/>
      <c r="CA34" s="104"/>
      <c r="CB34" s="103"/>
      <c r="CC34" s="104"/>
      <c r="CD34" s="102"/>
      <c r="CE34" s="104"/>
      <c r="CF34" s="104"/>
      <c r="CG34" s="103"/>
      <c r="CH34" s="104"/>
      <c r="CI34" s="102"/>
      <c r="CJ34" s="105"/>
      <c r="CK34" s="101"/>
      <c r="CL34" s="106"/>
      <c r="CM34" s="102"/>
      <c r="CN34" s="105"/>
      <c r="CO34" s="107"/>
      <c r="CP34" s="108"/>
      <c r="CQ34" s="108"/>
      <c r="CR34" s="108"/>
      <c r="CS34" s="223"/>
      <c r="CT34" s="223"/>
      <c r="CU34" s="223"/>
      <c r="CV34" s="223"/>
      <c r="CW34" s="223"/>
      <c r="CX34" s="102"/>
      <c r="CY34" s="236"/>
      <c r="CZ34" s="223"/>
      <c r="DA34" s="102"/>
      <c r="DB34" s="223"/>
      <c r="DC34" s="221"/>
    </row>
    <row r="35" spans="1:107" s="245" customFormat="1" ht="102" x14ac:dyDescent="0.25">
      <c r="A35" s="239"/>
      <c r="B35" s="189"/>
      <c r="C35" s="240"/>
      <c r="D35" s="49" t="s">
        <v>3045</v>
      </c>
      <c r="E35" s="406">
        <f t="shared" si="0"/>
        <v>46</v>
      </c>
      <c r="F35" s="577" t="s">
        <v>2164</v>
      </c>
      <c r="G35" s="388" t="s">
        <v>3125</v>
      </c>
      <c r="H35" s="501" t="s">
        <v>3219</v>
      </c>
      <c r="I35" s="573">
        <v>42775</v>
      </c>
      <c r="J35" s="44" t="s">
        <v>1499</v>
      </c>
      <c r="K35" s="44" t="s">
        <v>3126</v>
      </c>
      <c r="L35" s="544" t="s">
        <v>3127</v>
      </c>
      <c r="M35" s="544" t="s">
        <v>3128</v>
      </c>
      <c r="N35" s="574">
        <v>80</v>
      </c>
      <c r="O35" s="46">
        <v>801116</v>
      </c>
      <c r="P35" s="544" t="s">
        <v>3129</v>
      </c>
      <c r="Q35" s="162">
        <v>14000000</v>
      </c>
      <c r="R35" s="577" t="s">
        <v>3130</v>
      </c>
      <c r="S35" s="543" t="s">
        <v>1487</v>
      </c>
      <c r="T35" s="389" t="s">
        <v>1480</v>
      </c>
      <c r="U35" s="390" t="s">
        <v>1481</v>
      </c>
      <c r="V35" s="192">
        <v>46</v>
      </c>
      <c r="W35" s="573">
        <v>42794</v>
      </c>
      <c r="X35" s="573">
        <v>42794</v>
      </c>
      <c r="Y35" s="49"/>
      <c r="Z35" s="544" t="s">
        <v>3221</v>
      </c>
      <c r="AA35" s="544" t="s">
        <v>1484</v>
      </c>
      <c r="AB35" s="544" t="s">
        <v>1484</v>
      </c>
      <c r="AC35" s="544" t="s">
        <v>3267</v>
      </c>
      <c r="AD35" s="114">
        <v>51727720</v>
      </c>
      <c r="AE35" s="398"/>
      <c r="AF35" s="574">
        <v>57017</v>
      </c>
      <c r="AG35" s="573">
        <v>42794</v>
      </c>
      <c r="AH35" s="87">
        <v>1400000</v>
      </c>
      <c r="AI35" s="162">
        <v>14000000</v>
      </c>
      <c r="AJ35" s="116"/>
      <c r="AK35" s="116"/>
      <c r="AL35" s="116">
        <f t="shared" si="1"/>
        <v>14000000</v>
      </c>
      <c r="AM35" s="157" t="s">
        <v>22</v>
      </c>
      <c r="AN35" s="157" t="s">
        <v>67</v>
      </c>
      <c r="AO35" s="157" t="s">
        <v>67</v>
      </c>
      <c r="AP35" s="157" t="s">
        <v>67</v>
      </c>
      <c r="AQ35" s="573" t="s">
        <v>67</v>
      </c>
      <c r="AR35" s="573">
        <v>42794</v>
      </c>
      <c r="AS35" s="573">
        <v>43096</v>
      </c>
      <c r="AT35" s="397">
        <f t="shared" si="2"/>
        <v>302</v>
      </c>
      <c r="AU35" s="544" t="s">
        <v>61</v>
      </c>
      <c r="AV35" s="290">
        <v>21094954</v>
      </c>
      <c r="AW35" s="101"/>
      <c r="AX35" s="242"/>
      <c r="AY35" s="249"/>
      <c r="AZ35" s="101"/>
      <c r="BA35" s="101"/>
      <c r="BB35" s="102"/>
      <c r="BC35" s="106"/>
      <c r="BD35" s="101"/>
      <c r="BE35" s="102"/>
      <c r="BF35" s="100"/>
      <c r="BG35" s="101"/>
      <c r="BH35" s="102"/>
      <c r="BI35" s="102"/>
      <c r="BJ35" s="101"/>
      <c r="BK35" s="102"/>
      <c r="BL35" s="100"/>
      <c r="BM35" s="100"/>
      <c r="BN35" s="102"/>
      <c r="BO35" s="102"/>
      <c r="BP35" s="101"/>
      <c r="BQ35" s="102"/>
      <c r="BR35" s="102"/>
      <c r="BS35" s="102"/>
      <c r="BT35" s="102"/>
      <c r="BU35" s="104"/>
      <c r="BV35" s="104"/>
      <c r="BW35" s="103"/>
      <c r="BX35" s="104"/>
      <c r="BY35" s="102"/>
      <c r="BZ35" s="104"/>
      <c r="CA35" s="104"/>
      <c r="CB35" s="103"/>
      <c r="CC35" s="104"/>
      <c r="CD35" s="102"/>
      <c r="CE35" s="104"/>
      <c r="CF35" s="104"/>
      <c r="CG35" s="103"/>
      <c r="CH35" s="104"/>
      <c r="CI35" s="102"/>
      <c r="CJ35" s="105"/>
      <c r="CK35" s="101"/>
      <c r="CL35" s="106"/>
      <c r="CM35" s="102"/>
      <c r="CN35" s="105"/>
      <c r="CO35" s="107"/>
      <c r="CP35" s="108"/>
      <c r="CQ35" s="108"/>
      <c r="CR35" s="108"/>
      <c r="CS35" s="223"/>
      <c r="CT35" s="223"/>
      <c r="CU35" s="223"/>
      <c r="CV35" s="223"/>
      <c r="CW35" s="223"/>
      <c r="CX35" s="102"/>
      <c r="CY35" s="236"/>
      <c r="CZ35" s="223"/>
      <c r="DA35" s="102"/>
      <c r="DB35" s="223"/>
      <c r="DC35" s="221"/>
    </row>
    <row r="36" spans="1:107" s="245" customFormat="1" ht="89.25" x14ac:dyDescent="0.25">
      <c r="A36" s="239"/>
      <c r="B36" s="189"/>
      <c r="C36" s="240"/>
      <c r="D36" s="49" t="s">
        <v>3045</v>
      </c>
      <c r="E36" s="406">
        <f t="shared" si="0"/>
        <v>52</v>
      </c>
      <c r="F36" s="577" t="s">
        <v>2164</v>
      </c>
      <c r="G36" s="388" t="s">
        <v>3134</v>
      </c>
      <c r="H36" s="501" t="s">
        <v>3131</v>
      </c>
      <c r="I36" s="573">
        <v>42779</v>
      </c>
      <c r="J36" s="44" t="s">
        <v>1499</v>
      </c>
      <c r="K36" s="44" t="s">
        <v>1525</v>
      </c>
      <c r="L36" s="544" t="s">
        <v>3133</v>
      </c>
      <c r="M36" s="544" t="s">
        <v>3132</v>
      </c>
      <c r="N36" s="574">
        <v>70</v>
      </c>
      <c r="O36" s="46">
        <v>801615</v>
      </c>
      <c r="P36" s="576" t="s">
        <v>1674</v>
      </c>
      <c r="Q36" s="162">
        <v>24000000</v>
      </c>
      <c r="R36" s="577" t="s">
        <v>3135</v>
      </c>
      <c r="S36" s="543" t="s">
        <v>1487</v>
      </c>
      <c r="T36" s="389" t="s">
        <v>1480</v>
      </c>
      <c r="U36" s="390" t="s">
        <v>1481</v>
      </c>
      <c r="V36" s="192">
        <v>52</v>
      </c>
      <c r="W36" s="573">
        <v>42800</v>
      </c>
      <c r="X36" s="573">
        <v>42800</v>
      </c>
      <c r="Y36" s="49"/>
      <c r="Z36" s="544" t="s">
        <v>3221</v>
      </c>
      <c r="AA36" s="544" t="s">
        <v>1484</v>
      </c>
      <c r="AB36" s="544" t="s">
        <v>1484</v>
      </c>
      <c r="AC36" s="544" t="s">
        <v>3268</v>
      </c>
      <c r="AD36" s="114">
        <v>1136883199</v>
      </c>
      <c r="AE36" s="398"/>
      <c r="AF36" s="574">
        <v>58917</v>
      </c>
      <c r="AG36" s="573">
        <v>42800</v>
      </c>
      <c r="AH36" s="87">
        <v>3000000</v>
      </c>
      <c r="AI36" s="162">
        <v>24000000</v>
      </c>
      <c r="AJ36" s="116"/>
      <c r="AK36" s="116"/>
      <c r="AL36" s="116">
        <f t="shared" si="1"/>
        <v>24000000</v>
      </c>
      <c r="AM36" s="157" t="s">
        <v>22</v>
      </c>
      <c r="AN36" s="157" t="s">
        <v>67</v>
      </c>
      <c r="AO36" s="157" t="s">
        <v>67</v>
      </c>
      <c r="AP36" s="157" t="s">
        <v>67</v>
      </c>
      <c r="AQ36" s="573" t="s">
        <v>67</v>
      </c>
      <c r="AR36" s="573">
        <v>42800</v>
      </c>
      <c r="AS36" s="573">
        <v>43041</v>
      </c>
      <c r="AT36" s="397">
        <f t="shared" si="2"/>
        <v>241</v>
      </c>
      <c r="AU36" s="544" t="s">
        <v>103</v>
      </c>
      <c r="AV36" s="290">
        <v>11347499</v>
      </c>
      <c r="AW36" s="101"/>
      <c r="AX36" s="242"/>
      <c r="AY36" s="249"/>
      <c r="AZ36" s="101"/>
      <c r="BA36" s="101"/>
      <c r="BB36" s="102"/>
      <c r="BC36" s="106"/>
      <c r="BD36" s="101"/>
      <c r="BE36" s="102"/>
      <c r="BF36" s="100"/>
      <c r="BG36" s="101"/>
      <c r="BH36" s="102"/>
      <c r="BI36" s="102"/>
      <c r="BJ36" s="101"/>
      <c r="BK36" s="102"/>
      <c r="BL36" s="100"/>
      <c r="BM36" s="100"/>
      <c r="BN36" s="102"/>
      <c r="BO36" s="102"/>
      <c r="BP36" s="101"/>
      <c r="BQ36" s="102"/>
      <c r="BR36" s="102"/>
      <c r="BS36" s="102"/>
      <c r="BT36" s="102"/>
      <c r="BU36" s="104"/>
      <c r="BV36" s="104"/>
      <c r="BW36" s="103"/>
      <c r="BX36" s="104"/>
      <c r="BY36" s="102"/>
      <c r="BZ36" s="104"/>
      <c r="CA36" s="104"/>
      <c r="CB36" s="103"/>
      <c r="CC36" s="104"/>
      <c r="CD36" s="102"/>
      <c r="CE36" s="104"/>
      <c r="CF36" s="104"/>
      <c r="CG36" s="103"/>
      <c r="CH36" s="104"/>
      <c r="CI36" s="102"/>
      <c r="CJ36" s="105"/>
      <c r="CK36" s="101"/>
      <c r="CL36" s="106"/>
      <c r="CM36" s="102"/>
      <c r="CN36" s="105"/>
      <c r="CO36" s="107"/>
      <c r="CP36" s="108"/>
      <c r="CQ36" s="108"/>
      <c r="CR36" s="108"/>
      <c r="CS36" s="223"/>
      <c r="CT36" s="223"/>
      <c r="CU36" s="223"/>
      <c r="CV36" s="223"/>
      <c r="CW36" s="223"/>
      <c r="CX36" s="102"/>
      <c r="CY36" s="236"/>
      <c r="CZ36" s="223"/>
      <c r="DA36" s="102"/>
      <c r="DB36" s="223"/>
      <c r="DC36" s="221"/>
    </row>
    <row r="37" spans="1:107" s="245" customFormat="1" ht="51" x14ac:dyDescent="0.25">
      <c r="A37" s="239"/>
      <c r="B37" s="189"/>
      <c r="C37" s="240"/>
      <c r="D37" s="49" t="s">
        <v>2404</v>
      </c>
      <c r="E37" s="406">
        <f t="shared" si="0"/>
        <v>29</v>
      </c>
      <c r="F37" s="577" t="s">
        <v>1609</v>
      </c>
      <c r="G37" s="388" t="s">
        <v>3139</v>
      </c>
      <c r="H37" s="501" t="s">
        <v>3140</v>
      </c>
      <c r="I37" s="573">
        <v>42767</v>
      </c>
      <c r="J37" s="44" t="s">
        <v>1499</v>
      </c>
      <c r="K37" s="44" t="s">
        <v>1525</v>
      </c>
      <c r="L37" s="357" t="s">
        <v>1908</v>
      </c>
      <c r="M37" s="493" t="s">
        <v>3141</v>
      </c>
      <c r="N37" s="571">
        <v>69</v>
      </c>
      <c r="O37" s="46">
        <v>801615</v>
      </c>
      <c r="P37" s="576" t="s">
        <v>1910</v>
      </c>
      <c r="Q37" s="162">
        <v>36000000</v>
      </c>
      <c r="R37" s="577" t="s">
        <v>3142</v>
      </c>
      <c r="S37" s="543" t="s">
        <v>1487</v>
      </c>
      <c r="T37" s="389" t="s">
        <v>1480</v>
      </c>
      <c r="U37" s="390" t="s">
        <v>1481</v>
      </c>
      <c r="V37" s="192">
        <v>29</v>
      </c>
      <c r="W37" s="573">
        <v>42773</v>
      </c>
      <c r="X37" s="573">
        <v>42773</v>
      </c>
      <c r="Y37" s="49"/>
      <c r="Z37" s="544" t="s">
        <v>1483</v>
      </c>
      <c r="AA37" s="544" t="s">
        <v>1484</v>
      </c>
      <c r="AB37" s="544" t="s">
        <v>1484</v>
      </c>
      <c r="AC37" s="544" t="s">
        <v>1781</v>
      </c>
      <c r="AD37" s="114">
        <v>51573271</v>
      </c>
      <c r="AE37" s="398"/>
      <c r="AF37" s="574">
        <v>42617</v>
      </c>
      <c r="AG37" s="573">
        <v>42773</v>
      </c>
      <c r="AH37" s="87">
        <v>6000000</v>
      </c>
      <c r="AI37" s="87">
        <v>36000000</v>
      </c>
      <c r="AJ37" s="116"/>
      <c r="AK37" s="116"/>
      <c r="AL37" s="396">
        <f t="shared" si="1"/>
        <v>36000000</v>
      </c>
      <c r="AM37" s="157" t="s">
        <v>22</v>
      </c>
      <c r="AN37" s="157" t="s">
        <v>67</v>
      </c>
      <c r="AO37" s="157" t="s">
        <v>67</v>
      </c>
      <c r="AP37" s="157" t="s">
        <v>67</v>
      </c>
      <c r="AQ37" s="573" t="s">
        <v>67</v>
      </c>
      <c r="AR37" s="573">
        <v>42773</v>
      </c>
      <c r="AS37" s="573">
        <v>42953</v>
      </c>
      <c r="AT37" s="397">
        <f>AS37-AR37</f>
        <v>180</v>
      </c>
      <c r="AU37" s="576" t="s">
        <v>58</v>
      </c>
      <c r="AV37" s="290">
        <v>79572017</v>
      </c>
      <c r="AW37" s="101"/>
      <c r="AX37" s="242"/>
      <c r="AY37" s="249"/>
      <c r="AZ37" s="101"/>
      <c r="BA37" s="101"/>
      <c r="BB37" s="102"/>
      <c r="BC37" s="106"/>
      <c r="BD37" s="101"/>
      <c r="BE37" s="102"/>
      <c r="BF37" s="100"/>
      <c r="BG37" s="101"/>
      <c r="BH37" s="102"/>
      <c r="BI37" s="102"/>
      <c r="BJ37" s="101"/>
      <c r="BK37" s="102"/>
      <c r="BL37" s="100"/>
      <c r="BM37" s="100"/>
      <c r="BN37" s="102"/>
      <c r="BO37" s="102"/>
      <c r="BP37" s="101"/>
      <c r="BQ37" s="102"/>
      <c r="BR37" s="102"/>
      <c r="BS37" s="102"/>
      <c r="BT37" s="102"/>
      <c r="BU37" s="104"/>
      <c r="BV37" s="104"/>
      <c r="BW37" s="103"/>
      <c r="BX37" s="104"/>
      <c r="BY37" s="102"/>
      <c r="BZ37" s="104"/>
      <c r="CA37" s="104"/>
      <c r="CB37" s="103"/>
      <c r="CC37" s="104"/>
      <c r="CD37" s="102"/>
      <c r="CE37" s="104"/>
      <c r="CF37" s="104"/>
      <c r="CG37" s="103"/>
      <c r="CH37" s="104"/>
      <c r="CI37" s="102"/>
      <c r="CJ37" s="105"/>
      <c r="CK37" s="101"/>
      <c r="CL37" s="106"/>
      <c r="CM37" s="102"/>
      <c r="CN37" s="105"/>
      <c r="CO37" s="107"/>
      <c r="CP37" s="108"/>
      <c r="CQ37" s="108"/>
      <c r="CR37" s="108"/>
      <c r="CS37" s="223"/>
      <c r="CT37" s="223"/>
      <c r="CU37" s="223"/>
      <c r="CV37" s="223"/>
      <c r="CW37" s="223"/>
      <c r="CX37" s="102"/>
      <c r="CY37" s="236"/>
      <c r="CZ37" s="223"/>
      <c r="DA37" s="102"/>
      <c r="DB37" s="223"/>
      <c r="DC37" s="221"/>
    </row>
    <row r="38" spans="1:107" s="245" customFormat="1" ht="51" x14ac:dyDescent="0.25">
      <c r="A38" s="239"/>
      <c r="B38" s="189"/>
      <c r="C38" s="240"/>
      <c r="D38" s="49" t="s">
        <v>2404</v>
      </c>
      <c r="E38" s="571">
        <f t="shared" si="0"/>
        <v>38</v>
      </c>
      <c r="F38" s="577" t="s">
        <v>1489</v>
      </c>
      <c r="G38" s="567" t="s">
        <v>3159</v>
      </c>
      <c r="H38" s="501" t="s">
        <v>3160</v>
      </c>
      <c r="I38" s="573">
        <v>42774</v>
      </c>
      <c r="J38" s="44" t="s">
        <v>1499</v>
      </c>
      <c r="K38" s="44" t="s">
        <v>1525</v>
      </c>
      <c r="L38" s="544" t="s">
        <v>2303</v>
      </c>
      <c r="M38" s="576" t="s">
        <v>3161</v>
      </c>
      <c r="N38" s="571">
        <v>19</v>
      </c>
      <c r="O38" s="46">
        <v>801615</v>
      </c>
      <c r="P38" s="576" t="s">
        <v>1674</v>
      </c>
      <c r="Q38" s="162">
        <v>40000000</v>
      </c>
      <c r="R38" s="577" t="s">
        <v>3162</v>
      </c>
      <c r="S38" s="543" t="s">
        <v>1487</v>
      </c>
      <c r="T38" s="389" t="s">
        <v>1480</v>
      </c>
      <c r="U38" s="390" t="s">
        <v>1481</v>
      </c>
      <c r="V38" s="192">
        <v>38</v>
      </c>
      <c r="W38" s="573">
        <v>42787</v>
      </c>
      <c r="X38" s="573">
        <v>42787</v>
      </c>
      <c r="Y38" s="49"/>
      <c r="Z38" s="544" t="s">
        <v>1483</v>
      </c>
      <c r="AA38" s="544" t="s">
        <v>1484</v>
      </c>
      <c r="AB38" s="544" t="s">
        <v>1484</v>
      </c>
      <c r="AC38" s="544" t="s">
        <v>3406</v>
      </c>
      <c r="AD38" s="114">
        <v>24348352</v>
      </c>
      <c r="AE38" s="398"/>
      <c r="AF38" s="574">
        <v>53317</v>
      </c>
      <c r="AG38" s="573">
        <v>42787</v>
      </c>
      <c r="AH38" s="87"/>
      <c r="AI38" s="162">
        <v>40000000</v>
      </c>
      <c r="AJ38" s="116"/>
      <c r="AK38" s="116"/>
      <c r="AL38" s="116">
        <f t="shared" si="1"/>
        <v>40000000</v>
      </c>
      <c r="AM38" s="157"/>
      <c r="AN38" s="157"/>
      <c r="AO38" s="157"/>
      <c r="AP38" s="157"/>
      <c r="AQ38" s="573"/>
      <c r="AR38" s="573">
        <v>42787</v>
      </c>
      <c r="AS38" s="573">
        <v>43100</v>
      </c>
      <c r="AT38" s="397">
        <f t="shared" ref="AT38:AT47" si="4">AS38-AR38</f>
        <v>313</v>
      </c>
      <c r="AU38" s="544" t="s">
        <v>3078</v>
      </c>
      <c r="AV38" s="290">
        <v>79572017</v>
      </c>
      <c r="AW38" s="101"/>
      <c r="AX38" s="242"/>
      <c r="AY38" s="249"/>
      <c r="AZ38" s="101"/>
      <c r="BA38" s="101"/>
      <c r="BB38" s="102"/>
      <c r="BC38" s="106"/>
      <c r="BD38" s="101"/>
      <c r="BE38" s="102"/>
      <c r="BF38" s="100"/>
      <c r="BG38" s="101"/>
      <c r="BH38" s="102"/>
      <c r="BI38" s="102"/>
      <c r="BJ38" s="101"/>
      <c r="BK38" s="102"/>
      <c r="BL38" s="100"/>
      <c r="BM38" s="100"/>
      <c r="BN38" s="102"/>
      <c r="BO38" s="102"/>
      <c r="BP38" s="101"/>
      <c r="BQ38" s="102"/>
      <c r="BR38" s="102"/>
      <c r="BS38" s="102"/>
      <c r="BT38" s="102"/>
      <c r="BU38" s="104"/>
      <c r="BV38" s="104"/>
      <c r="BW38" s="103"/>
      <c r="BX38" s="104"/>
      <c r="BY38" s="102"/>
      <c r="BZ38" s="104"/>
      <c r="CA38" s="104"/>
      <c r="CB38" s="103"/>
      <c r="CC38" s="104"/>
      <c r="CD38" s="102"/>
      <c r="CE38" s="104"/>
      <c r="CF38" s="104"/>
      <c r="CG38" s="103"/>
      <c r="CH38" s="104"/>
      <c r="CI38" s="102"/>
      <c r="CJ38" s="105"/>
      <c r="CK38" s="101"/>
      <c r="CL38" s="106"/>
      <c r="CM38" s="102"/>
      <c r="CN38" s="105"/>
      <c r="CO38" s="107"/>
      <c r="CP38" s="108"/>
      <c r="CQ38" s="108"/>
      <c r="CR38" s="108"/>
      <c r="CS38" s="223"/>
      <c r="CT38" s="223"/>
      <c r="CU38" s="223"/>
      <c r="CV38" s="223"/>
      <c r="CW38" s="223"/>
      <c r="CX38" s="102"/>
      <c r="CY38" s="236"/>
      <c r="CZ38" s="223"/>
      <c r="DA38" s="102"/>
      <c r="DB38" s="223"/>
      <c r="DC38" s="221"/>
    </row>
    <row r="39" spans="1:107" s="245" customFormat="1" ht="76.5" x14ac:dyDescent="0.25">
      <c r="A39" s="239"/>
      <c r="B39" s="189"/>
      <c r="C39" s="240"/>
      <c r="D39" s="49" t="s">
        <v>3045</v>
      </c>
      <c r="E39" s="571">
        <f t="shared" si="0"/>
        <v>0</v>
      </c>
      <c r="F39" s="577" t="s">
        <v>1489</v>
      </c>
      <c r="G39" s="567" t="s">
        <v>3185</v>
      </c>
      <c r="H39" s="501" t="s">
        <v>3186</v>
      </c>
      <c r="I39" s="573">
        <v>42782</v>
      </c>
      <c r="J39" s="44" t="s">
        <v>1499</v>
      </c>
      <c r="K39" s="44" t="s">
        <v>1525</v>
      </c>
      <c r="L39" s="544" t="s">
        <v>1743</v>
      </c>
      <c r="M39" s="544" t="s">
        <v>3187</v>
      </c>
      <c r="N39" s="571">
        <v>99</v>
      </c>
      <c r="O39" s="46">
        <v>861017</v>
      </c>
      <c r="P39" s="28" t="s">
        <v>3188</v>
      </c>
      <c r="Q39" s="162">
        <v>12000000</v>
      </c>
      <c r="R39" s="577" t="s">
        <v>3189</v>
      </c>
      <c r="S39" s="543" t="s">
        <v>1863</v>
      </c>
      <c r="T39" s="389"/>
      <c r="U39" s="390"/>
      <c r="V39" s="192"/>
      <c r="W39" s="573"/>
      <c r="X39" s="573"/>
      <c r="Y39" s="49"/>
      <c r="Z39" s="544"/>
      <c r="AA39" s="544"/>
      <c r="AB39" s="544"/>
      <c r="AC39" s="544"/>
      <c r="AD39" s="114"/>
      <c r="AE39" s="398"/>
      <c r="AF39" s="574"/>
      <c r="AG39" s="573"/>
      <c r="AH39" s="87"/>
      <c r="AI39" s="162"/>
      <c r="AJ39" s="116"/>
      <c r="AK39" s="116"/>
      <c r="AL39" s="116">
        <f t="shared" si="1"/>
        <v>0</v>
      </c>
      <c r="AM39" s="157"/>
      <c r="AN39" s="157"/>
      <c r="AO39" s="157"/>
      <c r="AP39" s="157"/>
      <c r="AQ39" s="573"/>
      <c r="AR39" s="573"/>
      <c r="AS39" s="573"/>
      <c r="AT39" s="397">
        <f t="shared" si="4"/>
        <v>0</v>
      </c>
      <c r="AU39" s="544"/>
      <c r="AV39" s="55"/>
      <c r="AW39" s="101"/>
      <c r="AX39" s="242"/>
      <c r="AY39" s="249"/>
      <c r="AZ39" s="101"/>
      <c r="BA39" s="101"/>
      <c r="BB39" s="102"/>
      <c r="BC39" s="106"/>
      <c r="BD39" s="101"/>
      <c r="BE39" s="102"/>
      <c r="BF39" s="100"/>
      <c r="BG39" s="101"/>
      <c r="BH39" s="102"/>
      <c r="BI39" s="102"/>
      <c r="BJ39" s="101"/>
      <c r="BK39" s="102"/>
      <c r="BL39" s="100"/>
      <c r="BM39" s="100"/>
      <c r="BN39" s="102"/>
      <c r="BO39" s="102"/>
      <c r="BP39" s="101"/>
      <c r="BQ39" s="102"/>
      <c r="BR39" s="102"/>
      <c r="BS39" s="102"/>
      <c r="BT39" s="102"/>
      <c r="BU39" s="104"/>
      <c r="BV39" s="104"/>
      <c r="BW39" s="103"/>
      <c r="BX39" s="104"/>
      <c r="BY39" s="102"/>
      <c r="BZ39" s="104"/>
      <c r="CA39" s="104"/>
      <c r="CB39" s="103"/>
      <c r="CC39" s="104"/>
      <c r="CD39" s="102"/>
      <c r="CE39" s="104"/>
      <c r="CF39" s="104"/>
      <c r="CG39" s="103"/>
      <c r="CH39" s="104"/>
      <c r="CI39" s="102"/>
      <c r="CJ39" s="105"/>
      <c r="CK39" s="101"/>
      <c r="CL39" s="106"/>
      <c r="CM39" s="102"/>
      <c r="CN39" s="105"/>
      <c r="CO39" s="107"/>
      <c r="CP39" s="108"/>
      <c r="CQ39" s="108"/>
      <c r="CR39" s="108"/>
      <c r="CS39" s="223"/>
      <c r="CT39" s="223"/>
      <c r="CU39" s="223"/>
      <c r="CV39" s="223"/>
      <c r="CW39" s="223"/>
      <c r="CX39" s="102"/>
      <c r="CY39" s="236"/>
      <c r="CZ39" s="223"/>
      <c r="DA39" s="102"/>
      <c r="DB39" s="223"/>
      <c r="DC39" s="221"/>
    </row>
    <row r="40" spans="1:107" s="245" customFormat="1" ht="51" x14ac:dyDescent="0.25">
      <c r="A40" s="239"/>
      <c r="B40" s="189"/>
      <c r="C40" s="240"/>
      <c r="D40" s="49" t="s">
        <v>3045</v>
      </c>
      <c r="E40" s="571">
        <f t="shared" si="0"/>
        <v>44</v>
      </c>
      <c r="F40" s="577" t="s">
        <v>1610</v>
      </c>
      <c r="G40" s="388" t="s">
        <v>3208</v>
      </c>
      <c r="H40" s="501" t="s">
        <v>3209</v>
      </c>
      <c r="I40" s="573">
        <v>42781</v>
      </c>
      <c r="J40" s="44" t="s">
        <v>1499</v>
      </c>
      <c r="K40" s="44" t="s">
        <v>1525</v>
      </c>
      <c r="L40" s="330" t="s">
        <v>212</v>
      </c>
      <c r="M40" s="544" t="s">
        <v>3210</v>
      </c>
      <c r="N40" s="574">
        <v>127</v>
      </c>
      <c r="O40" s="46">
        <v>831217</v>
      </c>
      <c r="P40" s="28" t="s">
        <v>3211</v>
      </c>
      <c r="Q40" s="162">
        <v>48700000</v>
      </c>
      <c r="R40" s="577" t="s">
        <v>3212</v>
      </c>
      <c r="S40" s="543" t="s">
        <v>1758</v>
      </c>
      <c r="T40" s="389" t="s">
        <v>1480</v>
      </c>
      <c r="U40" s="390" t="s">
        <v>1481</v>
      </c>
      <c r="V40" s="192">
        <v>44</v>
      </c>
      <c r="W40" s="573">
        <v>42793</v>
      </c>
      <c r="X40" s="573">
        <v>42793</v>
      </c>
      <c r="Y40" s="49"/>
      <c r="Z40" s="544" t="s">
        <v>3221</v>
      </c>
      <c r="AA40" s="544" t="s">
        <v>1484</v>
      </c>
      <c r="AB40" s="544" t="s">
        <v>1484</v>
      </c>
      <c r="AC40" s="544" t="s">
        <v>2055</v>
      </c>
      <c r="AD40" s="114" t="s">
        <v>3288</v>
      </c>
      <c r="AE40" s="398"/>
      <c r="AF40" s="574">
        <v>56317</v>
      </c>
      <c r="AG40" s="573">
        <v>42793</v>
      </c>
      <c r="AH40" s="87">
        <v>5080600</v>
      </c>
      <c r="AI40" s="162">
        <v>48700000</v>
      </c>
      <c r="AJ40" s="116"/>
      <c r="AK40" s="116"/>
      <c r="AL40" s="116">
        <f t="shared" si="1"/>
        <v>48700000</v>
      </c>
      <c r="AM40" s="157" t="s">
        <v>22</v>
      </c>
      <c r="AN40" s="157" t="s">
        <v>67</v>
      </c>
      <c r="AO40" s="157" t="s">
        <v>67</v>
      </c>
      <c r="AP40" s="157" t="s">
        <v>67</v>
      </c>
      <c r="AQ40" s="573" t="s">
        <v>67</v>
      </c>
      <c r="AR40" s="573">
        <v>42793</v>
      </c>
      <c r="AS40" s="573">
        <v>43084</v>
      </c>
      <c r="AT40" s="397">
        <f t="shared" si="4"/>
        <v>291</v>
      </c>
      <c r="AU40" s="544" t="s">
        <v>96</v>
      </c>
      <c r="AV40" s="290">
        <v>94486941</v>
      </c>
      <c r="AW40" s="101"/>
      <c r="AX40" s="242"/>
      <c r="AY40" s="249"/>
      <c r="AZ40" s="101"/>
      <c r="BA40" s="101"/>
      <c r="BB40" s="102"/>
      <c r="BC40" s="106"/>
      <c r="BD40" s="101"/>
      <c r="BE40" s="102"/>
      <c r="BF40" s="100"/>
      <c r="BG40" s="101"/>
      <c r="BH40" s="102"/>
      <c r="BI40" s="102"/>
      <c r="BJ40" s="101"/>
      <c r="BK40" s="102"/>
      <c r="BL40" s="100"/>
      <c r="BM40" s="100"/>
      <c r="BN40" s="102"/>
      <c r="BO40" s="102"/>
      <c r="BP40" s="101"/>
      <c r="BQ40" s="102"/>
      <c r="BR40" s="102"/>
      <c r="BS40" s="102"/>
      <c r="BT40" s="102"/>
      <c r="BU40" s="104"/>
      <c r="BV40" s="104"/>
      <c r="BW40" s="103"/>
      <c r="BX40" s="104"/>
      <c r="BY40" s="102"/>
      <c r="BZ40" s="104"/>
      <c r="CA40" s="104"/>
      <c r="CB40" s="103"/>
      <c r="CC40" s="104"/>
      <c r="CD40" s="102"/>
      <c r="CE40" s="104"/>
      <c r="CF40" s="104"/>
      <c r="CG40" s="103"/>
      <c r="CH40" s="104"/>
      <c r="CI40" s="102"/>
      <c r="CJ40" s="105"/>
      <c r="CK40" s="101"/>
      <c r="CL40" s="106"/>
      <c r="CM40" s="102"/>
      <c r="CN40" s="105"/>
      <c r="CO40" s="107"/>
      <c r="CP40" s="108"/>
      <c r="CQ40" s="108"/>
      <c r="CR40" s="108"/>
      <c r="CS40" s="223"/>
      <c r="CT40" s="223"/>
      <c r="CU40" s="223"/>
      <c r="CV40" s="223"/>
      <c r="CW40" s="223"/>
      <c r="CX40" s="102"/>
      <c r="CY40" s="236"/>
      <c r="CZ40" s="223"/>
      <c r="DA40" s="102"/>
      <c r="DB40" s="223"/>
      <c r="DC40" s="221"/>
    </row>
    <row r="41" spans="1:107" s="245" customFormat="1" ht="51" x14ac:dyDescent="0.25">
      <c r="A41" s="239"/>
      <c r="B41" s="189"/>
      <c r="C41" s="240"/>
      <c r="D41" s="49" t="s">
        <v>3045</v>
      </c>
      <c r="E41" s="571">
        <f t="shared" si="0"/>
        <v>0</v>
      </c>
      <c r="F41" s="577" t="s">
        <v>2164</v>
      </c>
      <c r="G41" s="388" t="s">
        <v>3242</v>
      </c>
      <c r="H41" s="501" t="s">
        <v>3243</v>
      </c>
      <c r="I41" s="573">
        <v>42794</v>
      </c>
      <c r="J41" s="44" t="s">
        <v>1499</v>
      </c>
      <c r="K41" s="44" t="s">
        <v>1525</v>
      </c>
      <c r="L41" s="544" t="s">
        <v>3127</v>
      </c>
      <c r="M41" s="544" t="s">
        <v>3428</v>
      </c>
      <c r="N41" s="571">
        <v>211</v>
      </c>
      <c r="O41" s="46">
        <v>861116</v>
      </c>
      <c r="P41" s="544" t="s">
        <v>3244</v>
      </c>
      <c r="Q41" s="162">
        <v>30000000</v>
      </c>
      <c r="R41" s="577" t="s">
        <v>3245</v>
      </c>
      <c r="S41" s="543" t="s">
        <v>3246</v>
      </c>
      <c r="T41" s="389"/>
      <c r="U41" s="390"/>
      <c r="V41" s="192"/>
      <c r="W41" s="573"/>
      <c r="X41" s="573"/>
      <c r="Y41" s="49"/>
      <c r="Z41" s="544"/>
      <c r="AA41" s="544"/>
      <c r="AB41" s="544"/>
      <c r="AC41" s="544"/>
      <c r="AD41" s="328"/>
      <c r="AE41" s="398"/>
      <c r="AF41" s="574"/>
      <c r="AG41" s="573"/>
      <c r="AH41" s="87"/>
      <c r="AI41" s="162"/>
      <c r="AJ41" s="116"/>
      <c r="AK41" s="116"/>
      <c r="AL41" s="116">
        <f t="shared" si="1"/>
        <v>0</v>
      </c>
      <c r="AM41" s="157"/>
      <c r="AN41" s="157"/>
      <c r="AO41" s="157"/>
      <c r="AP41" s="157"/>
      <c r="AQ41" s="573"/>
      <c r="AR41" s="573"/>
      <c r="AS41" s="573"/>
      <c r="AT41" s="397">
        <f t="shared" si="4"/>
        <v>0</v>
      </c>
      <c r="AU41" s="544"/>
      <c r="AV41" s="55"/>
      <c r="AW41" s="101"/>
      <c r="AX41" s="242"/>
      <c r="AY41" s="249"/>
      <c r="AZ41" s="101"/>
      <c r="BA41" s="101"/>
      <c r="BB41" s="102"/>
      <c r="BC41" s="106"/>
      <c r="BD41" s="101"/>
      <c r="BE41" s="102"/>
      <c r="BF41" s="100"/>
      <c r="BG41" s="101"/>
      <c r="BH41" s="102"/>
      <c r="BI41" s="102"/>
      <c r="BJ41" s="101"/>
      <c r="BK41" s="102"/>
      <c r="BL41" s="100"/>
      <c r="BM41" s="100"/>
      <c r="BN41" s="102"/>
      <c r="BO41" s="102"/>
      <c r="BP41" s="101"/>
      <c r="BQ41" s="102"/>
      <c r="BR41" s="102"/>
      <c r="BS41" s="102"/>
      <c r="BT41" s="102"/>
      <c r="BU41" s="104"/>
      <c r="BV41" s="104"/>
      <c r="BW41" s="103"/>
      <c r="BX41" s="104"/>
      <c r="BY41" s="102"/>
      <c r="BZ41" s="104"/>
      <c r="CA41" s="104"/>
      <c r="CB41" s="103"/>
      <c r="CC41" s="104"/>
      <c r="CD41" s="102"/>
      <c r="CE41" s="104"/>
      <c r="CF41" s="104"/>
      <c r="CG41" s="103"/>
      <c r="CH41" s="104"/>
      <c r="CI41" s="102"/>
      <c r="CJ41" s="105"/>
      <c r="CK41" s="101"/>
      <c r="CL41" s="106"/>
      <c r="CM41" s="102"/>
      <c r="CN41" s="105"/>
      <c r="CO41" s="107"/>
      <c r="CP41" s="108"/>
      <c r="CQ41" s="108"/>
      <c r="CR41" s="108"/>
      <c r="CS41" s="223"/>
      <c r="CT41" s="223"/>
      <c r="CU41" s="223"/>
      <c r="CV41" s="223"/>
      <c r="CW41" s="223"/>
      <c r="CX41" s="102"/>
      <c r="CY41" s="236"/>
      <c r="CZ41" s="223"/>
      <c r="DA41" s="102"/>
      <c r="DB41" s="223"/>
      <c r="DC41" s="221"/>
    </row>
    <row r="42" spans="1:107" s="245" customFormat="1" ht="76.5" x14ac:dyDescent="0.25">
      <c r="A42" s="239"/>
      <c r="B42" s="189"/>
      <c r="C42" s="240"/>
      <c r="D42" s="49" t="s">
        <v>3045</v>
      </c>
      <c r="E42" s="571">
        <f t="shared" si="0"/>
        <v>49</v>
      </c>
      <c r="F42" s="577" t="s">
        <v>2164</v>
      </c>
      <c r="G42" s="388" t="s">
        <v>3247</v>
      </c>
      <c r="H42" s="501" t="s">
        <v>3248</v>
      </c>
      <c r="I42" s="573">
        <v>42790</v>
      </c>
      <c r="J42" s="44" t="s">
        <v>1499</v>
      </c>
      <c r="K42" s="44" t="s">
        <v>3126</v>
      </c>
      <c r="L42" s="544" t="s">
        <v>3127</v>
      </c>
      <c r="M42" s="544" t="s">
        <v>3249</v>
      </c>
      <c r="N42" s="571">
        <v>213</v>
      </c>
      <c r="O42" s="46">
        <v>801615</v>
      </c>
      <c r="P42" s="576" t="s">
        <v>1674</v>
      </c>
      <c r="Q42" s="162">
        <v>22680000</v>
      </c>
      <c r="R42" s="577" t="s">
        <v>3032</v>
      </c>
      <c r="S42" s="543" t="s">
        <v>1487</v>
      </c>
      <c r="T42" s="389" t="s">
        <v>1480</v>
      </c>
      <c r="U42" s="390" t="s">
        <v>1481</v>
      </c>
      <c r="V42" s="192">
        <v>49</v>
      </c>
      <c r="W42" s="573">
        <v>42795</v>
      </c>
      <c r="X42" s="573">
        <v>42800</v>
      </c>
      <c r="Y42" s="49"/>
      <c r="Z42" s="544" t="s">
        <v>3221</v>
      </c>
      <c r="AA42" s="544" t="s">
        <v>1484</v>
      </c>
      <c r="AB42" s="544" t="s">
        <v>1484</v>
      </c>
      <c r="AC42" s="544" t="s">
        <v>3289</v>
      </c>
      <c r="AD42" s="328">
        <v>52933875</v>
      </c>
      <c r="AE42" s="398"/>
      <c r="AF42" s="574">
        <v>57317</v>
      </c>
      <c r="AG42" s="573">
        <v>42795</v>
      </c>
      <c r="AH42" s="49"/>
      <c r="AI42" s="87">
        <v>22680000</v>
      </c>
      <c r="AJ42" s="116"/>
      <c r="AK42" s="116"/>
      <c r="AL42" s="116">
        <f t="shared" si="1"/>
        <v>22680000</v>
      </c>
      <c r="AM42" s="157" t="s">
        <v>22</v>
      </c>
      <c r="AN42" s="157" t="s">
        <v>67</v>
      </c>
      <c r="AO42" s="157" t="s">
        <v>67</v>
      </c>
      <c r="AP42" s="157" t="s">
        <v>67</v>
      </c>
      <c r="AQ42" s="573" t="s">
        <v>67</v>
      </c>
      <c r="AR42" s="573">
        <v>42800</v>
      </c>
      <c r="AS42" s="573">
        <v>43100</v>
      </c>
      <c r="AT42" s="397">
        <f t="shared" si="4"/>
        <v>300</v>
      </c>
      <c r="AU42" s="544" t="s">
        <v>733</v>
      </c>
      <c r="AV42" s="290">
        <v>52544180</v>
      </c>
      <c r="AW42" s="101"/>
      <c r="AX42" s="242"/>
      <c r="AY42" s="249"/>
      <c r="AZ42" s="101"/>
      <c r="BA42" s="101"/>
      <c r="BB42" s="102"/>
      <c r="BC42" s="106"/>
      <c r="BD42" s="101"/>
      <c r="BE42" s="102"/>
      <c r="BF42" s="100"/>
      <c r="BG42" s="101"/>
      <c r="BH42" s="102"/>
      <c r="BI42" s="102"/>
      <c r="BJ42" s="101"/>
      <c r="BK42" s="102"/>
      <c r="BL42" s="100"/>
      <c r="BM42" s="100"/>
      <c r="BN42" s="102"/>
      <c r="BO42" s="102"/>
      <c r="BP42" s="101"/>
      <c r="BQ42" s="102"/>
      <c r="BR42" s="102"/>
      <c r="BS42" s="102"/>
      <c r="BT42" s="102"/>
      <c r="BU42" s="104"/>
      <c r="BV42" s="104"/>
      <c r="BW42" s="103"/>
      <c r="BX42" s="104"/>
      <c r="BY42" s="102"/>
      <c r="BZ42" s="104"/>
      <c r="CA42" s="104"/>
      <c r="CB42" s="103"/>
      <c r="CC42" s="104"/>
      <c r="CD42" s="102"/>
      <c r="CE42" s="104"/>
      <c r="CF42" s="104"/>
      <c r="CG42" s="103"/>
      <c r="CH42" s="104"/>
      <c r="CI42" s="102"/>
      <c r="CJ42" s="105"/>
      <c r="CK42" s="101"/>
      <c r="CL42" s="106"/>
      <c r="CM42" s="102"/>
      <c r="CN42" s="105"/>
      <c r="CO42" s="107"/>
      <c r="CP42" s="108"/>
      <c r="CQ42" s="108"/>
      <c r="CR42" s="108"/>
      <c r="CS42" s="223"/>
      <c r="CT42" s="223"/>
      <c r="CU42" s="223"/>
      <c r="CV42" s="223"/>
      <c r="CW42" s="223"/>
      <c r="CX42" s="102"/>
      <c r="CY42" s="236"/>
      <c r="CZ42" s="223"/>
      <c r="DA42" s="102"/>
      <c r="DB42" s="223"/>
      <c r="DC42" s="221"/>
    </row>
    <row r="43" spans="1:107" s="245" customFormat="1" ht="51" x14ac:dyDescent="0.25">
      <c r="A43" s="239"/>
      <c r="B43" s="189"/>
      <c r="C43" s="240"/>
      <c r="D43" s="572" t="s">
        <v>3045</v>
      </c>
      <c r="E43" s="571">
        <f t="shared" si="0"/>
        <v>0</v>
      </c>
      <c r="F43" s="575" t="s">
        <v>1610</v>
      </c>
      <c r="G43" s="388" t="s">
        <v>3251</v>
      </c>
      <c r="H43" s="501" t="s">
        <v>3255</v>
      </c>
      <c r="I43" s="573">
        <v>42794</v>
      </c>
      <c r="J43" s="544" t="s">
        <v>1499</v>
      </c>
      <c r="K43" s="44" t="s">
        <v>1525</v>
      </c>
      <c r="L43" s="330" t="s">
        <v>1743</v>
      </c>
      <c r="M43" s="544" t="s">
        <v>3256</v>
      </c>
      <c r="N43" s="574">
        <v>209</v>
      </c>
      <c r="O43" s="46">
        <v>861116</v>
      </c>
      <c r="P43" s="28" t="s">
        <v>3244</v>
      </c>
      <c r="Q43" s="217">
        <v>45000000</v>
      </c>
      <c r="R43" s="75" t="s">
        <v>3257</v>
      </c>
      <c r="S43" s="391" t="s">
        <v>3246</v>
      </c>
      <c r="T43" s="297"/>
      <c r="U43" s="390"/>
      <c r="V43" s="192"/>
      <c r="W43" s="573"/>
      <c r="X43" s="52"/>
      <c r="Y43" s="49"/>
      <c r="Z43" s="544"/>
      <c r="AA43" s="544"/>
      <c r="AB43" s="544"/>
      <c r="AC43" s="297"/>
      <c r="AD43" s="114"/>
      <c r="AE43" s="398"/>
      <c r="AF43" s="571"/>
      <c r="AG43" s="573"/>
      <c r="AH43" s="116"/>
      <c r="AI43" s="217"/>
      <c r="AJ43" s="392"/>
      <c r="AK43" s="392"/>
      <c r="AL43" s="116">
        <f t="shared" si="1"/>
        <v>0</v>
      </c>
      <c r="AM43" s="157"/>
      <c r="AN43" s="157"/>
      <c r="AO43" s="157"/>
      <c r="AP43" s="157"/>
      <c r="AQ43" s="573"/>
      <c r="AR43" s="573"/>
      <c r="AS43" s="573"/>
      <c r="AT43" s="29">
        <f t="shared" si="4"/>
        <v>0</v>
      </c>
      <c r="AU43" s="544"/>
      <c r="AV43" s="290"/>
      <c r="AW43" s="101"/>
      <c r="AX43" s="242"/>
      <c r="AY43" s="249"/>
      <c r="AZ43" s="101"/>
      <c r="BA43" s="101"/>
      <c r="BB43" s="102"/>
      <c r="BC43" s="106"/>
      <c r="BD43" s="101"/>
      <c r="BE43" s="102"/>
      <c r="BF43" s="100"/>
      <c r="BG43" s="101"/>
      <c r="BH43" s="102"/>
      <c r="BI43" s="102"/>
      <c r="BJ43" s="101"/>
      <c r="BK43" s="102"/>
      <c r="BL43" s="100"/>
      <c r="BM43" s="100"/>
      <c r="BN43" s="102"/>
      <c r="BO43" s="102"/>
      <c r="BP43" s="101"/>
      <c r="BQ43" s="102"/>
      <c r="BR43" s="102"/>
      <c r="BS43" s="102"/>
      <c r="BT43" s="102"/>
      <c r="BU43" s="104"/>
      <c r="BV43" s="104"/>
      <c r="BW43" s="103"/>
      <c r="BX43" s="104"/>
      <c r="BY43" s="102"/>
      <c r="BZ43" s="104"/>
      <c r="CA43" s="104"/>
      <c r="CB43" s="103"/>
      <c r="CC43" s="104"/>
      <c r="CD43" s="102"/>
      <c r="CE43" s="104"/>
      <c r="CF43" s="104"/>
      <c r="CG43" s="103"/>
      <c r="CH43" s="104"/>
      <c r="CI43" s="102"/>
      <c r="CJ43" s="105"/>
      <c r="CK43" s="101"/>
      <c r="CL43" s="106"/>
      <c r="CM43" s="102"/>
      <c r="CN43" s="105"/>
      <c r="CO43" s="107"/>
      <c r="CP43" s="108"/>
      <c r="CQ43" s="108"/>
      <c r="CR43" s="108"/>
      <c r="CS43" s="223"/>
      <c r="CT43" s="223"/>
      <c r="CU43" s="223"/>
      <c r="CV43" s="223"/>
      <c r="CW43" s="223"/>
      <c r="CX43" s="102"/>
      <c r="CY43" s="236"/>
      <c r="CZ43" s="223"/>
      <c r="DA43" s="102"/>
      <c r="DB43" s="223"/>
      <c r="DC43" s="221"/>
    </row>
    <row r="44" spans="1:107" s="245" customFormat="1" ht="63.75" x14ac:dyDescent="0.25">
      <c r="A44" s="239"/>
      <c r="B44" s="189"/>
      <c r="C44" s="240"/>
      <c r="D44" s="49" t="s">
        <v>2404</v>
      </c>
      <c r="E44" s="571">
        <f t="shared" si="0"/>
        <v>0</v>
      </c>
      <c r="F44" s="577" t="s">
        <v>1609</v>
      </c>
      <c r="G44" s="388" t="s">
        <v>3290</v>
      </c>
      <c r="H44" s="501" t="s">
        <v>3291</v>
      </c>
      <c r="I44" s="573">
        <v>42793</v>
      </c>
      <c r="J44" s="44" t="s">
        <v>1499</v>
      </c>
      <c r="K44" s="44" t="s">
        <v>1525</v>
      </c>
      <c r="L44" s="330" t="s">
        <v>1743</v>
      </c>
      <c r="M44" s="493" t="s">
        <v>3292</v>
      </c>
      <c r="N44" s="571">
        <v>96</v>
      </c>
      <c r="O44" s="46">
        <v>861116</v>
      </c>
      <c r="P44" s="544" t="s">
        <v>3244</v>
      </c>
      <c r="Q44" s="162">
        <v>55000000</v>
      </c>
      <c r="R44" s="577" t="s">
        <v>3293</v>
      </c>
      <c r="S44" s="543" t="s">
        <v>3246</v>
      </c>
      <c r="T44" s="389"/>
      <c r="U44" s="390"/>
      <c r="V44" s="192"/>
      <c r="W44" s="573"/>
      <c r="X44" s="573"/>
      <c r="Y44" s="49"/>
      <c r="Z44" s="544"/>
      <c r="AA44" s="544"/>
      <c r="AB44" s="544"/>
      <c r="AC44" s="544"/>
      <c r="AD44" s="328"/>
      <c r="AE44" s="398"/>
      <c r="AF44" s="574"/>
      <c r="AG44" s="573"/>
      <c r="AH44" s="87"/>
      <c r="AI44" s="217"/>
      <c r="AJ44" s="116"/>
      <c r="AK44" s="116"/>
      <c r="AL44" s="116">
        <f t="shared" si="1"/>
        <v>0</v>
      </c>
      <c r="AM44" s="157"/>
      <c r="AN44" s="157"/>
      <c r="AO44" s="157"/>
      <c r="AP44" s="157"/>
      <c r="AQ44" s="573"/>
      <c r="AR44" s="573"/>
      <c r="AS44" s="573"/>
      <c r="AT44" s="29">
        <f t="shared" si="4"/>
        <v>0</v>
      </c>
      <c r="AU44" s="544"/>
      <c r="AV44" s="290"/>
      <c r="AW44" s="101"/>
      <c r="AX44" s="242"/>
      <c r="AY44" s="249"/>
      <c r="AZ44" s="101"/>
      <c r="BA44" s="101"/>
      <c r="BB44" s="102"/>
      <c r="BC44" s="106"/>
      <c r="BD44" s="101"/>
      <c r="BE44" s="102"/>
      <c r="BF44" s="100"/>
      <c r="BG44" s="101"/>
      <c r="BH44" s="102"/>
      <c r="BI44" s="102"/>
      <c r="BJ44" s="101"/>
      <c r="BK44" s="102"/>
      <c r="BL44" s="100"/>
      <c r="BM44" s="100"/>
      <c r="BN44" s="102"/>
      <c r="BO44" s="102"/>
      <c r="BP44" s="101"/>
      <c r="BQ44" s="102"/>
      <c r="BR44" s="102"/>
      <c r="BS44" s="102"/>
      <c r="BT44" s="102"/>
      <c r="BU44" s="104"/>
      <c r="BV44" s="104"/>
      <c r="BW44" s="103"/>
      <c r="BX44" s="104"/>
      <c r="BY44" s="102"/>
      <c r="BZ44" s="104"/>
      <c r="CA44" s="104"/>
      <c r="CB44" s="103"/>
      <c r="CC44" s="104"/>
      <c r="CD44" s="102"/>
      <c r="CE44" s="104"/>
      <c r="CF44" s="104"/>
      <c r="CG44" s="103"/>
      <c r="CH44" s="104"/>
      <c r="CI44" s="102"/>
      <c r="CJ44" s="105"/>
      <c r="CK44" s="101"/>
      <c r="CL44" s="106"/>
      <c r="CM44" s="102"/>
      <c r="CN44" s="105"/>
      <c r="CO44" s="107"/>
      <c r="CP44" s="108"/>
      <c r="CQ44" s="108"/>
      <c r="CR44" s="108"/>
      <c r="CS44" s="223"/>
      <c r="CT44" s="223"/>
      <c r="CU44" s="223"/>
      <c r="CV44" s="223"/>
      <c r="CW44" s="223"/>
      <c r="CX44" s="102"/>
      <c r="CY44" s="236"/>
      <c r="CZ44" s="223"/>
      <c r="DA44" s="102"/>
      <c r="DB44" s="223"/>
      <c r="DC44" s="221"/>
    </row>
    <row r="45" spans="1:107" s="245" customFormat="1" ht="38.25" x14ac:dyDescent="0.25">
      <c r="A45" s="239"/>
      <c r="B45" s="189"/>
      <c r="C45" s="240"/>
      <c r="D45" s="49" t="s">
        <v>2404</v>
      </c>
      <c r="E45" s="571">
        <f t="shared" si="0"/>
        <v>59</v>
      </c>
      <c r="F45" s="577" t="s">
        <v>1609</v>
      </c>
      <c r="G45" s="388" t="s">
        <v>3294</v>
      </c>
      <c r="H45" s="501" t="s">
        <v>3295</v>
      </c>
      <c r="I45" s="573">
        <v>42793</v>
      </c>
      <c r="J45" s="44" t="s">
        <v>1499</v>
      </c>
      <c r="K45" s="44" t="s">
        <v>1525</v>
      </c>
      <c r="L45" s="330" t="s">
        <v>1743</v>
      </c>
      <c r="M45" s="493" t="s">
        <v>3296</v>
      </c>
      <c r="N45" s="571">
        <v>95</v>
      </c>
      <c r="O45" s="46">
        <v>861117</v>
      </c>
      <c r="P45" s="544" t="s">
        <v>3244</v>
      </c>
      <c r="Q45" s="162">
        <v>280000000</v>
      </c>
      <c r="R45" s="577" t="s">
        <v>3297</v>
      </c>
      <c r="S45" s="543" t="s">
        <v>3246</v>
      </c>
      <c r="T45" s="389" t="s">
        <v>1480</v>
      </c>
      <c r="U45" s="390" t="s">
        <v>1481</v>
      </c>
      <c r="V45" s="192">
        <v>59</v>
      </c>
      <c r="W45" s="573">
        <v>42811</v>
      </c>
      <c r="X45" s="573">
        <v>42811</v>
      </c>
      <c r="Y45" s="49"/>
      <c r="Z45" s="544" t="s">
        <v>1483</v>
      </c>
      <c r="AA45" s="544" t="s">
        <v>1866</v>
      </c>
      <c r="AB45" s="544" t="s">
        <v>1866</v>
      </c>
      <c r="AC45" s="544" t="s">
        <v>3433</v>
      </c>
      <c r="AD45" s="328" t="s">
        <v>3434</v>
      </c>
      <c r="AE45" s="398"/>
      <c r="AF45" s="574">
        <v>66317</v>
      </c>
      <c r="AG45" s="573">
        <v>42811</v>
      </c>
      <c r="AH45" s="87"/>
      <c r="AI45" s="116">
        <v>280000000</v>
      </c>
      <c r="AJ45" s="116"/>
      <c r="AK45" s="116"/>
      <c r="AL45" s="116">
        <f t="shared" si="1"/>
        <v>280000000</v>
      </c>
      <c r="AM45" s="157"/>
      <c r="AN45" s="157"/>
      <c r="AO45" s="157"/>
      <c r="AP45" s="157"/>
      <c r="AQ45" s="573"/>
      <c r="AR45" s="573">
        <v>42811</v>
      </c>
      <c r="AS45" s="573">
        <v>43069</v>
      </c>
      <c r="AT45" s="29">
        <f t="shared" si="4"/>
        <v>258</v>
      </c>
      <c r="AU45" s="544" t="s">
        <v>3435</v>
      </c>
      <c r="AV45" s="290">
        <v>53907500</v>
      </c>
      <c r="AW45" s="101"/>
      <c r="AX45" s="242"/>
      <c r="AY45" s="249"/>
      <c r="AZ45" s="101"/>
      <c r="BA45" s="101"/>
      <c r="BB45" s="102"/>
      <c r="BC45" s="106"/>
      <c r="BD45" s="101"/>
      <c r="BE45" s="102"/>
      <c r="BF45" s="100"/>
      <c r="BG45" s="101"/>
      <c r="BH45" s="102"/>
      <c r="BI45" s="102"/>
      <c r="BJ45" s="101"/>
      <c r="BK45" s="102"/>
      <c r="BL45" s="100"/>
      <c r="BM45" s="100"/>
      <c r="BN45" s="102"/>
      <c r="BO45" s="102"/>
      <c r="BP45" s="101"/>
      <c r="BQ45" s="102"/>
      <c r="BR45" s="102"/>
      <c r="BS45" s="102"/>
      <c r="BT45" s="102"/>
      <c r="BU45" s="104"/>
      <c r="BV45" s="104"/>
      <c r="BW45" s="103"/>
      <c r="BX45" s="104"/>
      <c r="BY45" s="102"/>
      <c r="BZ45" s="104"/>
      <c r="CA45" s="104"/>
      <c r="CB45" s="103"/>
      <c r="CC45" s="104"/>
      <c r="CD45" s="102"/>
      <c r="CE45" s="104"/>
      <c r="CF45" s="104"/>
      <c r="CG45" s="103"/>
      <c r="CH45" s="104"/>
      <c r="CI45" s="102"/>
      <c r="CJ45" s="105"/>
      <c r="CK45" s="101"/>
      <c r="CL45" s="106"/>
      <c r="CM45" s="102"/>
      <c r="CN45" s="105"/>
      <c r="CO45" s="107"/>
      <c r="CP45" s="108"/>
      <c r="CQ45" s="108"/>
      <c r="CR45" s="108"/>
      <c r="CS45" s="223"/>
      <c r="CT45" s="223"/>
      <c r="CU45" s="223"/>
      <c r="CV45" s="223"/>
      <c r="CW45" s="223"/>
      <c r="CX45" s="102"/>
      <c r="CY45" s="236"/>
      <c r="CZ45" s="223"/>
      <c r="DA45" s="102"/>
      <c r="DB45" s="223"/>
      <c r="DC45" s="221"/>
    </row>
    <row r="46" spans="1:107" s="245" customFormat="1" ht="127.5" x14ac:dyDescent="0.25">
      <c r="A46" s="239"/>
      <c r="B46" s="189"/>
      <c r="C46" s="240"/>
      <c r="D46" s="572" t="s">
        <v>2404</v>
      </c>
      <c r="E46" s="571">
        <f t="shared" si="0"/>
        <v>60</v>
      </c>
      <c r="F46" s="575" t="s">
        <v>1609</v>
      </c>
      <c r="G46" s="388" t="s">
        <v>3298</v>
      </c>
      <c r="H46" s="501" t="s">
        <v>3299</v>
      </c>
      <c r="I46" s="573">
        <v>42794</v>
      </c>
      <c r="J46" s="44" t="s">
        <v>1499</v>
      </c>
      <c r="K46" s="44" t="s">
        <v>1525</v>
      </c>
      <c r="L46" s="330" t="s">
        <v>1743</v>
      </c>
      <c r="M46" s="493" t="s">
        <v>3300</v>
      </c>
      <c r="N46" s="574">
        <v>98</v>
      </c>
      <c r="O46" s="46">
        <v>861116</v>
      </c>
      <c r="P46" s="544" t="s">
        <v>3244</v>
      </c>
      <c r="Q46" s="217">
        <v>169000000</v>
      </c>
      <c r="R46" s="75" t="s">
        <v>3301</v>
      </c>
      <c r="S46" s="543" t="s">
        <v>3246</v>
      </c>
      <c r="T46" s="389" t="s">
        <v>1480</v>
      </c>
      <c r="U46" s="390" t="s">
        <v>1481</v>
      </c>
      <c r="V46" s="192">
        <v>60</v>
      </c>
      <c r="W46" s="573">
        <v>42815</v>
      </c>
      <c r="X46" s="573">
        <v>42815</v>
      </c>
      <c r="Y46" s="49"/>
      <c r="Z46" s="544" t="s">
        <v>1483</v>
      </c>
      <c r="AA46" s="544" t="s">
        <v>3438</v>
      </c>
      <c r="AB46" s="544" t="s">
        <v>3437</v>
      </c>
      <c r="AC46" s="544" t="s">
        <v>2149</v>
      </c>
      <c r="AD46" s="114" t="s">
        <v>3436</v>
      </c>
      <c r="AE46" s="398"/>
      <c r="AF46" s="571">
        <v>67517</v>
      </c>
      <c r="AG46" s="573">
        <v>42815</v>
      </c>
      <c r="AH46" s="116"/>
      <c r="AI46" s="217">
        <v>169000000</v>
      </c>
      <c r="AJ46" s="116"/>
      <c r="AK46" s="116"/>
      <c r="AL46" s="116">
        <f t="shared" si="1"/>
        <v>169000000</v>
      </c>
      <c r="AM46" s="157"/>
      <c r="AN46" s="157"/>
      <c r="AO46" s="157"/>
      <c r="AP46" s="157"/>
      <c r="AQ46" s="573"/>
      <c r="AR46" s="573">
        <v>42815</v>
      </c>
      <c r="AS46" s="573">
        <v>43099</v>
      </c>
      <c r="AT46" s="29">
        <f t="shared" si="4"/>
        <v>284</v>
      </c>
      <c r="AU46" s="544" t="s">
        <v>3439</v>
      </c>
      <c r="AV46" s="290">
        <v>66924629</v>
      </c>
      <c r="AW46" s="101"/>
      <c r="AX46" s="242"/>
      <c r="AY46" s="249"/>
      <c r="AZ46" s="101"/>
      <c r="BA46" s="101"/>
      <c r="BB46" s="102"/>
      <c r="BC46" s="106"/>
      <c r="BD46" s="101"/>
      <c r="BE46" s="102"/>
      <c r="BF46" s="100"/>
      <c r="BG46" s="101"/>
      <c r="BH46" s="102"/>
      <c r="BI46" s="102"/>
      <c r="BJ46" s="101"/>
      <c r="BK46" s="102"/>
      <c r="BL46" s="100"/>
      <c r="BM46" s="100"/>
      <c r="BN46" s="102"/>
      <c r="BO46" s="102"/>
      <c r="BP46" s="101"/>
      <c r="BQ46" s="102"/>
      <c r="BR46" s="102"/>
      <c r="BS46" s="102"/>
      <c r="BT46" s="102"/>
      <c r="BU46" s="104"/>
      <c r="BV46" s="104"/>
      <c r="BW46" s="103"/>
      <c r="BX46" s="104"/>
      <c r="BY46" s="102"/>
      <c r="BZ46" s="104"/>
      <c r="CA46" s="104"/>
      <c r="CB46" s="103"/>
      <c r="CC46" s="104"/>
      <c r="CD46" s="102"/>
      <c r="CE46" s="104"/>
      <c r="CF46" s="104"/>
      <c r="CG46" s="103"/>
      <c r="CH46" s="104"/>
      <c r="CI46" s="102"/>
      <c r="CJ46" s="105"/>
      <c r="CK46" s="101"/>
      <c r="CL46" s="106"/>
      <c r="CM46" s="102"/>
      <c r="CN46" s="105"/>
      <c r="CO46" s="107"/>
      <c r="CP46" s="108"/>
      <c r="CQ46" s="108"/>
      <c r="CR46" s="108"/>
      <c r="CS46" s="223"/>
      <c r="CT46" s="223"/>
      <c r="CU46" s="223"/>
      <c r="CV46" s="223"/>
      <c r="CW46" s="223"/>
      <c r="CX46" s="102"/>
      <c r="CY46" s="236"/>
      <c r="CZ46" s="223"/>
      <c r="DA46" s="102"/>
      <c r="DB46" s="223"/>
      <c r="DC46" s="221"/>
    </row>
    <row r="47" spans="1:107" s="245" customFormat="1" ht="38.25" x14ac:dyDescent="0.25">
      <c r="A47" s="239"/>
      <c r="B47" s="189"/>
      <c r="C47" s="240"/>
      <c r="D47" s="49" t="s">
        <v>2404</v>
      </c>
      <c r="E47" s="571">
        <f t="shared" si="0"/>
        <v>58</v>
      </c>
      <c r="F47" s="577" t="s">
        <v>1609</v>
      </c>
      <c r="G47" s="388" t="s">
        <v>3303</v>
      </c>
      <c r="H47" s="501" t="s">
        <v>3304</v>
      </c>
      <c r="I47" s="573">
        <v>42794</v>
      </c>
      <c r="J47" s="44" t="s">
        <v>1499</v>
      </c>
      <c r="K47" s="44" t="s">
        <v>1525</v>
      </c>
      <c r="L47" s="330" t="s">
        <v>1743</v>
      </c>
      <c r="M47" s="493" t="s">
        <v>3302</v>
      </c>
      <c r="N47" s="571">
        <v>208</v>
      </c>
      <c r="O47" s="46">
        <v>861116</v>
      </c>
      <c r="P47" s="544" t="s">
        <v>3244</v>
      </c>
      <c r="Q47" s="162">
        <v>25000000</v>
      </c>
      <c r="R47" s="577" t="s">
        <v>3305</v>
      </c>
      <c r="S47" s="543" t="s">
        <v>3246</v>
      </c>
      <c r="T47" s="389" t="s">
        <v>1480</v>
      </c>
      <c r="U47" s="390" t="s">
        <v>1481</v>
      </c>
      <c r="V47" s="192">
        <v>58</v>
      </c>
      <c r="W47" s="573">
        <v>42811</v>
      </c>
      <c r="X47" s="573">
        <v>42811</v>
      </c>
      <c r="Y47" s="49"/>
      <c r="Z47" s="544" t="s">
        <v>1483</v>
      </c>
      <c r="AA47" s="544" t="s">
        <v>1484</v>
      </c>
      <c r="AB47" s="544" t="s">
        <v>1484</v>
      </c>
      <c r="AC47" s="544" t="s">
        <v>3433</v>
      </c>
      <c r="AD47" s="328" t="s">
        <v>3434</v>
      </c>
      <c r="AE47" s="398"/>
      <c r="AF47" s="574">
        <v>66417</v>
      </c>
      <c r="AG47" s="573">
        <v>42811</v>
      </c>
      <c r="AH47" s="87"/>
      <c r="AI47" s="217">
        <v>25000000</v>
      </c>
      <c r="AJ47" s="116"/>
      <c r="AK47" s="116"/>
      <c r="AL47" s="116">
        <f t="shared" si="1"/>
        <v>25000000</v>
      </c>
      <c r="AM47" s="157"/>
      <c r="AN47" s="157"/>
      <c r="AO47" s="157"/>
      <c r="AP47" s="157"/>
      <c r="AQ47" s="573"/>
      <c r="AR47" s="573">
        <v>42811</v>
      </c>
      <c r="AS47" s="573">
        <v>43069</v>
      </c>
      <c r="AT47" s="29">
        <f t="shared" si="4"/>
        <v>258</v>
      </c>
      <c r="AU47" s="544" t="s">
        <v>3439</v>
      </c>
      <c r="AV47" s="290">
        <v>66924629</v>
      </c>
      <c r="AW47" s="101"/>
      <c r="AX47" s="242"/>
      <c r="AY47" s="249"/>
      <c r="AZ47" s="101"/>
      <c r="BA47" s="101"/>
      <c r="BB47" s="102"/>
      <c r="BC47" s="106"/>
      <c r="BD47" s="101"/>
      <c r="BE47" s="102"/>
      <c r="BF47" s="100"/>
      <c r="BG47" s="101"/>
      <c r="BH47" s="102"/>
      <c r="BI47" s="102"/>
      <c r="BJ47" s="101"/>
      <c r="BK47" s="102"/>
      <c r="BL47" s="100"/>
      <c r="BM47" s="100"/>
      <c r="BN47" s="102"/>
      <c r="BO47" s="102"/>
      <c r="BP47" s="101"/>
      <c r="BQ47" s="102"/>
      <c r="BR47" s="102"/>
      <c r="BS47" s="102"/>
      <c r="BT47" s="102"/>
      <c r="BU47" s="104"/>
      <c r="BV47" s="104"/>
      <c r="BW47" s="103"/>
      <c r="BX47" s="104"/>
      <c r="BY47" s="102"/>
      <c r="BZ47" s="104"/>
      <c r="CA47" s="104"/>
      <c r="CB47" s="103"/>
      <c r="CC47" s="104"/>
      <c r="CD47" s="102"/>
      <c r="CE47" s="104"/>
      <c r="CF47" s="104"/>
      <c r="CG47" s="103"/>
      <c r="CH47" s="104"/>
      <c r="CI47" s="102"/>
      <c r="CJ47" s="105"/>
      <c r="CK47" s="101"/>
      <c r="CL47" s="106"/>
      <c r="CM47" s="102"/>
      <c r="CN47" s="105"/>
      <c r="CO47" s="107"/>
      <c r="CP47" s="108"/>
      <c r="CQ47" s="108"/>
      <c r="CR47" s="108"/>
      <c r="CS47" s="223"/>
      <c r="CT47" s="223"/>
      <c r="CU47" s="223"/>
      <c r="CV47" s="223"/>
      <c r="CW47" s="223"/>
      <c r="CX47" s="102"/>
      <c r="CY47" s="236"/>
      <c r="CZ47" s="223"/>
      <c r="DA47" s="102"/>
      <c r="DB47" s="223"/>
      <c r="DC47" s="221"/>
    </row>
    <row r="48" spans="1:107" s="245" customFormat="1" x14ac:dyDescent="0.25">
      <c r="A48" s="239"/>
      <c r="B48" s="189"/>
      <c r="C48" s="240"/>
      <c r="D48" s="240"/>
      <c r="E48" s="100"/>
      <c r="F48" s="241"/>
      <c r="G48" s="242"/>
      <c r="H48" s="242"/>
      <c r="I48" s="252"/>
      <c r="J48" s="243"/>
      <c r="K48" s="244"/>
      <c r="M48" s="266"/>
      <c r="N48" s="246"/>
      <c r="O48" s="106"/>
      <c r="P48" s="188"/>
      <c r="Q48" s="189"/>
      <c r="R48" s="189"/>
      <c r="S48" s="101"/>
      <c r="T48" s="106"/>
      <c r="U48" s="101"/>
      <c r="V48" s="194"/>
      <c r="W48" s="323"/>
      <c r="X48" s="101"/>
      <c r="Y48" s="102"/>
      <c r="Z48" s="242"/>
      <c r="AA48" s="242"/>
      <c r="AB48" s="109"/>
      <c r="AC48" s="109"/>
      <c r="AD48" s="242"/>
      <c r="AE48" s="247"/>
      <c r="AF48" s="103"/>
      <c r="AG48" s="181"/>
      <c r="AH48" s="104"/>
      <c r="AI48" s="102"/>
      <c r="AJ48" s="248"/>
      <c r="AK48" s="102"/>
      <c r="AL48" s="102"/>
      <c r="AM48" s="102"/>
      <c r="AN48" s="109"/>
      <c r="AO48" s="110"/>
      <c r="AP48" s="111"/>
      <c r="AQ48" s="111"/>
      <c r="AR48" s="112"/>
      <c r="AS48" s="104"/>
      <c r="AT48" s="274"/>
      <c r="AU48" s="104"/>
      <c r="AV48" s="101"/>
      <c r="AW48" s="101"/>
      <c r="AX48" s="242"/>
      <c r="AY48" s="249"/>
      <c r="AZ48" s="101"/>
      <c r="BA48" s="101"/>
      <c r="BB48" s="102"/>
      <c r="BC48" s="106"/>
      <c r="BD48" s="101"/>
      <c r="BE48" s="102"/>
      <c r="BF48" s="100"/>
      <c r="BG48" s="101"/>
      <c r="BH48" s="102"/>
      <c r="BI48" s="102"/>
      <c r="BJ48" s="101"/>
      <c r="BK48" s="102"/>
      <c r="BL48" s="100"/>
      <c r="BM48" s="100"/>
      <c r="BN48" s="102"/>
      <c r="BO48" s="102"/>
      <c r="BP48" s="101"/>
      <c r="BQ48" s="102"/>
      <c r="BR48" s="102"/>
      <c r="BS48" s="102"/>
      <c r="BT48" s="102"/>
      <c r="BU48" s="104"/>
      <c r="BV48" s="104"/>
      <c r="BW48" s="103"/>
      <c r="BX48" s="104"/>
      <c r="BY48" s="102"/>
      <c r="BZ48" s="104"/>
      <c r="CA48" s="104"/>
      <c r="CB48" s="103"/>
      <c r="CC48" s="104"/>
      <c r="CD48" s="102"/>
      <c r="CE48" s="104"/>
      <c r="CF48" s="104"/>
      <c r="CG48" s="103"/>
      <c r="CH48" s="104"/>
      <c r="CI48" s="102"/>
      <c r="CJ48" s="105"/>
      <c r="CK48" s="101"/>
      <c r="CL48" s="106"/>
      <c r="CM48" s="102"/>
      <c r="CN48" s="105"/>
      <c r="CO48" s="107"/>
      <c r="CP48" s="108"/>
      <c r="CQ48" s="108"/>
      <c r="CR48" s="108"/>
      <c r="CS48" s="223"/>
      <c r="CT48" s="223"/>
      <c r="CU48" s="223"/>
      <c r="CV48" s="223"/>
      <c r="CW48" s="223"/>
      <c r="CX48" s="102"/>
      <c r="CY48" s="236"/>
      <c r="CZ48" s="223"/>
      <c r="DA48" s="102"/>
      <c r="DB48" s="223"/>
      <c r="DC48" s="221"/>
    </row>
    <row r="49" spans="1:107" s="245" customFormat="1" x14ac:dyDescent="0.25">
      <c r="A49" s="239"/>
      <c r="B49" s="189"/>
      <c r="C49" s="240"/>
      <c r="D49" s="240"/>
      <c r="E49" s="100"/>
      <c r="F49" s="241"/>
      <c r="G49" s="242"/>
      <c r="H49" s="242"/>
      <c r="I49" s="252"/>
      <c r="J49" s="243"/>
      <c r="K49" s="244"/>
      <c r="M49" s="266"/>
      <c r="N49" s="246"/>
      <c r="O49" s="106"/>
      <c r="P49" s="188"/>
      <c r="Q49" s="189"/>
      <c r="R49" s="189"/>
      <c r="S49" s="101"/>
      <c r="T49" s="106"/>
      <c r="U49" s="101"/>
      <c r="V49" s="194"/>
      <c r="W49" s="323"/>
      <c r="X49" s="101"/>
      <c r="Y49" s="102"/>
      <c r="Z49" s="242"/>
      <c r="AA49" s="242"/>
      <c r="AB49" s="109"/>
      <c r="AC49" s="109"/>
      <c r="AD49" s="242"/>
      <c r="AE49" s="247"/>
      <c r="AF49" s="103"/>
      <c r="AG49" s="181"/>
      <c r="AH49" s="104"/>
      <c r="AI49" s="102"/>
      <c r="AJ49" s="248"/>
      <c r="AK49" s="102"/>
      <c r="AL49" s="102"/>
      <c r="AM49" s="102"/>
      <c r="AN49" s="109"/>
      <c r="AO49" s="110"/>
      <c r="AP49" s="111"/>
      <c r="AQ49" s="111"/>
      <c r="AR49" s="112"/>
      <c r="AS49" s="104"/>
      <c r="AT49" s="274"/>
      <c r="AU49" s="104"/>
      <c r="AV49" s="101"/>
      <c r="AW49" s="101"/>
      <c r="AX49" s="242"/>
      <c r="AY49" s="249"/>
      <c r="AZ49" s="101"/>
      <c r="BA49" s="101"/>
      <c r="BB49" s="102"/>
      <c r="BC49" s="106"/>
      <c r="BD49" s="101"/>
      <c r="BE49" s="102"/>
      <c r="BF49" s="100"/>
      <c r="BG49" s="101"/>
      <c r="BH49" s="102"/>
      <c r="BI49" s="102"/>
      <c r="BJ49" s="101"/>
      <c r="BK49" s="102"/>
      <c r="BL49" s="100"/>
      <c r="BM49" s="100"/>
      <c r="BN49" s="102"/>
      <c r="BO49" s="102"/>
      <c r="BP49" s="101"/>
      <c r="BQ49" s="102"/>
      <c r="BR49" s="102"/>
      <c r="BS49" s="102"/>
      <c r="BT49" s="102"/>
      <c r="BU49" s="104"/>
      <c r="BV49" s="104"/>
      <c r="BW49" s="103"/>
      <c r="BX49" s="104"/>
      <c r="BY49" s="102"/>
      <c r="BZ49" s="104"/>
      <c r="CA49" s="104"/>
      <c r="CB49" s="103"/>
      <c r="CC49" s="104"/>
      <c r="CD49" s="102"/>
      <c r="CE49" s="104"/>
      <c r="CF49" s="104"/>
      <c r="CG49" s="103"/>
      <c r="CH49" s="104"/>
      <c r="CI49" s="102"/>
      <c r="CJ49" s="105"/>
      <c r="CK49" s="101"/>
      <c r="CL49" s="106"/>
      <c r="CM49" s="102"/>
      <c r="CN49" s="105"/>
      <c r="CO49" s="107"/>
      <c r="CP49" s="108"/>
      <c r="CQ49" s="108"/>
      <c r="CR49" s="108"/>
      <c r="CS49" s="223"/>
      <c r="CT49" s="223"/>
      <c r="CU49" s="223"/>
      <c r="CV49" s="223"/>
      <c r="CW49" s="223"/>
      <c r="CX49" s="102"/>
      <c r="CY49" s="236"/>
      <c r="CZ49" s="223"/>
      <c r="DA49" s="102"/>
      <c r="DB49" s="223"/>
      <c r="DC49" s="221"/>
    </row>
    <row r="50" spans="1:107" s="245" customFormat="1" x14ac:dyDescent="0.25">
      <c r="A50" s="239"/>
      <c r="B50" s="189"/>
      <c r="C50" s="240"/>
      <c r="D50" s="240"/>
      <c r="E50" s="100"/>
      <c r="F50" s="241"/>
      <c r="G50" s="242"/>
      <c r="H50" s="242"/>
      <c r="I50" s="252"/>
      <c r="J50" s="243"/>
      <c r="K50" s="244"/>
      <c r="M50" s="266"/>
      <c r="N50" s="246"/>
      <c r="O50" s="106"/>
      <c r="P50" s="188"/>
      <c r="Q50" s="189"/>
      <c r="R50" s="189"/>
      <c r="S50" s="101"/>
      <c r="T50" s="106"/>
      <c r="U50" s="101"/>
      <c r="V50" s="194"/>
      <c r="W50" s="323"/>
      <c r="X50" s="101"/>
      <c r="Y50" s="102"/>
      <c r="Z50" s="242"/>
      <c r="AA50" s="242"/>
      <c r="AB50" s="109"/>
      <c r="AC50" s="109"/>
      <c r="AD50" s="242"/>
      <c r="AE50" s="247"/>
      <c r="AF50" s="103"/>
      <c r="AG50" s="181"/>
      <c r="AH50" s="104"/>
      <c r="AI50" s="102"/>
      <c r="AJ50" s="248"/>
      <c r="AK50" s="102"/>
      <c r="AL50" s="102"/>
      <c r="AM50" s="102"/>
      <c r="AN50" s="109"/>
      <c r="AO50" s="110"/>
      <c r="AP50" s="111"/>
      <c r="AQ50" s="111"/>
      <c r="AR50" s="112"/>
      <c r="AS50" s="104"/>
      <c r="AT50" s="274"/>
      <c r="AU50" s="104"/>
      <c r="AV50" s="101"/>
      <c r="AW50" s="101"/>
      <c r="AX50" s="242"/>
      <c r="AY50" s="249"/>
      <c r="AZ50" s="101"/>
      <c r="BA50" s="101"/>
      <c r="BB50" s="102"/>
      <c r="BC50" s="106"/>
      <c r="BD50" s="101"/>
      <c r="BE50" s="102"/>
      <c r="BF50" s="100"/>
      <c r="BG50" s="101"/>
      <c r="BH50" s="102"/>
      <c r="BI50" s="102"/>
      <c r="BJ50" s="101"/>
      <c r="BK50" s="102"/>
      <c r="BL50" s="100"/>
      <c r="BM50" s="100"/>
      <c r="BN50" s="102"/>
      <c r="BO50" s="102"/>
      <c r="BP50" s="101"/>
      <c r="BQ50" s="102"/>
      <c r="BR50" s="102"/>
      <c r="BS50" s="102"/>
      <c r="BT50" s="102"/>
      <c r="BU50" s="104"/>
      <c r="BV50" s="104"/>
      <c r="BW50" s="103"/>
      <c r="BX50" s="104"/>
      <c r="BY50" s="102"/>
      <c r="BZ50" s="104"/>
      <c r="CA50" s="104"/>
      <c r="CB50" s="103"/>
      <c r="CC50" s="104"/>
      <c r="CD50" s="102"/>
      <c r="CE50" s="104"/>
      <c r="CF50" s="104"/>
      <c r="CG50" s="103"/>
      <c r="CH50" s="104"/>
      <c r="CI50" s="102"/>
      <c r="CJ50" s="105"/>
      <c r="CK50" s="101"/>
      <c r="CL50" s="106"/>
      <c r="CM50" s="102"/>
      <c r="CN50" s="105"/>
      <c r="CO50" s="107"/>
      <c r="CP50" s="108"/>
      <c r="CQ50" s="108"/>
      <c r="CR50" s="108"/>
      <c r="CS50" s="223"/>
      <c r="CT50" s="223"/>
      <c r="CU50" s="223"/>
      <c r="CV50" s="223"/>
      <c r="CW50" s="223"/>
      <c r="CX50" s="102"/>
      <c r="CY50" s="236"/>
      <c r="CZ50" s="223"/>
      <c r="DA50" s="102"/>
      <c r="DB50" s="223"/>
      <c r="DC50" s="221"/>
    </row>
    <row r="51" spans="1:107" s="245" customFormat="1" x14ac:dyDescent="0.25">
      <c r="A51" s="239"/>
      <c r="B51" s="189"/>
      <c r="C51" s="240"/>
      <c r="D51" s="240"/>
      <c r="E51" s="100"/>
      <c r="F51" s="241"/>
      <c r="G51" s="242"/>
      <c r="H51" s="242"/>
      <c r="I51" s="252"/>
      <c r="J51" s="243"/>
      <c r="K51" s="244"/>
      <c r="M51" s="266"/>
      <c r="N51" s="246"/>
      <c r="O51" s="106"/>
      <c r="P51" s="188"/>
      <c r="Q51" s="189"/>
      <c r="R51" s="189"/>
      <c r="S51" s="101"/>
      <c r="T51" s="106"/>
      <c r="U51" s="101"/>
      <c r="V51" s="194"/>
      <c r="W51" s="323"/>
      <c r="X51" s="101"/>
      <c r="Y51" s="102"/>
      <c r="Z51" s="242"/>
      <c r="AA51" s="242"/>
      <c r="AB51" s="109"/>
      <c r="AC51" s="109"/>
      <c r="AD51" s="242"/>
      <c r="AE51" s="247"/>
      <c r="AF51" s="103"/>
      <c r="AG51" s="181"/>
      <c r="AH51" s="104"/>
      <c r="AI51" s="102"/>
      <c r="AJ51" s="248"/>
      <c r="AK51" s="102"/>
      <c r="AL51" s="102"/>
      <c r="AM51" s="102"/>
      <c r="AN51" s="109"/>
      <c r="AO51" s="110"/>
      <c r="AP51" s="111"/>
      <c r="AQ51" s="111"/>
      <c r="AR51" s="112"/>
      <c r="AS51" s="104"/>
      <c r="AT51" s="274"/>
      <c r="AU51" s="104"/>
      <c r="AV51" s="101"/>
      <c r="AW51" s="101"/>
      <c r="AX51" s="242"/>
      <c r="AY51" s="249"/>
      <c r="AZ51" s="101"/>
      <c r="BA51" s="101"/>
      <c r="BB51" s="102"/>
      <c r="BC51" s="106"/>
      <c r="BD51" s="101"/>
      <c r="BE51" s="102"/>
      <c r="BF51" s="100"/>
      <c r="BG51" s="101"/>
      <c r="BH51" s="102"/>
      <c r="BI51" s="102"/>
      <c r="BJ51" s="101"/>
      <c r="BK51" s="102"/>
      <c r="BL51" s="100"/>
      <c r="BM51" s="100"/>
      <c r="BN51" s="102"/>
      <c r="BO51" s="102"/>
      <c r="BP51" s="101"/>
      <c r="BQ51" s="102"/>
      <c r="BR51" s="102"/>
      <c r="BS51" s="102"/>
      <c r="BT51" s="102"/>
      <c r="BU51" s="104"/>
      <c r="BV51" s="104"/>
      <c r="BW51" s="103"/>
      <c r="BX51" s="104"/>
      <c r="BY51" s="102"/>
      <c r="BZ51" s="104"/>
      <c r="CA51" s="104"/>
      <c r="CB51" s="103"/>
      <c r="CC51" s="104"/>
      <c r="CD51" s="102"/>
      <c r="CE51" s="104"/>
      <c r="CF51" s="104"/>
      <c r="CG51" s="103"/>
      <c r="CH51" s="104"/>
      <c r="CI51" s="102"/>
      <c r="CJ51" s="105"/>
      <c r="CK51" s="101"/>
      <c r="CL51" s="106"/>
      <c r="CM51" s="102"/>
      <c r="CN51" s="105"/>
      <c r="CO51" s="107"/>
      <c r="CP51" s="108"/>
      <c r="CQ51" s="108"/>
      <c r="CR51" s="108"/>
      <c r="CS51" s="223"/>
      <c r="CT51" s="223"/>
      <c r="CU51" s="223"/>
      <c r="CV51" s="223"/>
      <c r="CW51" s="223"/>
      <c r="CX51" s="102"/>
      <c r="CY51" s="236"/>
      <c r="CZ51" s="223"/>
      <c r="DA51" s="102"/>
      <c r="DB51" s="223"/>
      <c r="DC51" s="221"/>
    </row>
    <row r="52" spans="1:107" s="245" customFormat="1" x14ac:dyDescent="0.25">
      <c r="A52" s="239"/>
      <c r="B52" s="189"/>
      <c r="C52" s="240"/>
      <c r="D52" s="240"/>
      <c r="E52" s="100"/>
      <c r="F52" s="241"/>
      <c r="G52" s="242"/>
      <c r="H52" s="242"/>
      <c r="I52" s="252"/>
      <c r="J52" s="243"/>
      <c r="K52" s="244"/>
      <c r="M52" s="266"/>
      <c r="N52" s="246"/>
      <c r="O52" s="106"/>
      <c r="P52" s="188"/>
      <c r="Q52" s="189"/>
      <c r="R52" s="189"/>
      <c r="S52" s="101"/>
      <c r="T52" s="106"/>
      <c r="U52" s="101"/>
      <c r="V52" s="194"/>
      <c r="W52" s="323"/>
      <c r="X52" s="101"/>
      <c r="Y52" s="102"/>
      <c r="Z52" s="242"/>
      <c r="AA52" s="242"/>
      <c r="AB52" s="109"/>
      <c r="AC52" s="109"/>
      <c r="AD52" s="242"/>
      <c r="AE52" s="247"/>
      <c r="AF52" s="103"/>
      <c r="AG52" s="181"/>
      <c r="AH52" s="104"/>
      <c r="AI52" s="102"/>
      <c r="AJ52" s="248"/>
      <c r="AK52" s="102"/>
      <c r="AL52" s="102"/>
      <c r="AM52" s="102"/>
      <c r="AN52" s="109"/>
      <c r="AO52" s="110"/>
      <c r="AP52" s="111"/>
      <c r="AQ52" s="111"/>
      <c r="AR52" s="112"/>
      <c r="AS52" s="104"/>
      <c r="AT52" s="274"/>
      <c r="AU52" s="104"/>
      <c r="AV52" s="101"/>
      <c r="AW52" s="101"/>
      <c r="AX52" s="242"/>
      <c r="AY52" s="249"/>
      <c r="AZ52" s="101"/>
      <c r="BA52" s="101"/>
      <c r="BB52" s="102"/>
      <c r="BC52" s="106"/>
      <c r="BD52" s="101"/>
      <c r="BE52" s="102"/>
      <c r="BF52" s="100"/>
      <c r="BG52" s="101"/>
      <c r="BH52" s="102"/>
      <c r="BI52" s="102"/>
      <c r="BJ52" s="101"/>
      <c r="BK52" s="102"/>
      <c r="BL52" s="100"/>
      <c r="BM52" s="100"/>
      <c r="BN52" s="102"/>
      <c r="BO52" s="102"/>
      <c r="BP52" s="101"/>
      <c r="BQ52" s="102"/>
      <c r="BR52" s="102"/>
      <c r="BS52" s="102"/>
      <c r="BT52" s="102"/>
      <c r="BU52" s="104"/>
      <c r="BV52" s="104"/>
      <c r="BW52" s="103"/>
      <c r="BX52" s="104"/>
      <c r="BY52" s="102"/>
      <c r="BZ52" s="104"/>
      <c r="CA52" s="104"/>
      <c r="CB52" s="103"/>
      <c r="CC52" s="104"/>
      <c r="CD52" s="102"/>
      <c r="CE52" s="104"/>
      <c r="CF52" s="104"/>
      <c r="CG52" s="103"/>
      <c r="CH52" s="104"/>
      <c r="CI52" s="102"/>
      <c r="CJ52" s="105"/>
      <c r="CK52" s="101"/>
      <c r="CL52" s="106"/>
      <c r="CM52" s="102"/>
      <c r="CN52" s="105"/>
      <c r="CO52" s="107"/>
      <c r="CP52" s="108"/>
      <c r="CQ52" s="108"/>
      <c r="CR52" s="108"/>
      <c r="CS52" s="223"/>
      <c r="CT52" s="223"/>
      <c r="CU52" s="223"/>
      <c r="CV52" s="223"/>
      <c r="CW52" s="223"/>
      <c r="CX52" s="102"/>
      <c r="CY52" s="236"/>
      <c r="CZ52" s="223"/>
      <c r="DA52" s="102"/>
      <c r="DB52" s="223"/>
      <c r="DC52" s="221"/>
    </row>
    <row r="53" spans="1:107" s="245" customFormat="1" x14ac:dyDescent="0.25">
      <c r="A53" s="239"/>
      <c r="B53" s="189"/>
      <c r="C53" s="240"/>
      <c r="D53" s="240"/>
      <c r="E53" s="100"/>
      <c r="F53" s="241"/>
      <c r="G53" s="242"/>
      <c r="H53" s="242"/>
      <c r="I53" s="252"/>
      <c r="J53" s="243"/>
      <c r="K53" s="244"/>
      <c r="M53" s="266"/>
      <c r="N53" s="246"/>
      <c r="O53" s="106"/>
      <c r="P53" s="188"/>
      <c r="Q53" s="189"/>
      <c r="R53" s="189"/>
      <c r="S53" s="101"/>
      <c r="T53" s="106"/>
      <c r="U53" s="101"/>
      <c r="V53" s="194"/>
      <c r="W53" s="323"/>
      <c r="X53" s="101"/>
      <c r="Y53" s="102"/>
      <c r="Z53" s="242"/>
      <c r="AA53" s="242"/>
      <c r="AB53" s="109"/>
      <c r="AC53" s="109"/>
      <c r="AD53" s="242"/>
      <c r="AE53" s="247"/>
      <c r="AF53" s="103"/>
      <c r="AG53" s="181"/>
      <c r="AH53" s="104"/>
      <c r="AI53" s="102"/>
      <c r="AJ53" s="248"/>
      <c r="AK53" s="102"/>
      <c r="AL53" s="102"/>
      <c r="AM53" s="102"/>
      <c r="AN53" s="109"/>
      <c r="AO53" s="110"/>
      <c r="AP53" s="111"/>
      <c r="AQ53" s="111"/>
      <c r="AR53" s="112"/>
      <c r="AS53" s="104"/>
      <c r="AT53" s="274"/>
      <c r="AU53" s="104"/>
      <c r="AV53" s="101"/>
      <c r="AW53" s="101"/>
      <c r="AX53" s="242"/>
      <c r="AY53" s="249"/>
      <c r="AZ53" s="101"/>
      <c r="BA53" s="101"/>
      <c r="BB53" s="102"/>
      <c r="BC53" s="106"/>
      <c r="BD53" s="101"/>
      <c r="BE53" s="102"/>
      <c r="BF53" s="100"/>
      <c r="BG53" s="101"/>
      <c r="BH53" s="102"/>
      <c r="BI53" s="102"/>
      <c r="BJ53" s="101"/>
      <c r="BK53" s="102"/>
      <c r="BL53" s="100"/>
      <c r="BM53" s="100"/>
      <c r="BN53" s="102"/>
      <c r="BO53" s="102"/>
      <c r="BP53" s="101"/>
      <c r="BQ53" s="102"/>
      <c r="BR53" s="102"/>
      <c r="BS53" s="102"/>
      <c r="BT53" s="102"/>
      <c r="BU53" s="104"/>
      <c r="BV53" s="104"/>
      <c r="BW53" s="103"/>
      <c r="BX53" s="104"/>
      <c r="BY53" s="102"/>
      <c r="BZ53" s="104"/>
      <c r="CA53" s="104"/>
      <c r="CB53" s="103"/>
      <c r="CC53" s="104"/>
      <c r="CD53" s="102"/>
      <c r="CE53" s="104"/>
      <c r="CF53" s="104"/>
      <c r="CG53" s="103"/>
      <c r="CH53" s="104"/>
      <c r="CI53" s="102"/>
      <c r="CJ53" s="105"/>
      <c r="CK53" s="101"/>
      <c r="CL53" s="106"/>
      <c r="CM53" s="102"/>
      <c r="CN53" s="105"/>
      <c r="CO53" s="107"/>
      <c r="CP53" s="108"/>
      <c r="CQ53" s="108"/>
      <c r="CR53" s="108"/>
      <c r="CS53" s="223"/>
      <c r="CT53" s="223"/>
      <c r="CU53" s="223"/>
      <c r="CV53" s="223"/>
      <c r="CW53" s="223"/>
      <c r="CX53" s="102"/>
      <c r="CY53" s="236"/>
      <c r="CZ53" s="223"/>
      <c r="DA53" s="102"/>
      <c r="DB53" s="223"/>
      <c r="DC53" s="221"/>
    </row>
    <row r="54" spans="1:107" s="245" customFormat="1" x14ac:dyDescent="0.25">
      <c r="A54" s="239"/>
      <c r="B54" s="189"/>
      <c r="C54" s="240"/>
      <c r="D54" s="240"/>
      <c r="E54" s="100"/>
      <c r="F54" s="241"/>
      <c r="G54" s="242"/>
      <c r="H54" s="242"/>
      <c r="I54" s="252"/>
      <c r="J54" s="243"/>
      <c r="K54" s="244"/>
      <c r="M54" s="266"/>
      <c r="N54" s="246"/>
      <c r="O54" s="106"/>
      <c r="P54" s="188"/>
      <c r="Q54" s="189"/>
      <c r="R54" s="189"/>
      <c r="S54" s="101"/>
      <c r="T54" s="106"/>
      <c r="U54" s="101"/>
      <c r="V54" s="194"/>
      <c r="W54" s="323"/>
      <c r="X54" s="101"/>
      <c r="Y54" s="102"/>
      <c r="Z54" s="242"/>
      <c r="AA54" s="242"/>
      <c r="AB54" s="109"/>
      <c r="AC54" s="109"/>
      <c r="AD54" s="242"/>
      <c r="AE54" s="247"/>
      <c r="AF54" s="103"/>
      <c r="AG54" s="181"/>
      <c r="AH54" s="104"/>
      <c r="AI54" s="102"/>
      <c r="AJ54" s="248"/>
      <c r="AK54" s="102"/>
      <c r="AL54" s="102"/>
      <c r="AM54" s="102"/>
      <c r="AN54" s="109"/>
      <c r="AO54" s="110"/>
      <c r="AP54" s="111"/>
      <c r="AQ54" s="111"/>
      <c r="AR54" s="112"/>
      <c r="AS54" s="104"/>
      <c r="AT54" s="274"/>
      <c r="AU54" s="104"/>
      <c r="AV54" s="101"/>
      <c r="AW54" s="101"/>
      <c r="AX54" s="242"/>
      <c r="AY54" s="249"/>
      <c r="AZ54" s="101"/>
      <c r="BA54" s="101"/>
      <c r="BB54" s="102"/>
      <c r="BC54" s="106"/>
      <c r="BD54" s="101"/>
      <c r="BE54" s="102"/>
      <c r="BF54" s="100"/>
      <c r="BG54" s="101"/>
      <c r="BH54" s="102"/>
      <c r="BI54" s="102"/>
      <c r="BJ54" s="101"/>
      <c r="BK54" s="102"/>
      <c r="BL54" s="100"/>
      <c r="BM54" s="100"/>
      <c r="BN54" s="102"/>
      <c r="BO54" s="102"/>
      <c r="BP54" s="101"/>
      <c r="BQ54" s="102"/>
      <c r="BR54" s="102"/>
      <c r="BS54" s="102"/>
      <c r="BT54" s="102"/>
      <c r="BU54" s="104"/>
      <c r="BV54" s="104"/>
      <c r="BW54" s="103"/>
      <c r="BX54" s="104"/>
      <c r="BY54" s="102"/>
      <c r="BZ54" s="104"/>
      <c r="CA54" s="104"/>
      <c r="CB54" s="103"/>
      <c r="CC54" s="104"/>
      <c r="CD54" s="102"/>
      <c r="CE54" s="104"/>
      <c r="CF54" s="104"/>
      <c r="CG54" s="103"/>
      <c r="CH54" s="104"/>
      <c r="CI54" s="102"/>
      <c r="CJ54" s="105"/>
      <c r="CK54" s="101"/>
      <c r="CL54" s="106"/>
      <c r="CM54" s="102"/>
      <c r="CN54" s="105"/>
      <c r="CO54" s="107"/>
      <c r="CP54" s="108"/>
      <c r="CQ54" s="108"/>
      <c r="CR54" s="108"/>
      <c r="CS54" s="223"/>
      <c r="CT54" s="223"/>
      <c r="CU54" s="223"/>
      <c r="CV54" s="223"/>
      <c r="CW54" s="223"/>
      <c r="CX54" s="102"/>
      <c r="CY54" s="236"/>
      <c r="CZ54" s="223"/>
      <c r="DA54" s="102"/>
      <c r="DB54" s="223"/>
      <c r="DC54" s="221"/>
    </row>
    <row r="55" spans="1:107" s="245" customFormat="1" x14ac:dyDescent="0.25">
      <c r="A55" s="239"/>
      <c r="B55" s="189"/>
      <c r="C55" s="240"/>
      <c r="D55" s="240"/>
      <c r="E55" s="100"/>
      <c r="F55" s="241"/>
      <c r="G55" s="242"/>
      <c r="H55" s="242"/>
      <c r="I55" s="252"/>
      <c r="J55" s="243"/>
      <c r="K55" s="244"/>
      <c r="M55" s="266"/>
      <c r="N55" s="246"/>
      <c r="O55" s="106"/>
      <c r="P55" s="188"/>
      <c r="Q55" s="189"/>
      <c r="R55" s="189"/>
      <c r="S55" s="101"/>
      <c r="T55" s="106"/>
      <c r="U55" s="101"/>
      <c r="V55" s="194"/>
      <c r="W55" s="323"/>
      <c r="X55" s="101"/>
      <c r="Y55" s="102"/>
      <c r="Z55" s="242"/>
      <c r="AA55" s="242"/>
      <c r="AB55" s="109"/>
      <c r="AC55" s="109"/>
      <c r="AD55" s="242"/>
      <c r="AE55" s="247"/>
      <c r="AF55" s="103"/>
      <c r="AG55" s="181"/>
      <c r="AH55" s="104"/>
      <c r="AI55" s="102"/>
      <c r="AJ55" s="248"/>
      <c r="AK55" s="102"/>
      <c r="AL55" s="102"/>
      <c r="AM55" s="102"/>
      <c r="AN55" s="109"/>
      <c r="AO55" s="110"/>
      <c r="AP55" s="111"/>
      <c r="AQ55" s="111"/>
      <c r="AR55" s="112"/>
      <c r="AS55" s="104"/>
      <c r="AT55" s="274"/>
      <c r="AU55" s="104"/>
      <c r="AV55" s="101"/>
      <c r="AW55" s="101"/>
      <c r="AX55" s="242"/>
      <c r="AY55" s="249"/>
      <c r="AZ55" s="101"/>
      <c r="BA55" s="101"/>
      <c r="BB55" s="102"/>
      <c r="BC55" s="106"/>
      <c r="BD55" s="101"/>
      <c r="BE55" s="102"/>
      <c r="BF55" s="100"/>
      <c r="BG55" s="101"/>
      <c r="BH55" s="102"/>
      <c r="BI55" s="102"/>
      <c r="BJ55" s="101"/>
      <c r="BK55" s="102"/>
      <c r="BL55" s="100"/>
      <c r="BM55" s="100"/>
      <c r="BN55" s="102"/>
      <c r="BO55" s="102"/>
      <c r="BP55" s="101"/>
      <c r="BQ55" s="102"/>
      <c r="BR55" s="102"/>
      <c r="BS55" s="102"/>
      <c r="BT55" s="102"/>
      <c r="BU55" s="104"/>
      <c r="BV55" s="104"/>
      <c r="BW55" s="103"/>
      <c r="BX55" s="104"/>
      <c r="BY55" s="102"/>
      <c r="BZ55" s="104"/>
      <c r="CA55" s="104"/>
      <c r="CB55" s="103"/>
      <c r="CC55" s="104"/>
      <c r="CD55" s="102"/>
      <c r="CE55" s="104"/>
      <c r="CF55" s="104"/>
      <c r="CG55" s="103"/>
      <c r="CH55" s="104"/>
      <c r="CI55" s="102"/>
      <c r="CJ55" s="105"/>
      <c r="CK55" s="101"/>
      <c r="CL55" s="106"/>
      <c r="CM55" s="102"/>
      <c r="CN55" s="105"/>
      <c r="CO55" s="107"/>
      <c r="CP55" s="108"/>
      <c r="CQ55" s="108"/>
      <c r="CR55" s="108"/>
      <c r="CS55" s="223"/>
      <c r="CT55" s="223"/>
      <c r="CU55" s="223"/>
      <c r="CV55" s="223"/>
      <c r="CW55" s="223"/>
      <c r="CX55" s="102"/>
      <c r="CY55" s="236"/>
      <c r="CZ55" s="223"/>
      <c r="DA55" s="102"/>
      <c r="DB55" s="223"/>
      <c r="DC55" s="221"/>
    </row>
    <row r="56" spans="1:107" s="245" customFormat="1" x14ac:dyDescent="0.25">
      <c r="A56" s="239"/>
      <c r="B56" s="189"/>
      <c r="C56" s="240"/>
      <c r="D56" s="240"/>
      <c r="E56" s="100"/>
      <c r="F56" s="241"/>
      <c r="G56" s="242"/>
      <c r="H56" s="242"/>
      <c r="I56" s="252"/>
      <c r="J56" s="243"/>
      <c r="K56" s="244"/>
      <c r="M56" s="266"/>
      <c r="N56" s="246"/>
      <c r="O56" s="106"/>
      <c r="P56" s="188"/>
      <c r="Q56" s="189"/>
      <c r="R56" s="189"/>
      <c r="S56" s="101"/>
      <c r="T56" s="106"/>
      <c r="U56" s="101"/>
      <c r="V56" s="194"/>
      <c r="W56" s="323"/>
      <c r="X56" s="101"/>
      <c r="Y56" s="102"/>
      <c r="Z56" s="242"/>
      <c r="AA56" s="242"/>
      <c r="AB56" s="109"/>
      <c r="AC56" s="109"/>
      <c r="AD56" s="242"/>
      <c r="AE56" s="247"/>
      <c r="AF56" s="103"/>
      <c r="AG56" s="181"/>
      <c r="AH56" s="104"/>
      <c r="AI56" s="102"/>
      <c r="AJ56" s="248"/>
      <c r="AK56" s="102"/>
      <c r="AL56" s="102"/>
      <c r="AM56" s="102"/>
      <c r="AN56" s="109"/>
      <c r="AO56" s="110"/>
      <c r="AP56" s="111"/>
      <c r="AQ56" s="111"/>
      <c r="AR56" s="112"/>
      <c r="AS56" s="104"/>
      <c r="AT56" s="274"/>
      <c r="AU56" s="104"/>
      <c r="AV56" s="101"/>
      <c r="AW56" s="101"/>
      <c r="AX56" s="242"/>
      <c r="AY56" s="249"/>
      <c r="AZ56" s="101"/>
      <c r="BA56" s="101"/>
      <c r="BB56" s="102"/>
      <c r="BC56" s="106"/>
      <c r="BD56" s="101"/>
      <c r="BE56" s="102"/>
      <c r="BF56" s="100"/>
      <c r="BG56" s="101"/>
      <c r="BH56" s="102"/>
      <c r="BI56" s="102"/>
      <c r="BJ56" s="101"/>
      <c r="BK56" s="102"/>
      <c r="BL56" s="100"/>
      <c r="BM56" s="100"/>
      <c r="BN56" s="102"/>
      <c r="BO56" s="102"/>
      <c r="BP56" s="101"/>
      <c r="BQ56" s="102"/>
      <c r="BR56" s="102"/>
      <c r="BS56" s="102"/>
      <c r="BT56" s="102"/>
      <c r="BU56" s="104"/>
      <c r="BV56" s="104"/>
      <c r="BW56" s="103"/>
      <c r="BX56" s="104"/>
      <c r="BY56" s="102"/>
      <c r="BZ56" s="104"/>
      <c r="CA56" s="104"/>
      <c r="CB56" s="103"/>
      <c r="CC56" s="104"/>
      <c r="CD56" s="102"/>
      <c r="CE56" s="104"/>
      <c r="CF56" s="104"/>
      <c r="CG56" s="103"/>
      <c r="CH56" s="104"/>
      <c r="CI56" s="102"/>
      <c r="CJ56" s="105"/>
      <c r="CK56" s="101"/>
      <c r="CL56" s="106"/>
      <c r="CM56" s="102"/>
      <c r="CN56" s="105"/>
      <c r="CO56" s="107"/>
      <c r="CP56" s="108"/>
      <c r="CQ56" s="108"/>
      <c r="CR56" s="108"/>
      <c r="CS56" s="223"/>
      <c r="CT56" s="223"/>
      <c r="CU56" s="223"/>
      <c r="CV56" s="223"/>
      <c r="CW56" s="223"/>
      <c r="CX56" s="102"/>
      <c r="CY56" s="236"/>
      <c r="CZ56" s="223"/>
      <c r="DA56" s="102"/>
      <c r="DB56" s="223"/>
      <c r="DC56" s="221"/>
    </row>
    <row r="57" spans="1:107" s="245" customFormat="1" x14ac:dyDescent="0.25">
      <c r="A57" s="239"/>
      <c r="B57" s="189"/>
      <c r="C57" s="240"/>
      <c r="D57" s="240"/>
      <c r="E57" s="100"/>
      <c r="F57" s="241"/>
      <c r="G57" s="242"/>
      <c r="H57" s="242"/>
      <c r="I57" s="252"/>
      <c r="J57" s="243"/>
      <c r="K57" s="244"/>
      <c r="M57" s="266"/>
      <c r="N57" s="246"/>
      <c r="O57" s="106"/>
      <c r="P57" s="188"/>
      <c r="Q57" s="189"/>
      <c r="R57" s="189"/>
      <c r="S57" s="101"/>
      <c r="T57" s="106"/>
      <c r="U57" s="101"/>
      <c r="V57" s="194"/>
      <c r="W57" s="323"/>
      <c r="X57" s="101"/>
      <c r="Y57" s="102"/>
      <c r="Z57" s="242"/>
      <c r="AA57" s="242"/>
      <c r="AB57" s="109"/>
      <c r="AC57" s="109"/>
      <c r="AD57" s="242"/>
      <c r="AE57" s="247"/>
      <c r="AF57" s="103"/>
      <c r="AG57" s="181"/>
      <c r="AH57" s="104"/>
      <c r="AI57" s="102"/>
      <c r="AJ57" s="248"/>
      <c r="AK57" s="102"/>
      <c r="AL57" s="102"/>
      <c r="AM57" s="102"/>
      <c r="AN57" s="109"/>
      <c r="AO57" s="110"/>
      <c r="AP57" s="111"/>
      <c r="AQ57" s="111"/>
      <c r="AR57" s="112"/>
      <c r="AS57" s="104"/>
      <c r="AT57" s="274"/>
      <c r="AU57" s="104"/>
      <c r="AV57" s="101"/>
      <c r="AW57" s="101"/>
      <c r="AX57" s="242"/>
      <c r="AY57" s="249"/>
      <c r="AZ57" s="101"/>
      <c r="BA57" s="101"/>
      <c r="BB57" s="102"/>
      <c r="BC57" s="106"/>
      <c r="BD57" s="101"/>
      <c r="BE57" s="102"/>
      <c r="BF57" s="100"/>
      <c r="BG57" s="101"/>
      <c r="BH57" s="102"/>
      <c r="BI57" s="102"/>
      <c r="BJ57" s="101"/>
      <c r="BK57" s="102"/>
      <c r="BL57" s="100"/>
      <c r="BM57" s="100"/>
      <c r="BN57" s="102"/>
      <c r="BO57" s="102"/>
      <c r="BP57" s="101"/>
      <c r="BQ57" s="102"/>
      <c r="BR57" s="102"/>
      <c r="BS57" s="102"/>
      <c r="BT57" s="102"/>
      <c r="BU57" s="104"/>
      <c r="BV57" s="104"/>
      <c r="BW57" s="103"/>
      <c r="BX57" s="104"/>
      <c r="BY57" s="102"/>
      <c r="BZ57" s="104"/>
      <c r="CA57" s="104"/>
      <c r="CB57" s="103"/>
      <c r="CC57" s="104"/>
      <c r="CD57" s="102"/>
      <c r="CE57" s="104"/>
      <c r="CF57" s="104"/>
      <c r="CG57" s="103"/>
      <c r="CH57" s="104"/>
      <c r="CI57" s="102"/>
      <c r="CJ57" s="105"/>
      <c r="CK57" s="101"/>
      <c r="CL57" s="106"/>
      <c r="CM57" s="102"/>
      <c r="CN57" s="105"/>
      <c r="CO57" s="107"/>
      <c r="CP57" s="108"/>
      <c r="CQ57" s="108"/>
      <c r="CR57" s="108"/>
      <c r="CS57" s="223"/>
      <c r="CT57" s="223"/>
      <c r="CU57" s="223"/>
      <c r="CV57" s="223"/>
      <c r="CW57" s="223"/>
      <c r="CX57" s="102"/>
      <c r="CY57" s="236"/>
      <c r="CZ57" s="223"/>
      <c r="DA57" s="102"/>
      <c r="DB57" s="223"/>
      <c r="DC57" s="221"/>
    </row>
    <row r="58" spans="1:107" s="245" customFormat="1" x14ac:dyDescent="0.25">
      <c r="A58" s="239"/>
      <c r="B58" s="189"/>
      <c r="C58" s="240"/>
      <c r="D58" s="240"/>
      <c r="E58" s="100"/>
      <c r="F58" s="241"/>
      <c r="G58" s="242"/>
      <c r="H58" s="242"/>
      <c r="I58" s="252"/>
      <c r="J58" s="243"/>
      <c r="K58" s="244"/>
      <c r="M58" s="266"/>
      <c r="N58" s="246"/>
      <c r="O58" s="106"/>
      <c r="P58" s="188"/>
      <c r="Q58" s="189"/>
      <c r="R58" s="189"/>
      <c r="S58" s="101"/>
      <c r="T58" s="106"/>
      <c r="U58" s="101"/>
      <c r="V58" s="194"/>
      <c r="W58" s="323"/>
      <c r="X58" s="101"/>
      <c r="Y58" s="102"/>
      <c r="Z58" s="242"/>
      <c r="AA58" s="242"/>
      <c r="AB58" s="109"/>
      <c r="AC58" s="109"/>
      <c r="AD58" s="242"/>
      <c r="AE58" s="247"/>
      <c r="AF58" s="103"/>
      <c r="AG58" s="181"/>
      <c r="AH58" s="104"/>
      <c r="AI58" s="102"/>
      <c r="AJ58" s="248"/>
      <c r="AK58" s="102"/>
      <c r="AL58" s="102"/>
      <c r="AM58" s="102"/>
      <c r="AN58" s="109"/>
      <c r="AO58" s="110"/>
      <c r="AP58" s="111"/>
      <c r="AQ58" s="111"/>
      <c r="AR58" s="112"/>
      <c r="AS58" s="104"/>
      <c r="AT58" s="274"/>
      <c r="AU58" s="104"/>
      <c r="AV58" s="101"/>
      <c r="AW58" s="101"/>
      <c r="AX58" s="242"/>
      <c r="AY58" s="249"/>
      <c r="AZ58" s="101"/>
      <c r="BA58" s="101"/>
      <c r="BB58" s="102"/>
      <c r="BC58" s="106"/>
      <c r="BD58" s="101"/>
      <c r="BE58" s="102"/>
      <c r="BF58" s="100"/>
      <c r="BG58" s="101"/>
      <c r="BH58" s="102"/>
      <c r="BI58" s="102"/>
      <c r="BJ58" s="101"/>
      <c r="BK58" s="102"/>
      <c r="BL58" s="100"/>
      <c r="BM58" s="100"/>
      <c r="BN58" s="102"/>
      <c r="BO58" s="102"/>
      <c r="BP58" s="101"/>
      <c r="BQ58" s="102"/>
      <c r="BR58" s="102"/>
      <c r="BS58" s="102"/>
      <c r="BT58" s="102"/>
      <c r="BU58" s="104"/>
      <c r="BV58" s="104"/>
      <c r="BW58" s="103"/>
      <c r="BX58" s="104"/>
      <c r="BY58" s="102"/>
      <c r="BZ58" s="104"/>
      <c r="CA58" s="104"/>
      <c r="CB58" s="103"/>
      <c r="CC58" s="104"/>
      <c r="CD58" s="102"/>
      <c r="CE58" s="104"/>
      <c r="CF58" s="104"/>
      <c r="CG58" s="103"/>
      <c r="CH58" s="104"/>
      <c r="CI58" s="102"/>
      <c r="CJ58" s="105"/>
      <c r="CK58" s="101"/>
      <c r="CL58" s="106"/>
      <c r="CM58" s="102"/>
      <c r="CN58" s="105"/>
      <c r="CO58" s="107"/>
      <c r="CP58" s="108"/>
      <c r="CQ58" s="108"/>
      <c r="CR58" s="108"/>
      <c r="CS58" s="223"/>
      <c r="CT58" s="223"/>
      <c r="CU58" s="223"/>
      <c r="CV58" s="223"/>
      <c r="CW58" s="223"/>
      <c r="CX58" s="102"/>
      <c r="CY58" s="236"/>
      <c r="CZ58" s="223"/>
      <c r="DA58" s="102"/>
      <c r="DB58" s="223"/>
      <c r="DC58" s="221"/>
    </row>
    <row r="59" spans="1:107" s="245" customFormat="1" x14ac:dyDescent="0.25">
      <c r="A59" s="239"/>
      <c r="B59" s="189"/>
      <c r="C59" s="240"/>
      <c r="D59" s="240"/>
      <c r="E59" s="100"/>
      <c r="F59" s="241"/>
      <c r="G59" s="242"/>
      <c r="H59" s="242"/>
      <c r="I59" s="252"/>
      <c r="J59" s="243"/>
      <c r="K59" s="244"/>
      <c r="M59" s="266"/>
      <c r="N59" s="246"/>
      <c r="O59" s="106"/>
      <c r="P59" s="188"/>
      <c r="Q59" s="189"/>
      <c r="R59" s="189"/>
      <c r="S59" s="101"/>
      <c r="T59" s="106"/>
      <c r="U59" s="101"/>
      <c r="V59" s="194"/>
      <c r="W59" s="323"/>
      <c r="X59" s="101"/>
      <c r="Y59" s="102"/>
      <c r="Z59" s="242"/>
      <c r="AA59" s="242"/>
      <c r="AB59" s="109"/>
      <c r="AC59" s="109"/>
      <c r="AD59" s="242"/>
      <c r="AE59" s="247"/>
      <c r="AF59" s="103"/>
      <c r="AG59" s="181"/>
      <c r="AH59" s="104"/>
      <c r="AI59" s="102"/>
      <c r="AJ59" s="248"/>
      <c r="AK59" s="102"/>
      <c r="AL59" s="102"/>
      <c r="AM59" s="102"/>
      <c r="AN59" s="109"/>
      <c r="AO59" s="110"/>
      <c r="AP59" s="111"/>
      <c r="AQ59" s="111"/>
      <c r="AR59" s="112"/>
      <c r="AS59" s="104"/>
      <c r="AT59" s="274"/>
      <c r="AU59" s="104"/>
      <c r="AV59" s="101"/>
      <c r="AW59" s="101"/>
      <c r="AX59" s="242"/>
      <c r="AY59" s="249"/>
      <c r="AZ59" s="101"/>
      <c r="BA59" s="101"/>
      <c r="BB59" s="102"/>
      <c r="BC59" s="106"/>
      <c r="BD59" s="101"/>
      <c r="BE59" s="102"/>
      <c r="BF59" s="100"/>
      <c r="BG59" s="101"/>
      <c r="BH59" s="102"/>
      <c r="BI59" s="102"/>
      <c r="BJ59" s="101"/>
      <c r="BK59" s="102"/>
      <c r="BL59" s="100"/>
      <c r="BM59" s="100"/>
      <c r="BN59" s="102"/>
      <c r="BO59" s="102"/>
      <c r="BP59" s="101"/>
      <c r="BQ59" s="102"/>
      <c r="BR59" s="102"/>
      <c r="BS59" s="102"/>
      <c r="BT59" s="102"/>
      <c r="BU59" s="104"/>
      <c r="BV59" s="104"/>
      <c r="BW59" s="103"/>
      <c r="BX59" s="104"/>
      <c r="BY59" s="102"/>
      <c r="BZ59" s="104"/>
      <c r="CA59" s="104"/>
      <c r="CB59" s="103"/>
      <c r="CC59" s="104"/>
      <c r="CD59" s="102"/>
      <c r="CE59" s="104"/>
      <c r="CF59" s="104"/>
      <c r="CG59" s="103"/>
      <c r="CH59" s="104"/>
      <c r="CI59" s="102"/>
      <c r="CJ59" s="105"/>
      <c r="CK59" s="101"/>
      <c r="CL59" s="106"/>
      <c r="CM59" s="102"/>
      <c r="CN59" s="105"/>
      <c r="CO59" s="107"/>
      <c r="CP59" s="108"/>
      <c r="CQ59" s="108"/>
      <c r="CR59" s="108"/>
      <c r="CS59" s="223"/>
      <c r="CT59" s="223"/>
      <c r="CU59" s="223"/>
      <c r="CV59" s="223"/>
      <c r="CW59" s="223"/>
      <c r="CX59" s="102"/>
      <c r="CY59" s="236"/>
      <c r="CZ59" s="223"/>
      <c r="DA59" s="102"/>
      <c r="DB59" s="223"/>
      <c r="DC59" s="221"/>
    </row>
    <row r="60" spans="1:107" s="245" customFormat="1" x14ac:dyDescent="0.25">
      <c r="A60" s="239"/>
      <c r="B60" s="189"/>
      <c r="C60" s="240"/>
      <c r="D60" s="240"/>
      <c r="E60" s="100"/>
      <c r="F60" s="241"/>
      <c r="G60" s="242"/>
      <c r="H60" s="242"/>
      <c r="I60" s="252"/>
      <c r="J60" s="243"/>
      <c r="K60" s="244"/>
      <c r="M60" s="266"/>
      <c r="N60" s="246"/>
      <c r="O60" s="106"/>
      <c r="P60" s="188"/>
      <c r="Q60" s="189"/>
      <c r="R60" s="189"/>
      <c r="S60" s="101"/>
      <c r="T60" s="106"/>
      <c r="U60" s="101"/>
      <c r="V60" s="194"/>
      <c r="W60" s="323"/>
      <c r="X60" s="101"/>
      <c r="Y60" s="102"/>
      <c r="Z60" s="242"/>
      <c r="AA60" s="242"/>
      <c r="AB60" s="109"/>
      <c r="AC60" s="109"/>
      <c r="AD60" s="242"/>
      <c r="AE60" s="247"/>
      <c r="AF60" s="103"/>
      <c r="AG60" s="181"/>
      <c r="AH60" s="104"/>
      <c r="AI60" s="102"/>
      <c r="AJ60" s="248"/>
      <c r="AK60" s="102"/>
      <c r="AL60" s="102"/>
      <c r="AM60" s="102"/>
      <c r="AN60" s="109"/>
      <c r="AO60" s="110"/>
      <c r="AP60" s="111"/>
      <c r="AQ60" s="111"/>
      <c r="AR60" s="112"/>
      <c r="AS60" s="104"/>
      <c r="AT60" s="274"/>
      <c r="AU60" s="104"/>
      <c r="AV60" s="101"/>
      <c r="AW60" s="101"/>
      <c r="AX60" s="242"/>
      <c r="AY60" s="249"/>
      <c r="AZ60" s="101"/>
      <c r="BA60" s="101"/>
      <c r="BB60" s="102"/>
      <c r="BC60" s="106"/>
      <c r="BD60" s="101"/>
      <c r="BE60" s="102"/>
      <c r="BF60" s="100"/>
      <c r="BG60" s="101"/>
      <c r="BH60" s="102"/>
      <c r="BI60" s="102"/>
      <c r="BJ60" s="101"/>
      <c r="BK60" s="102"/>
      <c r="BL60" s="100"/>
      <c r="BM60" s="100"/>
      <c r="BN60" s="102"/>
      <c r="BO60" s="102"/>
      <c r="BP60" s="101"/>
      <c r="BQ60" s="102"/>
      <c r="BR60" s="102"/>
      <c r="BS60" s="102"/>
      <c r="BT60" s="102"/>
      <c r="BU60" s="104"/>
      <c r="BV60" s="104"/>
      <c r="BW60" s="103"/>
      <c r="BX60" s="104"/>
      <c r="BY60" s="102"/>
      <c r="BZ60" s="104"/>
      <c r="CA60" s="104"/>
      <c r="CB60" s="103"/>
      <c r="CC60" s="104"/>
      <c r="CD60" s="102"/>
      <c r="CE60" s="104"/>
      <c r="CF60" s="104"/>
      <c r="CG60" s="103"/>
      <c r="CH60" s="104"/>
      <c r="CI60" s="102"/>
      <c r="CJ60" s="105"/>
      <c r="CK60" s="101"/>
      <c r="CL60" s="106"/>
      <c r="CM60" s="102"/>
      <c r="CN60" s="105"/>
      <c r="CO60" s="107"/>
      <c r="CP60" s="108"/>
      <c r="CQ60" s="108"/>
      <c r="CR60" s="108"/>
      <c r="CS60" s="223"/>
      <c r="CT60" s="223"/>
      <c r="CU60" s="223"/>
      <c r="CV60" s="223"/>
      <c r="CW60" s="223"/>
      <c r="CX60" s="102"/>
      <c r="CY60" s="236"/>
      <c r="CZ60" s="223"/>
      <c r="DA60" s="102"/>
      <c r="DB60" s="223"/>
      <c r="DC60" s="221"/>
    </row>
    <row r="61" spans="1:107" s="245" customFormat="1" x14ac:dyDescent="0.25">
      <c r="A61" s="239"/>
      <c r="B61" s="189"/>
      <c r="C61" s="240"/>
      <c r="D61" s="240"/>
      <c r="E61" s="100"/>
      <c r="F61" s="241"/>
      <c r="G61" s="242"/>
      <c r="H61" s="242"/>
      <c r="I61" s="252"/>
      <c r="J61" s="243"/>
      <c r="K61" s="244"/>
      <c r="M61" s="266"/>
      <c r="N61" s="246"/>
      <c r="O61" s="106"/>
      <c r="P61" s="188"/>
      <c r="Q61" s="189"/>
      <c r="R61" s="189"/>
      <c r="S61" s="101"/>
      <c r="T61" s="106"/>
      <c r="U61" s="101"/>
      <c r="V61" s="194"/>
      <c r="W61" s="323"/>
      <c r="X61" s="101"/>
      <c r="Y61" s="102"/>
      <c r="Z61" s="242"/>
      <c r="AA61" s="242"/>
      <c r="AB61" s="109"/>
      <c r="AC61" s="109"/>
      <c r="AD61" s="242"/>
      <c r="AE61" s="247"/>
      <c r="AF61" s="103"/>
      <c r="AG61" s="181"/>
      <c r="AH61" s="104"/>
      <c r="AI61" s="102"/>
      <c r="AJ61" s="248"/>
      <c r="AK61" s="102"/>
      <c r="AL61" s="102"/>
      <c r="AM61" s="102"/>
      <c r="AN61" s="109"/>
      <c r="AO61" s="110"/>
      <c r="AP61" s="111"/>
      <c r="AQ61" s="111"/>
      <c r="AR61" s="112"/>
      <c r="AS61" s="104"/>
      <c r="AT61" s="274"/>
      <c r="AU61" s="104"/>
      <c r="AV61" s="101"/>
      <c r="AW61" s="101"/>
      <c r="AX61" s="242"/>
      <c r="AY61" s="249"/>
      <c r="AZ61" s="101"/>
      <c r="BA61" s="101"/>
      <c r="BB61" s="102"/>
      <c r="BC61" s="106"/>
      <c r="BD61" s="101"/>
      <c r="BE61" s="102"/>
      <c r="BF61" s="100"/>
      <c r="BG61" s="101"/>
      <c r="BH61" s="102"/>
      <c r="BI61" s="102"/>
      <c r="BJ61" s="101"/>
      <c r="BK61" s="102"/>
      <c r="BL61" s="100"/>
      <c r="BM61" s="100"/>
      <c r="BN61" s="102"/>
      <c r="BO61" s="102"/>
      <c r="BP61" s="101"/>
      <c r="BQ61" s="102"/>
      <c r="BR61" s="102"/>
      <c r="BS61" s="102"/>
      <c r="BT61" s="102"/>
      <c r="BU61" s="104"/>
      <c r="BV61" s="104"/>
      <c r="BW61" s="103"/>
      <c r="BX61" s="104"/>
      <c r="BY61" s="102"/>
      <c r="BZ61" s="104"/>
      <c r="CA61" s="104"/>
      <c r="CB61" s="103"/>
      <c r="CC61" s="104"/>
      <c r="CD61" s="102"/>
      <c r="CE61" s="104"/>
      <c r="CF61" s="104"/>
      <c r="CG61" s="103"/>
      <c r="CH61" s="104"/>
      <c r="CI61" s="102"/>
      <c r="CJ61" s="105"/>
      <c r="CK61" s="101"/>
      <c r="CL61" s="106"/>
      <c r="CM61" s="102"/>
      <c r="CN61" s="105"/>
      <c r="CO61" s="107"/>
      <c r="CP61" s="108"/>
      <c r="CQ61" s="108"/>
      <c r="CR61" s="108"/>
      <c r="CS61" s="223"/>
      <c r="CT61" s="223"/>
      <c r="CU61" s="223"/>
      <c r="CV61" s="223"/>
      <c r="CW61" s="223"/>
      <c r="CX61" s="102"/>
      <c r="CY61" s="236"/>
      <c r="CZ61" s="223"/>
      <c r="DA61" s="102"/>
      <c r="DB61" s="223"/>
      <c r="DC61" s="221"/>
    </row>
    <row r="62" spans="1:107" s="245" customFormat="1" x14ac:dyDescent="0.25">
      <c r="A62" s="239"/>
      <c r="B62" s="189"/>
      <c r="C62" s="240"/>
      <c r="D62" s="240"/>
      <c r="E62" s="100"/>
      <c r="F62" s="241"/>
      <c r="G62" s="242"/>
      <c r="H62" s="242"/>
      <c r="I62" s="252"/>
      <c r="J62" s="243"/>
      <c r="K62" s="244"/>
      <c r="M62" s="266"/>
      <c r="N62" s="246"/>
      <c r="O62" s="106"/>
      <c r="P62" s="188"/>
      <c r="Q62" s="189"/>
      <c r="R62" s="189"/>
      <c r="S62" s="101"/>
      <c r="T62" s="106"/>
      <c r="U62" s="101"/>
      <c r="V62" s="194"/>
      <c r="W62" s="323"/>
      <c r="X62" s="101"/>
      <c r="Y62" s="102"/>
      <c r="Z62" s="242"/>
      <c r="AA62" s="242"/>
      <c r="AB62" s="109"/>
      <c r="AC62" s="109"/>
      <c r="AD62" s="242"/>
      <c r="AE62" s="247"/>
      <c r="AF62" s="103"/>
      <c r="AG62" s="181"/>
      <c r="AH62" s="104"/>
      <c r="AI62" s="102"/>
      <c r="AJ62" s="248"/>
      <c r="AK62" s="102"/>
      <c r="AL62" s="102"/>
      <c r="AM62" s="102"/>
      <c r="AN62" s="109"/>
      <c r="AO62" s="110"/>
      <c r="AP62" s="111"/>
      <c r="AQ62" s="111"/>
      <c r="AR62" s="112"/>
      <c r="AS62" s="104"/>
      <c r="AT62" s="274"/>
      <c r="AU62" s="104"/>
      <c r="AV62" s="101"/>
      <c r="AW62" s="101"/>
      <c r="AX62" s="242"/>
      <c r="AY62" s="249"/>
      <c r="AZ62" s="101"/>
      <c r="BA62" s="101"/>
      <c r="BB62" s="102"/>
      <c r="BC62" s="106"/>
      <c r="BD62" s="101"/>
      <c r="BE62" s="102"/>
      <c r="BF62" s="100"/>
      <c r="BG62" s="101"/>
      <c r="BH62" s="102"/>
      <c r="BI62" s="102"/>
      <c r="BJ62" s="101"/>
      <c r="BK62" s="102"/>
      <c r="BL62" s="100"/>
      <c r="BM62" s="100"/>
      <c r="BN62" s="102"/>
      <c r="BO62" s="102"/>
      <c r="BP62" s="101"/>
      <c r="BQ62" s="102"/>
      <c r="BR62" s="102"/>
      <c r="BS62" s="102"/>
      <c r="BT62" s="102"/>
      <c r="BU62" s="104"/>
      <c r="BV62" s="104"/>
      <c r="BW62" s="103"/>
      <c r="BX62" s="104"/>
      <c r="BY62" s="102"/>
      <c r="BZ62" s="104"/>
      <c r="CA62" s="104"/>
      <c r="CB62" s="103"/>
      <c r="CC62" s="104"/>
      <c r="CD62" s="102"/>
      <c r="CE62" s="104"/>
      <c r="CF62" s="104"/>
      <c r="CG62" s="103"/>
      <c r="CH62" s="104"/>
      <c r="CI62" s="102"/>
      <c r="CJ62" s="105"/>
      <c r="CK62" s="101"/>
      <c r="CL62" s="106"/>
      <c r="CM62" s="102"/>
      <c r="CN62" s="105"/>
      <c r="CO62" s="107"/>
      <c r="CP62" s="108"/>
      <c r="CQ62" s="108"/>
      <c r="CR62" s="108"/>
      <c r="CS62" s="223"/>
      <c r="CT62" s="223"/>
      <c r="CU62" s="223"/>
      <c r="CV62" s="223"/>
      <c r="CW62" s="223"/>
      <c r="CX62" s="102"/>
      <c r="CY62" s="236"/>
      <c r="CZ62" s="223"/>
      <c r="DA62" s="102"/>
      <c r="DB62" s="223"/>
      <c r="DC62" s="221"/>
    </row>
    <row r="63" spans="1:107" s="245" customFormat="1" x14ac:dyDescent="0.25">
      <c r="A63" s="239"/>
      <c r="B63" s="189"/>
      <c r="C63" s="240"/>
      <c r="D63" s="240"/>
      <c r="E63" s="100"/>
      <c r="F63" s="241"/>
      <c r="G63" s="242"/>
      <c r="H63" s="242"/>
      <c r="I63" s="252"/>
      <c r="J63" s="243"/>
      <c r="K63" s="244"/>
      <c r="M63" s="266"/>
      <c r="N63" s="246"/>
      <c r="O63" s="106"/>
      <c r="P63" s="188"/>
      <c r="Q63" s="189"/>
      <c r="R63" s="189"/>
      <c r="S63" s="101"/>
      <c r="T63" s="106"/>
      <c r="U63" s="101"/>
      <c r="V63" s="194"/>
      <c r="W63" s="323"/>
      <c r="X63" s="101"/>
      <c r="Y63" s="102"/>
      <c r="Z63" s="242"/>
      <c r="AA63" s="242"/>
      <c r="AB63" s="109"/>
      <c r="AC63" s="109"/>
      <c r="AD63" s="242"/>
      <c r="AE63" s="247"/>
      <c r="AF63" s="103"/>
      <c r="AG63" s="181"/>
      <c r="AH63" s="104"/>
      <c r="AI63" s="102"/>
      <c r="AJ63" s="248"/>
      <c r="AK63" s="102"/>
      <c r="AL63" s="102"/>
      <c r="AM63" s="102"/>
      <c r="AN63" s="109"/>
      <c r="AO63" s="110"/>
      <c r="AP63" s="111"/>
      <c r="AQ63" s="111"/>
      <c r="AR63" s="112"/>
      <c r="AS63" s="104"/>
      <c r="AT63" s="274"/>
      <c r="AU63" s="104"/>
      <c r="AV63" s="101"/>
      <c r="AW63" s="101"/>
      <c r="AX63" s="242"/>
      <c r="AY63" s="249"/>
      <c r="AZ63" s="101"/>
      <c r="BA63" s="101"/>
      <c r="BB63" s="102"/>
      <c r="BC63" s="106"/>
      <c r="BD63" s="101"/>
      <c r="BE63" s="102"/>
      <c r="BF63" s="100"/>
      <c r="BG63" s="101"/>
      <c r="BH63" s="102"/>
      <c r="BI63" s="102"/>
      <c r="BJ63" s="101"/>
      <c r="BK63" s="102"/>
      <c r="BL63" s="100"/>
      <c r="BM63" s="100"/>
      <c r="BN63" s="102"/>
      <c r="BO63" s="102"/>
      <c r="BP63" s="101"/>
      <c r="BQ63" s="102"/>
      <c r="BR63" s="102"/>
      <c r="BS63" s="102"/>
      <c r="BT63" s="102"/>
      <c r="BU63" s="104"/>
      <c r="BV63" s="104"/>
      <c r="BW63" s="103"/>
      <c r="BX63" s="104"/>
      <c r="BY63" s="102"/>
      <c r="BZ63" s="104"/>
      <c r="CA63" s="104"/>
      <c r="CB63" s="103"/>
      <c r="CC63" s="104"/>
      <c r="CD63" s="102"/>
      <c r="CE63" s="104"/>
      <c r="CF63" s="104"/>
      <c r="CG63" s="103"/>
      <c r="CH63" s="104"/>
      <c r="CI63" s="102"/>
      <c r="CJ63" s="105"/>
      <c r="CK63" s="101"/>
      <c r="CL63" s="106"/>
      <c r="CM63" s="102"/>
      <c r="CN63" s="105"/>
      <c r="CO63" s="107"/>
      <c r="CP63" s="108"/>
      <c r="CQ63" s="108"/>
      <c r="CR63" s="108"/>
      <c r="CS63" s="223"/>
      <c r="CT63" s="223"/>
      <c r="CU63" s="223"/>
      <c r="CV63" s="223"/>
      <c r="CW63" s="223"/>
      <c r="CX63" s="102"/>
      <c r="CY63" s="236"/>
      <c r="CZ63" s="223"/>
      <c r="DA63" s="102"/>
      <c r="DB63" s="223"/>
      <c r="DC63" s="221"/>
    </row>
    <row r="64" spans="1:107" s="245" customFormat="1" x14ac:dyDescent="0.25">
      <c r="A64" s="239"/>
      <c r="B64" s="189"/>
      <c r="C64" s="240"/>
      <c r="D64" s="240"/>
      <c r="E64" s="100"/>
      <c r="F64" s="241"/>
      <c r="G64" s="242"/>
      <c r="H64" s="242"/>
      <c r="I64" s="252"/>
      <c r="J64" s="243"/>
      <c r="K64" s="244"/>
      <c r="M64" s="266"/>
      <c r="N64" s="246"/>
      <c r="O64" s="106"/>
      <c r="P64" s="188"/>
      <c r="Q64" s="189"/>
      <c r="R64" s="189"/>
      <c r="S64" s="101"/>
      <c r="T64" s="106"/>
      <c r="U64" s="101"/>
      <c r="V64" s="194"/>
      <c r="W64" s="323"/>
      <c r="X64" s="101"/>
      <c r="Y64" s="102"/>
      <c r="Z64" s="242"/>
      <c r="AA64" s="242"/>
      <c r="AB64" s="109"/>
      <c r="AC64" s="109"/>
      <c r="AD64" s="242"/>
      <c r="AE64" s="247"/>
      <c r="AF64" s="103"/>
      <c r="AG64" s="181"/>
      <c r="AH64" s="104"/>
      <c r="AI64" s="102"/>
      <c r="AJ64" s="248"/>
      <c r="AK64" s="102"/>
      <c r="AL64" s="102"/>
      <c r="AM64" s="102"/>
      <c r="AN64" s="109"/>
      <c r="AO64" s="110"/>
      <c r="AP64" s="111"/>
      <c r="AQ64" s="111"/>
      <c r="AR64" s="112"/>
      <c r="AS64" s="104"/>
      <c r="AT64" s="274"/>
      <c r="AU64" s="104"/>
      <c r="AV64" s="101"/>
      <c r="AW64" s="101"/>
      <c r="AX64" s="242"/>
      <c r="AY64" s="249"/>
      <c r="AZ64" s="101"/>
      <c r="BA64" s="101"/>
      <c r="BB64" s="102"/>
      <c r="BC64" s="106"/>
      <c r="BD64" s="101"/>
      <c r="BE64" s="102"/>
      <c r="BF64" s="100"/>
      <c r="BG64" s="101"/>
      <c r="BH64" s="102"/>
      <c r="BI64" s="102"/>
      <c r="BJ64" s="101"/>
      <c r="BK64" s="102"/>
      <c r="BL64" s="100"/>
      <c r="BM64" s="100"/>
      <c r="BN64" s="102"/>
      <c r="BO64" s="102"/>
      <c r="BP64" s="101"/>
      <c r="BQ64" s="102"/>
      <c r="BR64" s="102"/>
      <c r="BS64" s="102"/>
      <c r="BT64" s="102"/>
      <c r="BU64" s="104"/>
      <c r="BV64" s="104"/>
      <c r="BW64" s="103"/>
      <c r="BX64" s="104"/>
      <c r="BY64" s="102"/>
      <c r="BZ64" s="104"/>
      <c r="CA64" s="104"/>
      <c r="CB64" s="103"/>
      <c r="CC64" s="104"/>
      <c r="CD64" s="102"/>
      <c r="CE64" s="104"/>
      <c r="CF64" s="104"/>
      <c r="CG64" s="103"/>
      <c r="CH64" s="104"/>
      <c r="CI64" s="102"/>
      <c r="CJ64" s="105"/>
      <c r="CK64" s="101"/>
      <c r="CL64" s="106"/>
      <c r="CM64" s="102"/>
      <c r="CN64" s="105"/>
      <c r="CO64" s="107"/>
      <c r="CP64" s="108"/>
      <c r="CQ64" s="108"/>
      <c r="CR64" s="108"/>
      <c r="CS64" s="223"/>
      <c r="CT64" s="223"/>
      <c r="CU64" s="223"/>
      <c r="CV64" s="223"/>
      <c r="CW64" s="223"/>
      <c r="CX64" s="102"/>
      <c r="CY64" s="236"/>
      <c r="CZ64" s="223"/>
      <c r="DA64" s="102"/>
      <c r="DB64" s="223"/>
      <c r="DC64" s="221"/>
    </row>
    <row r="65" spans="1:107" s="245" customFormat="1" x14ac:dyDescent="0.25">
      <c r="A65" s="239"/>
      <c r="B65" s="189"/>
      <c r="C65" s="240"/>
      <c r="D65" s="240"/>
      <c r="E65" s="100"/>
      <c r="F65" s="241"/>
      <c r="G65" s="242"/>
      <c r="H65" s="242"/>
      <c r="I65" s="252"/>
      <c r="J65" s="243"/>
      <c r="K65" s="244"/>
      <c r="M65" s="266"/>
      <c r="N65" s="246"/>
      <c r="O65" s="106"/>
      <c r="P65" s="188"/>
      <c r="Q65" s="189"/>
      <c r="R65" s="189"/>
      <c r="S65" s="101"/>
      <c r="T65" s="106"/>
      <c r="U65" s="101"/>
      <c r="V65" s="194"/>
      <c r="W65" s="323"/>
      <c r="X65" s="101"/>
      <c r="Y65" s="102"/>
      <c r="Z65" s="242"/>
      <c r="AA65" s="242"/>
      <c r="AB65" s="109"/>
      <c r="AC65" s="109"/>
      <c r="AD65" s="242"/>
      <c r="AE65" s="247"/>
      <c r="AF65" s="103"/>
      <c r="AG65" s="181"/>
      <c r="AH65" s="104"/>
      <c r="AI65" s="102"/>
      <c r="AJ65" s="248"/>
      <c r="AK65" s="102"/>
      <c r="AL65" s="102"/>
      <c r="AM65" s="102"/>
      <c r="AN65" s="109"/>
      <c r="AO65" s="110"/>
      <c r="AP65" s="111"/>
      <c r="AQ65" s="111"/>
      <c r="AR65" s="112"/>
      <c r="AS65" s="104"/>
      <c r="AT65" s="274"/>
      <c r="AU65" s="104"/>
      <c r="AV65" s="101"/>
      <c r="AW65" s="101"/>
      <c r="AX65" s="242"/>
      <c r="AY65" s="249"/>
      <c r="AZ65" s="101"/>
      <c r="BA65" s="101"/>
      <c r="BB65" s="102"/>
      <c r="BC65" s="106"/>
      <c r="BD65" s="101"/>
      <c r="BE65" s="102"/>
      <c r="BF65" s="100"/>
      <c r="BG65" s="101"/>
      <c r="BH65" s="102"/>
      <c r="BI65" s="102"/>
      <c r="BJ65" s="101"/>
      <c r="BK65" s="102"/>
      <c r="BL65" s="100"/>
      <c r="BM65" s="100"/>
      <c r="BN65" s="102"/>
      <c r="BO65" s="102"/>
      <c r="BP65" s="101"/>
      <c r="BQ65" s="102"/>
      <c r="BR65" s="102"/>
      <c r="BS65" s="102"/>
      <c r="BT65" s="102"/>
      <c r="BU65" s="104"/>
      <c r="BV65" s="104"/>
      <c r="BW65" s="103"/>
      <c r="BX65" s="104"/>
      <c r="BY65" s="102"/>
      <c r="BZ65" s="104"/>
      <c r="CA65" s="104"/>
      <c r="CB65" s="103"/>
      <c r="CC65" s="104"/>
      <c r="CD65" s="102"/>
      <c r="CE65" s="104"/>
      <c r="CF65" s="104"/>
      <c r="CG65" s="103"/>
      <c r="CH65" s="104"/>
      <c r="CI65" s="102"/>
      <c r="CJ65" s="105"/>
      <c r="CK65" s="101"/>
      <c r="CL65" s="106"/>
      <c r="CM65" s="102"/>
      <c r="CN65" s="105"/>
      <c r="CO65" s="107"/>
      <c r="CP65" s="108"/>
      <c r="CQ65" s="108"/>
      <c r="CR65" s="108"/>
      <c r="CS65" s="223"/>
      <c r="CT65" s="223"/>
      <c r="CU65" s="223"/>
      <c r="CV65" s="223"/>
      <c r="CW65" s="223"/>
      <c r="CX65" s="102"/>
      <c r="CY65" s="236"/>
      <c r="CZ65" s="223"/>
      <c r="DA65" s="102"/>
      <c r="DB65" s="223"/>
      <c r="DC65" s="221"/>
    </row>
    <row r="66" spans="1:107" s="245" customFormat="1" x14ac:dyDescent="0.25">
      <c r="A66" s="239"/>
      <c r="B66" s="189"/>
      <c r="C66" s="240"/>
      <c r="D66" s="240"/>
      <c r="E66" s="100"/>
      <c r="F66" s="241"/>
      <c r="G66" s="242"/>
      <c r="H66" s="242"/>
      <c r="I66" s="252"/>
      <c r="J66" s="243"/>
      <c r="K66" s="244"/>
      <c r="M66" s="266"/>
      <c r="N66" s="246"/>
      <c r="O66" s="106"/>
      <c r="P66" s="188"/>
      <c r="Q66" s="189"/>
      <c r="R66" s="189"/>
      <c r="S66" s="101"/>
      <c r="T66" s="106"/>
      <c r="U66" s="101"/>
      <c r="V66" s="194"/>
      <c r="W66" s="323"/>
      <c r="X66" s="101"/>
      <c r="Y66" s="102"/>
      <c r="Z66" s="242"/>
      <c r="AA66" s="242"/>
      <c r="AB66" s="109"/>
      <c r="AC66" s="109"/>
      <c r="AD66" s="242"/>
      <c r="AE66" s="247"/>
      <c r="AF66" s="103"/>
      <c r="AG66" s="181"/>
      <c r="AH66" s="104"/>
      <c r="AI66" s="102"/>
      <c r="AJ66" s="248"/>
      <c r="AK66" s="102"/>
      <c r="AL66" s="102"/>
      <c r="AM66" s="102"/>
      <c r="AN66" s="109"/>
      <c r="AO66" s="110"/>
      <c r="AP66" s="111"/>
      <c r="AQ66" s="111"/>
      <c r="AR66" s="112"/>
      <c r="AS66" s="104"/>
      <c r="AT66" s="274"/>
      <c r="AU66" s="104"/>
      <c r="AV66" s="101"/>
      <c r="AW66" s="101"/>
      <c r="AX66" s="242"/>
      <c r="AY66" s="249"/>
      <c r="AZ66" s="101"/>
      <c r="BA66" s="101"/>
      <c r="BB66" s="102"/>
      <c r="BC66" s="106"/>
      <c r="BD66" s="101"/>
      <c r="BE66" s="102"/>
      <c r="BF66" s="100"/>
      <c r="BG66" s="101"/>
      <c r="BH66" s="102"/>
      <c r="BI66" s="102"/>
      <c r="BJ66" s="101"/>
      <c r="BK66" s="102"/>
      <c r="BL66" s="100"/>
      <c r="BM66" s="100"/>
      <c r="BN66" s="102"/>
      <c r="BO66" s="102"/>
      <c r="BP66" s="101"/>
      <c r="BQ66" s="102"/>
      <c r="BR66" s="102"/>
      <c r="BS66" s="102"/>
      <c r="BT66" s="102"/>
      <c r="BU66" s="104"/>
      <c r="BV66" s="104"/>
      <c r="BW66" s="103"/>
      <c r="BX66" s="104"/>
      <c r="BY66" s="102"/>
      <c r="BZ66" s="104"/>
      <c r="CA66" s="104"/>
      <c r="CB66" s="103"/>
      <c r="CC66" s="104"/>
      <c r="CD66" s="102"/>
      <c r="CE66" s="104"/>
      <c r="CF66" s="104"/>
      <c r="CG66" s="103"/>
      <c r="CH66" s="104"/>
      <c r="CI66" s="102"/>
      <c r="CJ66" s="105"/>
      <c r="CK66" s="101"/>
      <c r="CL66" s="106"/>
      <c r="CM66" s="102"/>
      <c r="CN66" s="105"/>
      <c r="CO66" s="107"/>
      <c r="CP66" s="108"/>
      <c r="CQ66" s="108"/>
      <c r="CR66" s="108"/>
      <c r="CS66" s="223"/>
      <c r="CT66" s="223"/>
      <c r="CU66" s="223"/>
      <c r="CV66" s="223"/>
      <c r="CW66" s="223"/>
      <c r="CX66" s="102"/>
      <c r="CY66" s="236"/>
      <c r="CZ66" s="223"/>
      <c r="DA66" s="102"/>
      <c r="DB66" s="223"/>
      <c r="DC66" s="221"/>
    </row>
    <row r="67" spans="1:107" s="245" customFormat="1" x14ac:dyDescent="0.25">
      <c r="A67" s="239"/>
      <c r="B67" s="189"/>
      <c r="C67" s="240"/>
      <c r="D67" s="240"/>
      <c r="E67" s="100"/>
      <c r="F67" s="241"/>
      <c r="G67" s="242"/>
      <c r="H67" s="242"/>
      <c r="I67" s="252"/>
      <c r="J67" s="243"/>
      <c r="K67" s="244"/>
      <c r="M67" s="266"/>
      <c r="N67" s="246"/>
      <c r="O67" s="106"/>
      <c r="P67" s="188"/>
      <c r="Q67" s="189"/>
      <c r="R67" s="189"/>
      <c r="S67" s="101"/>
      <c r="T67" s="106"/>
      <c r="U67" s="101"/>
      <c r="V67" s="194"/>
      <c r="W67" s="323"/>
      <c r="X67" s="101"/>
      <c r="Y67" s="102"/>
      <c r="Z67" s="242"/>
      <c r="AA67" s="242"/>
      <c r="AB67" s="109"/>
      <c r="AC67" s="109"/>
      <c r="AD67" s="242"/>
      <c r="AE67" s="247"/>
      <c r="AF67" s="103"/>
      <c r="AG67" s="181"/>
      <c r="AH67" s="104"/>
      <c r="AI67" s="102"/>
      <c r="AJ67" s="248"/>
      <c r="AK67" s="102"/>
      <c r="AL67" s="102"/>
      <c r="AM67" s="102"/>
      <c r="AN67" s="109"/>
      <c r="AO67" s="110"/>
      <c r="AP67" s="111"/>
      <c r="AQ67" s="111"/>
      <c r="AR67" s="112"/>
      <c r="AS67" s="104"/>
      <c r="AT67" s="274"/>
      <c r="AU67" s="104"/>
      <c r="AV67" s="101"/>
      <c r="AW67" s="101"/>
      <c r="AX67" s="242"/>
      <c r="AY67" s="249"/>
      <c r="AZ67" s="101"/>
      <c r="BA67" s="101"/>
      <c r="BB67" s="102"/>
      <c r="BC67" s="106"/>
      <c r="BD67" s="101"/>
      <c r="BE67" s="102"/>
      <c r="BF67" s="100"/>
      <c r="BG67" s="101"/>
      <c r="BH67" s="102"/>
      <c r="BI67" s="102"/>
      <c r="BJ67" s="101"/>
      <c r="BK67" s="102"/>
      <c r="BL67" s="100"/>
      <c r="BM67" s="100"/>
      <c r="BN67" s="102"/>
      <c r="BO67" s="102"/>
      <c r="BP67" s="101"/>
      <c r="BQ67" s="102"/>
      <c r="BR67" s="102"/>
      <c r="BS67" s="102"/>
      <c r="BT67" s="102"/>
      <c r="BU67" s="104"/>
      <c r="BV67" s="104"/>
      <c r="BW67" s="103"/>
      <c r="BX67" s="104"/>
      <c r="BY67" s="102"/>
      <c r="BZ67" s="104"/>
      <c r="CA67" s="104"/>
      <c r="CB67" s="103"/>
      <c r="CC67" s="104"/>
      <c r="CD67" s="102"/>
      <c r="CE67" s="104"/>
      <c r="CF67" s="104"/>
      <c r="CG67" s="103"/>
      <c r="CH67" s="104"/>
      <c r="CI67" s="102"/>
      <c r="CJ67" s="105"/>
      <c r="CK67" s="101"/>
      <c r="CL67" s="106"/>
      <c r="CM67" s="102"/>
      <c r="CN67" s="105"/>
      <c r="CO67" s="107"/>
      <c r="CP67" s="108"/>
      <c r="CQ67" s="108"/>
      <c r="CR67" s="108"/>
      <c r="CS67" s="223"/>
      <c r="CT67" s="223"/>
      <c r="CU67" s="223"/>
      <c r="CV67" s="223"/>
      <c r="CW67" s="223"/>
      <c r="CX67" s="102"/>
      <c r="CY67" s="236"/>
      <c r="CZ67" s="223"/>
      <c r="DA67" s="102"/>
      <c r="DB67" s="223"/>
      <c r="DC67" s="221"/>
    </row>
    <row r="68" spans="1:107" s="245" customFormat="1" x14ac:dyDescent="0.25">
      <c r="A68" s="239"/>
      <c r="B68" s="189"/>
      <c r="C68" s="240"/>
      <c r="D68" s="240"/>
      <c r="E68" s="100"/>
      <c r="F68" s="241"/>
      <c r="G68" s="242"/>
      <c r="H68" s="242"/>
      <c r="I68" s="252"/>
      <c r="J68" s="243"/>
      <c r="K68" s="244"/>
      <c r="M68" s="266"/>
      <c r="N68" s="246"/>
      <c r="O68" s="106"/>
      <c r="P68" s="188"/>
      <c r="Q68" s="189"/>
      <c r="R68" s="189"/>
      <c r="S68" s="101"/>
      <c r="T68" s="106"/>
      <c r="U68" s="101"/>
      <c r="V68" s="194"/>
      <c r="W68" s="323"/>
      <c r="X68" s="101"/>
      <c r="Y68" s="102"/>
      <c r="Z68" s="242"/>
      <c r="AA68" s="242"/>
      <c r="AB68" s="109"/>
      <c r="AC68" s="109"/>
      <c r="AD68" s="242"/>
      <c r="AE68" s="247"/>
      <c r="AF68" s="103"/>
      <c r="AG68" s="181"/>
      <c r="AH68" s="104"/>
      <c r="AI68" s="102"/>
      <c r="AJ68" s="248"/>
      <c r="AK68" s="102"/>
      <c r="AL68" s="102"/>
      <c r="AM68" s="102"/>
      <c r="AN68" s="109"/>
      <c r="AO68" s="110"/>
      <c r="AP68" s="111"/>
      <c r="AQ68" s="111"/>
      <c r="AR68" s="112"/>
      <c r="AS68" s="104"/>
      <c r="AT68" s="274"/>
      <c r="AU68" s="104"/>
      <c r="AV68" s="101"/>
      <c r="AW68" s="101"/>
      <c r="AX68" s="242"/>
      <c r="AY68" s="249"/>
      <c r="AZ68" s="101"/>
      <c r="BA68" s="101"/>
      <c r="BB68" s="102"/>
      <c r="BC68" s="106"/>
      <c r="BD68" s="101"/>
      <c r="BE68" s="102"/>
      <c r="BF68" s="100"/>
      <c r="BG68" s="101"/>
      <c r="BH68" s="102"/>
      <c r="BI68" s="102"/>
      <c r="BJ68" s="101"/>
      <c r="BK68" s="102"/>
      <c r="BL68" s="100"/>
      <c r="BM68" s="100"/>
      <c r="BN68" s="102"/>
      <c r="BO68" s="102"/>
      <c r="BP68" s="101"/>
      <c r="BQ68" s="102"/>
      <c r="BR68" s="102"/>
      <c r="BS68" s="102"/>
      <c r="BT68" s="102"/>
      <c r="BU68" s="104"/>
      <c r="BV68" s="104"/>
      <c r="BW68" s="103"/>
      <c r="BX68" s="104"/>
      <c r="BY68" s="102"/>
      <c r="BZ68" s="104"/>
      <c r="CA68" s="104"/>
      <c r="CB68" s="103"/>
      <c r="CC68" s="104"/>
      <c r="CD68" s="102"/>
      <c r="CE68" s="104"/>
      <c r="CF68" s="104"/>
      <c r="CG68" s="103"/>
      <c r="CH68" s="104"/>
      <c r="CI68" s="102"/>
      <c r="CJ68" s="105"/>
      <c r="CK68" s="101"/>
      <c r="CL68" s="106"/>
      <c r="CM68" s="102"/>
      <c r="CN68" s="105"/>
      <c r="CO68" s="107"/>
      <c r="CP68" s="108"/>
      <c r="CQ68" s="108"/>
      <c r="CR68" s="108"/>
      <c r="CS68" s="223"/>
      <c r="CT68" s="223"/>
      <c r="CU68" s="223"/>
      <c r="CV68" s="223"/>
      <c r="CW68" s="223"/>
      <c r="CX68" s="102"/>
      <c r="CY68" s="236"/>
      <c r="CZ68" s="223"/>
      <c r="DA68" s="102"/>
      <c r="DB68" s="223"/>
      <c r="DC68" s="221"/>
    </row>
    <row r="69" spans="1:107" s="245" customFormat="1" x14ac:dyDescent="0.25">
      <c r="A69" s="239"/>
      <c r="B69" s="189"/>
      <c r="C69" s="240"/>
      <c r="D69" s="240"/>
      <c r="E69" s="100"/>
      <c r="F69" s="241"/>
      <c r="G69" s="242"/>
      <c r="H69" s="242"/>
      <c r="I69" s="252"/>
      <c r="J69" s="243"/>
      <c r="K69" s="244"/>
      <c r="M69" s="266"/>
      <c r="N69" s="246"/>
      <c r="O69" s="106"/>
      <c r="P69" s="188"/>
      <c r="Q69" s="189"/>
      <c r="R69" s="189"/>
      <c r="S69" s="101"/>
      <c r="T69" s="106"/>
      <c r="U69" s="101"/>
      <c r="V69" s="194"/>
      <c r="W69" s="323"/>
      <c r="X69" s="101"/>
      <c r="Y69" s="102"/>
      <c r="Z69" s="242"/>
      <c r="AA69" s="242"/>
      <c r="AB69" s="109"/>
      <c r="AC69" s="109"/>
      <c r="AD69" s="242"/>
      <c r="AE69" s="247"/>
      <c r="AF69" s="103"/>
      <c r="AG69" s="181"/>
      <c r="AH69" s="104"/>
      <c r="AI69" s="102"/>
      <c r="AJ69" s="248"/>
      <c r="AK69" s="102"/>
      <c r="AL69" s="102"/>
      <c r="AM69" s="102"/>
      <c r="AN69" s="109"/>
      <c r="AO69" s="110"/>
      <c r="AP69" s="111"/>
      <c r="AQ69" s="111"/>
      <c r="AR69" s="112"/>
      <c r="AS69" s="104"/>
      <c r="AT69" s="274"/>
      <c r="AU69" s="104"/>
      <c r="AV69" s="101"/>
      <c r="AW69" s="101"/>
      <c r="AX69" s="242"/>
      <c r="AY69" s="249"/>
      <c r="AZ69" s="101"/>
      <c r="BA69" s="101"/>
      <c r="BB69" s="102"/>
      <c r="BC69" s="106"/>
      <c r="BD69" s="101"/>
      <c r="BE69" s="102"/>
      <c r="BF69" s="100"/>
      <c r="BG69" s="101"/>
      <c r="BH69" s="102"/>
      <c r="BI69" s="102"/>
      <c r="BJ69" s="101"/>
      <c r="BK69" s="102"/>
      <c r="BL69" s="100"/>
      <c r="BM69" s="100"/>
      <c r="BN69" s="102"/>
      <c r="BO69" s="102"/>
      <c r="BP69" s="101"/>
      <c r="BQ69" s="102"/>
      <c r="BR69" s="102"/>
      <c r="BS69" s="102"/>
      <c r="BT69" s="102"/>
      <c r="BU69" s="104"/>
      <c r="BV69" s="104"/>
      <c r="BW69" s="103"/>
      <c r="BX69" s="104"/>
      <c r="BY69" s="102"/>
      <c r="BZ69" s="104"/>
      <c r="CA69" s="104"/>
      <c r="CB69" s="103"/>
      <c r="CC69" s="104"/>
      <c r="CD69" s="102"/>
      <c r="CE69" s="104"/>
      <c r="CF69" s="104"/>
      <c r="CG69" s="103"/>
      <c r="CH69" s="104"/>
      <c r="CI69" s="102"/>
      <c r="CJ69" s="105"/>
      <c r="CK69" s="101"/>
      <c r="CL69" s="106"/>
      <c r="CM69" s="102"/>
      <c r="CN69" s="105"/>
      <c r="CO69" s="107"/>
      <c r="CP69" s="108"/>
      <c r="CQ69" s="108"/>
      <c r="CR69" s="108"/>
      <c r="CS69" s="223"/>
      <c r="CT69" s="223"/>
      <c r="CU69" s="223"/>
      <c r="CV69" s="223"/>
      <c r="CW69" s="223"/>
      <c r="CX69" s="102"/>
      <c r="CY69" s="236"/>
      <c r="CZ69" s="223"/>
      <c r="DA69" s="102"/>
      <c r="DB69" s="223"/>
      <c r="DC69" s="221"/>
    </row>
    <row r="70" spans="1:107" s="245" customFormat="1" x14ac:dyDescent="0.25">
      <c r="A70" s="239"/>
      <c r="B70" s="189"/>
      <c r="C70" s="240"/>
      <c r="D70" s="240"/>
      <c r="E70" s="100"/>
      <c r="F70" s="241"/>
      <c r="G70" s="242"/>
      <c r="H70" s="242"/>
      <c r="I70" s="252"/>
      <c r="J70" s="243"/>
      <c r="K70" s="244"/>
      <c r="M70" s="266"/>
      <c r="N70" s="246"/>
      <c r="O70" s="106"/>
      <c r="P70" s="188"/>
      <c r="Q70" s="189"/>
      <c r="R70" s="189"/>
      <c r="S70" s="101"/>
      <c r="T70" s="106"/>
      <c r="U70" s="101"/>
      <c r="V70" s="194"/>
      <c r="W70" s="323"/>
      <c r="X70" s="101"/>
      <c r="Y70" s="102"/>
      <c r="Z70" s="242"/>
      <c r="AA70" s="242"/>
      <c r="AB70" s="109"/>
      <c r="AC70" s="109"/>
      <c r="AD70" s="242"/>
      <c r="AE70" s="247"/>
      <c r="AF70" s="103"/>
      <c r="AG70" s="181"/>
      <c r="AH70" s="104"/>
      <c r="AI70" s="102"/>
      <c r="AJ70" s="248"/>
      <c r="AK70" s="102"/>
      <c r="AL70" s="102"/>
      <c r="AM70" s="102"/>
      <c r="AN70" s="109"/>
      <c r="AO70" s="110"/>
      <c r="AP70" s="111"/>
      <c r="AQ70" s="111"/>
      <c r="AR70" s="112"/>
      <c r="AS70" s="104"/>
      <c r="AT70" s="274"/>
      <c r="AU70" s="104"/>
      <c r="AV70" s="101"/>
      <c r="AW70" s="101"/>
      <c r="AX70" s="242"/>
      <c r="AY70" s="249"/>
      <c r="AZ70" s="101"/>
      <c r="BA70" s="101"/>
      <c r="BB70" s="102"/>
      <c r="BC70" s="106"/>
      <c r="BD70" s="101"/>
      <c r="BE70" s="102"/>
      <c r="BF70" s="100"/>
      <c r="BG70" s="101"/>
      <c r="BH70" s="102"/>
      <c r="BI70" s="102"/>
      <c r="BJ70" s="101"/>
      <c r="BK70" s="102"/>
      <c r="BL70" s="100"/>
      <c r="BM70" s="100"/>
      <c r="BN70" s="102"/>
      <c r="BO70" s="102"/>
      <c r="BP70" s="101"/>
      <c r="BQ70" s="102"/>
      <c r="BR70" s="102"/>
      <c r="BS70" s="102"/>
      <c r="BT70" s="102"/>
      <c r="BU70" s="104"/>
      <c r="BV70" s="104"/>
      <c r="BW70" s="103"/>
      <c r="BX70" s="104"/>
      <c r="BY70" s="102"/>
      <c r="BZ70" s="104"/>
      <c r="CA70" s="104"/>
      <c r="CB70" s="103"/>
      <c r="CC70" s="104"/>
      <c r="CD70" s="102"/>
      <c r="CE70" s="104"/>
      <c r="CF70" s="104"/>
      <c r="CG70" s="103"/>
      <c r="CH70" s="104"/>
      <c r="CI70" s="102"/>
      <c r="CJ70" s="105"/>
      <c r="CK70" s="101"/>
      <c r="CL70" s="106"/>
      <c r="CM70" s="102"/>
      <c r="CN70" s="105"/>
      <c r="CO70" s="107"/>
      <c r="CP70" s="108"/>
      <c r="CQ70" s="108"/>
      <c r="CR70" s="108"/>
      <c r="CS70" s="223"/>
      <c r="CT70" s="223"/>
      <c r="CU70" s="223"/>
      <c r="CV70" s="223"/>
      <c r="CW70" s="223"/>
      <c r="CX70" s="102"/>
      <c r="CY70" s="236"/>
      <c r="CZ70" s="223"/>
      <c r="DA70" s="102"/>
      <c r="DB70" s="223"/>
      <c r="DC70" s="221"/>
    </row>
    <row r="71" spans="1:107" s="245" customFormat="1" x14ac:dyDescent="0.25">
      <c r="A71" s="239"/>
      <c r="B71" s="189"/>
      <c r="C71" s="240"/>
      <c r="D71" s="240"/>
      <c r="E71" s="100"/>
      <c r="F71" s="241"/>
      <c r="G71" s="242"/>
      <c r="H71" s="242"/>
      <c r="I71" s="252"/>
      <c r="J71" s="243"/>
      <c r="K71" s="244"/>
      <c r="M71" s="266"/>
      <c r="N71" s="246"/>
      <c r="O71" s="106"/>
      <c r="P71" s="188"/>
      <c r="Q71" s="189"/>
      <c r="R71" s="189"/>
      <c r="S71" s="101"/>
      <c r="T71" s="106"/>
      <c r="U71" s="101"/>
      <c r="V71" s="194"/>
      <c r="W71" s="323"/>
      <c r="X71" s="101"/>
      <c r="Y71" s="102"/>
      <c r="Z71" s="242"/>
      <c r="AA71" s="242"/>
      <c r="AB71" s="109"/>
      <c r="AC71" s="109"/>
      <c r="AD71" s="242"/>
      <c r="AE71" s="247"/>
      <c r="AF71" s="103"/>
      <c r="AG71" s="181"/>
      <c r="AH71" s="104"/>
      <c r="AI71" s="102"/>
      <c r="AJ71" s="248"/>
      <c r="AK71" s="102"/>
      <c r="AL71" s="102"/>
      <c r="AM71" s="102"/>
      <c r="AN71" s="109"/>
      <c r="AO71" s="110"/>
      <c r="AP71" s="111"/>
      <c r="AQ71" s="111"/>
      <c r="AR71" s="112"/>
      <c r="AS71" s="104"/>
      <c r="AT71" s="274"/>
      <c r="AU71" s="104"/>
      <c r="AV71" s="101"/>
      <c r="AW71" s="101"/>
      <c r="AX71" s="242"/>
      <c r="AY71" s="249"/>
      <c r="AZ71" s="101"/>
      <c r="BA71" s="101"/>
      <c r="BB71" s="102"/>
      <c r="BC71" s="106"/>
      <c r="BD71" s="101"/>
      <c r="BE71" s="102"/>
      <c r="BF71" s="100"/>
      <c r="BG71" s="101"/>
      <c r="BH71" s="102"/>
      <c r="BI71" s="102"/>
      <c r="BJ71" s="101"/>
      <c r="BK71" s="102"/>
      <c r="BL71" s="100"/>
      <c r="BM71" s="100"/>
      <c r="BN71" s="102"/>
      <c r="BO71" s="102"/>
      <c r="BP71" s="101"/>
      <c r="BQ71" s="102"/>
      <c r="BR71" s="102"/>
      <c r="BS71" s="102"/>
      <c r="BT71" s="102"/>
      <c r="BU71" s="104"/>
      <c r="BV71" s="104"/>
      <c r="BW71" s="103"/>
      <c r="BX71" s="104"/>
      <c r="BY71" s="102"/>
      <c r="BZ71" s="104"/>
      <c r="CA71" s="104"/>
      <c r="CB71" s="103"/>
      <c r="CC71" s="104"/>
      <c r="CD71" s="102"/>
      <c r="CE71" s="104"/>
      <c r="CF71" s="104"/>
      <c r="CG71" s="103"/>
      <c r="CH71" s="104"/>
      <c r="CI71" s="102"/>
      <c r="CJ71" s="105"/>
      <c r="CK71" s="101"/>
      <c r="CL71" s="106"/>
      <c r="CM71" s="102"/>
      <c r="CN71" s="105"/>
      <c r="CO71" s="107"/>
      <c r="CP71" s="108"/>
      <c r="CQ71" s="108"/>
      <c r="CR71" s="108"/>
      <c r="CS71" s="223"/>
      <c r="CT71" s="223"/>
      <c r="CU71" s="223"/>
      <c r="CV71" s="223"/>
      <c r="CW71" s="223"/>
      <c r="CX71" s="102"/>
      <c r="CY71" s="236"/>
      <c r="CZ71" s="223"/>
      <c r="DA71" s="102"/>
      <c r="DB71" s="223"/>
      <c r="DC71" s="221"/>
    </row>
    <row r="72" spans="1:107" s="245" customFormat="1" x14ac:dyDescent="0.25">
      <c r="A72" s="239"/>
      <c r="B72" s="189"/>
      <c r="C72" s="240"/>
      <c r="D72" s="240"/>
      <c r="E72" s="100"/>
      <c r="F72" s="241"/>
      <c r="G72" s="242"/>
      <c r="H72" s="242"/>
      <c r="I72" s="252"/>
      <c r="J72" s="243"/>
      <c r="K72" s="244"/>
      <c r="M72" s="266"/>
      <c r="N72" s="246"/>
      <c r="O72" s="106"/>
      <c r="P72" s="188"/>
      <c r="Q72" s="189"/>
      <c r="R72" s="189"/>
      <c r="S72" s="101"/>
      <c r="T72" s="106"/>
      <c r="U72" s="101"/>
      <c r="V72" s="194"/>
      <c r="W72" s="323"/>
      <c r="X72" s="101"/>
      <c r="Y72" s="102"/>
      <c r="Z72" s="242"/>
      <c r="AA72" s="242"/>
      <c r="AB72" s="109"/>
      <c r="AC72" s="109"/>
      <c r="AD72" s="242"/>
      <c r="AE72" s="247"/>
      <c r="AF72" s="103"/>
      <c r="AG72" s="181"/>
      <c r="AH72" s="104"/>
      <c r="AI72" s="102"/>
      <c r="AJ72" s="248"/>
      <c r="AK72" s="102"/>
      <c r="AL72" s="102"/>
      <c r="AM72" s="102"/>
      <c r="AN72" s="109"/>
      <c r="AO72" s="110"/>
      <c r="AP72" s="111"/>
      <c r="AQ72" s="111"/>
      <c r="AR72" s="112"/>
      <c r="AS72" s="104"/>
      <c r="AT72" s="274"/>
      <c r="AU72" s="104"/>
      <c r="AV72" s="101"/>
      <c r="AW72" s="101"/>
      <c r="AX72" s="242"/>
      <c r="AY72" s="249"/>
      <c r="AZ72" s="101"/>
      <c r="BA72" s="101"/>
      <c r="BB72" s="102"/>
      <c r="BC72" s="106"/>
      <c r="BD72" s="101"/>
      <c r="BE72" s="102"/>
      <c r="BF72" s="100"/>
      <c r="BG72" s="101"/>
      <c r="BH72" s="102"/>
      <c r="BI72" s="102"/>
      <c r="BJ72" s="101"/>
      <c r="BK72" s="102"/>
      <c r="BL72" s="100"/>
      <c r="BM72" s="100"/>
      <c r="BN72" s="102"/>
      <c r="BO72" s="102"/>
      <c r="BP72" s="101"/>
      <c r="BQ72" s="102"/>
      <c r="BR72" s="102"/>
      <c r="BS72" s="102"/>
      <c r="BT72" s="102"/>
      <c r="BU72" s="104"/>
      <c r="BV72" s="104"/>
      <c r="BW72" s="103"/>
      <c r="BX72" s="104"/>
      <c r="BY72" s="102"/>
      <c r="BZ72" s="104"/>
      <c r="CA72" s="104"/>
      <c r="CB72" s="103"/>
      <c r="CC72" s="104"/>
      <c r="CD72" s="102"/>
      <c r="CE72" s="104"/>
      <c r="CF72" s="104"/>
      <c r="CG72" s="103"/>
      <c r="CH72" s="104"/>
      <c r="CI72" s="102"/>
      <c r="CJ72" s="105"/>
      <c r="CK72" s="101"/>
      <c r="CL72" s="106"/>
      <c r="CM72" s="102"/>
      <c r="CN72" s="105"/>
      <c r="CO72" s="107"/>
      <c r="CP72" s="108"/>
      <c r="CQ72" s="108"/>
      <c r="CR72" s="108"/>
      <c r="CS72" s="223"/>
      <c r="CT72" s="223"/>
      <c r="CU72" s="223"/>
      <c r="CV72" s="223"/>
      <c r="CW72" s="223"/>
      <c r="CX72" s="102"/>
      <c r="CY72" s="236"/>
      <c r="CZ72" s="223"/>
      <c r="DA72" s="102"/>
      <c r="DB72" s="223"/>
      <c r="DC72" s="221"/>
    </row>
    <row r="73" spans="1:107" s="245" customFormat="1" x14ac:dyDescent="0.25">
      <c r="A73" s="239"/>
      <c r="B73" s="189"/>
      <c r="C73" s="240"/>
      <c r="D73" s="240"/>
      <c r="E73" s="100"/>
      <c r="F73" s="241"/>
      <c r="G73" s="242"/>
      <c r="H73" s="242"/>
      <c r="I73" s="252"/>
      <c r="J73" s="243"/>
      <c r="K73" s="244"/>
      <c r="M73" s="266"/>
      <c r="N73" s="246"/>
      <c r="O73" s="106"/>
      <c r="P73" s="188"/>
      <c r="Q73" s="189"/>
      <c r="R73" s="189"/>
      <c r="S73" s="101"/>
      <c r="T73" s="106"/>
      <c r="U73" s="101"/>
      <c r="V73" s="194"/>
      <c r="W73" s="323"/>
      <c r="X73" s="101"/>
      <c r="Y73" s="102"/>
      <c r="Z73" s="242"/>
      <c r="AA73" s="242"/>
      <c r="AB73" s="109"/>
      <c r="AC73" s="109"/>
      <c r="AD73" s="242"/>
      <c r="AE73" s="247"/>
      <c r="AF73" s="103"/>
      <c r="AG73" s="181"/>
      <c r="AH73" s="104"/>
      <c r="AI73" s="102"/>
      <c r="AJ73" s="248"/>
      <c r="AK73" s="102"/>
      <c r="AL73" s="102"/>
      <c r="AM73" s="102"/>
      <c r="AN73" s="109"/>
      <c r="AO73" s="110"/>
      <c r="AP73" s="111"/>
      <c r="AQ73" s="111"/>
      <c r="AR73" s="112"/>
      <c r="AS73" s="104"/>
      <c r="AT73" s="274"/>
      <c r="AU73" s="104"/>
      <c r="AV73" s="101"/>
      <c r="AW73" s="101"/>
      <c r="AX73" s="242"/>
      <c r="AY73" s="249"/>
      <c r="AZ73" s="101"/>
      <c r="BA73" s="101"/>
      <c r="BB73" s="102"/>
      <c r="BC73" s="106"/>
      <c r="BD73" s="101"/>
      <c r="BE73" s="102"/>
      <c r="BF73" s="100"/>
      <c r="BG73" s="101"/>
      <c r="BH73" s="102"/>
      <c r="BI73" s="102"/>
      <c r="BJ73" s="101"/>
      <c r="BK73" s="102"/>
      <c r="BL73" s="100"/>
      <c r="BM73" s="100"/>
      <c r="BN73" s="102"/>
      <c r="BO73" s="102"/>
      <c r="BP73" s="101"/>
      <c r="BQ73" s="102"/>
      <c r="BR73" s="102"/>
      <c r="BS73" s="102"/>
      <c r="BT73" s="102"/>
      <c r="BU73" s="104"/>
      <c r="BV73" s="104"/>
      <c r="BW73" s="103"/>
      <c r="BX73" s="104"/>
      <c r="BY73" s="102"/>
      <c r="BZ73" s="104"/>
      <c r="CA73" s="104"/>
      <c r="CB73" s="103"/>
      <c r="CC73" s="104"/>
      <c r="CD73" s="102"/>
      <c r="CE73" s="104"/>
      <c r="CF73" s="104"/>
      <c r="CG73" s="103"/>
      <c r="CH73" s="104"/>
      <c r="CI73" s="102"/>
      <c r="CJ73" s="105"/>
      <c r="CK73" s="101"/>
      <c r="CL73" s="106"/>
      <c r="CM73" s="102"/>
      <c r="CN73" s="105"/>
      <c r="CO73" s="107"/>
      <c r="CP73" s="108"/>
      <c r="CQ73" s="108"/>
      <c r="CR73" s="108"/>
      <c r="CS73" s="223"/>
      <c r="CT73" s="223"/>
      <c r="CU73" s="223"/>
      <c r="CV73" s="223"/>
      <c r="CW73" s="223"/>
      <c r="CX73" s="102"/>
      <c r="CY73" s="236"/>
      <c r="CZ73" s="223"/>
      <c r="DA73" s="102"/>
      <c r="DB73" s="223"/>
      <c r="DC73" s="221"/>
    </row>
    <row r="74" spans="1:107" s="245" customFormat="1" x14ac:dyDescent="0.25">
      <c r="A74" s="239"/>
      <c r="B74" s="189"/>
      <c r="C74" s="240"/>
      <c r="D74" s="240"/>
      <c r="E74" s="100"/>
      <c r="F74" s="241"/>
      <c r="G74" s="242"/>
      <c r="H74" s="242"/>
      <c r="I74" s="252"/>
      <c r="J74" s="243"/>
      <c r="K74" s="244"/>
      <c r="M74" s="266"/>
      <c r="N74" s="246"/>
      <c r="O74" s="106"/>
      <c r="P74" s="188"/>
      <c r="Q74" s="189"/>
      <c r="R74" s="189"/>
      <c r="S74" s="101"/>
      <c r="T74" s="106"/>
      <c r="U74" s="101"/>
      <c r="V74" s="194"/>
      <c r="W74" s="323"/>
      <c r="X74" s="101"/>
      <c r="Y74" s="102"/>
      <c r="Z74" s="242"/>
      <c r="AA74" s="242"/>
      <c r="AB74" s="109"/>
      <c r="AC74" s="109"/>
      <c r="AD74" s="242"/>
      <c r="AE74" s="247"/>
      <c r="AF74" s="103"/>
      <c r="AG74" s="181"/>
      <c r="AH74" s="104"/>
      <c r="AI74" s="102"/>
      <c r="AJ74" s="248"/>
      <c r="AK74" s="102"/>
      <c r="AL74" s="102"/>
      <c r="AM74" s="102"/>
      <c r="AN74" s="109"/>
      <c r="AO74" s="110"/>
      <c r="AP74" s="111"/>
      <c r="AQ74" s="111"/>
      <c r="AR74" s="112"/>
      <c r="AS74" s="104"/>
      <c r="AT74" s="274"/>
      <c r="AU74" s="104"/>
      <c r="AV74" s="101"/>
      <c r="AW74" s="101"/>
      <c r="AX74" s="242"/>
      <c r="AY74" s="249"/>
      <c r="AZ74" s="101"/>
      <c r="BA74" s="101"/>
      <c r="BB74" s="102"/>
      <c r="BC74" s="106"/>
      <c r="BD74" s="101"/>
      <c r="BE74" s="102"/>
      <c r="BF74" s="100"/>
      <c r="BG74" s="101"/>
      <c r="BH74" s="102"/>
      <c r="BI74" s="102"/>
      <c r="BJ74" s="101"/>
      <c r="BK74" s="102"/>
      <c r="BL74" s="100"/>
      <c r="BM74" s="100"/>
      <c r="BN74" s="102"/>
      <c r="BO74" s="102"/>
      <c r="BP74" s="101"/>
      <c r="BQ74" s="102"/>
      <c r="BR74" s="102"/>
      <c r="BS74" s="102"/>
      <c r="BT74" s="102"/>
      <c r="BU74" s="104"/>
      <c r="BV74" s="104"/>
      <c r="BW74" s="103"/>
      <c r="BX74" s="104"/>
      <c r="BY74" s="102"/>
      <c r="BZ74" s="104"/>
      <c r="CA74" s="104"/>
      <c r="CB74" s="103"/>
      <c r="CC74" s="104"/>
      <c r="CD74" s="102"/>
      <c r="CE74" s="104"/>
      <c r="CF74" s="104"/>
      <c r="CG74" s="103"/>
      <c r="CH74" s="104"/>
      <c r="CI74" s="102"/>
      <c r="CJ74" s="105"/>
      <c r="CK74" s="101"/>
      <c r="CL74" s="106"/>
      <c r="CM74" s="102"/>
      <c r="CN74" s="105"/>
      <c r="CO74" s="107"/>
      <c r="CP74" s="108"/>
      <c r="CQ74" s="108"/>
      <c r="CR74" s="108"/>
      <c r="CS74" s="223"/>
      <c r="CT74" s="223"/>
      <c r="CU74" s="223"/>
      <c r="CV74" s="223"/>
      <c r="CW74" s="223"/>
      <c r="CX74" s="102"/>
      <c r="CY74" s="236"/>
      <c r="CZ74" s="223"/>
      <c r="DA74" s="102"/>
      <c r="DB74" s="223"/>
      <c r="DC74" s="221"/>
    </row>
    <row r="75" spans="1:107" s="245" customFormat="1" x14ac:dyDescent="0.25">
      <c r="A75" s="239"/>
      <c r="B75" s="189"/>
      <c r="C75" s="240"/>
      <c r="D75" s="240"/>
      <c r="E75" s="100"/>
      <c r="F75" s="241"/>
      <c r="G75" s="242"/>
      <c r="H75" s="242"/>
      <c r="I75" s="252"/>
      <c r="J75" s="243"/>
      <c r="K75" s="244"/>
      <c r="M75" s="266"/>
      <c r="N75" s="246"/>
      <c r="O75" s="106"/>
      <c r="P75" s="188"/>
      <c r="Q75" s="189"/>
      <c r="R75" s="189"/>
      <c r="S75" s="101"/>
      <c r="T75" s="106"/>
      <c r="U75" s="101"/>
      <c r="V75" s="194"/>
      <c r="W75" s="323"/>
      <c r="X75" s="101"/>
      <c r="Y75" s="102"/>
      <c r="Z75" s="242"/>
      <c r="AA75" s="242"/>
      <c r="AB75" s="109"/>
      <c r="AC75" s="109"/>
      <c r="AD75" s="242"/>
      <c r="AE75" s="247"/>
      <c r="AF75" s="103"/>
      <c r="AG75" s="181"/>
      <c r="AH75" s="104"/>
      <c r="AI75" s="102"/>
      <c r="AJ75" s="248"/>
      <c r="AK75" s="102"/>
      <c r="AL75" s="102"/>
      <c r="AM75" s="102"/>
      <c r="AN75" s="109"/>
      <c r="AO75" s="110"/>
      <c r="AP75" s="111"/>
      <c r="AQ75" s="111"/>
      <c r="AR75" s="112"/>
      <c r="AS75" s="104"/>
      <c r="AT75" s="274"/>
      <c r="AU75" s="104"/>
      <c r="AV75" s="101"/>
      <c r="AW75" s="101"/>
      <c r="AX75" s="242"/>
      <c r="AY75" s="249"/>
      <c r="AZ75" s="101"/>
      <c r="BA75" s="101"/>
      <c r="BB75" s="102"/>
      <c r="BC75" s="106"/>
      <c r="BD75" s="101"/>
      <c r="BE75" s="102"/>
      <c r="BF75" s="100"/>
      <c r="BG75" s="101"/>
      <c r="BH75" s="102"/>
      <c r="BI75" s="102"/>
      <c r="BJ75" s="101"/>
      <c r="BK75" s="102"/>
      <c r="BL75" s="100"/>
      <c r="BM75" s="100"/>
      <c r="BN75" s="102"/>
      <c r="BO75" s="102"/>
      <c r="BP75" s="101"/>
      <c r="BQ75" s="102"/>
      <c r="BR75" s="102"/>
      <c r="BS75" s="102"/>
      <c r="BT75" s="102"/>
      <c r="BU75" s="104"/>
      <c r="BV75" s="104"/>
      <c r="BW75" s="103"/>
      <c r="BX75" s="104"/>
      <c r="BY75" s="102"/>
      <c r="BZ75" s="104"/>
      <c r="CA75" s="104"/>
      <c r="CB75" s="103"/>
      <c r="CC75" s="104"/>
      <c r="CD75" s="102"/>
      <c r="CE75" s="104"/>
      <c r="CF75" s="104"/>
      <c r="CG75" s="103"/>
      <c r="CH75" s="104"/>
      <c r="CI75" s="102"/>
      <c r="CJ75" s="105"/>
      <c r="CK75" s="101"/>
      <c r="CL75" s="106"/>
      <c r="CM75" s="102"/>
      <c r="CN75" s="105"/>
      <c r="CO75" s="107"/>
      <c r="CP75" s="108"/>
      <c r="CQ75" s="108"/>
      <c r="CR75" s="108"/>
      <c r="CS75" s="223"/>
      <c r="CT75" s="223"/>
      <c r="CU75" s="223"/>
      <c r="CV75" s="223"/>
      <c r="CW75" s="223"/>
      <c r="CX75" s="102"/>
      <c r="CY75" s="236"/>
      <c r="CZ75" s="223"/>
      <c r="DA75" s="102"/>
      <c r="DB75" s="223"/>
      <c r="DC75" s="221"/>
    </row>
    <row r="76" spans="1:107" s="245" customFormat="1" x14ac:dyDescent="0.25">
      <c r="A76" s="239"/>
      <c r="B76" s="189"/>
      <c r="C76" s="240"/>
      <c r="D76" s="240"/>
      <c r="E76" s="100"/>
      <c r="F76" s="241"/>
      <c r="G76" s="242"/>
      <c r="H76" s="242"/>
      <c r="I76" s="252"/>
      <c r="J76" s="243"/>
      <c r="K76" s="244"/>
      <c r="M76" s="266"/>
      <c r="N76" s="246"/>
      <c r="O76" s="106"/>
      <c r="P76" s="188"/>
      <c r="Q76" s="189"/>
      <c r="R76" s="189"/>
      <c r="S76" s="101"/>
      <c r="T76" s="106"/>
      <c r="U76" s="101"/>
      <c r="V76" s="194"/>
      <c r="W76" s="323"/>
      <c r="X76" s="101"/>
      <c r="Y76" s="102"/>
      <c r="Z76" s="242"/>
      <c r="AA76" s="242"/>
      <c r="AB76" s="109"/>
      <c r="AC76" s="109"/>
      <c r="AD76" s="242"/>
      <c r="AE76" s="247"/>
      <c r="AF76" s="103"/>
      <c r="AG76" s="181"/>
      <c r="AH76" s="104"/>
      <c r="AI76" s="102"/>
      <c r="AJ76" s="248"/>
      <c r="AK76" s="102"/>
      <c r="AL76" s="102"/>
      <c r="AM76" s="102"/>
      <c r="AN76" s="109"/>
      <c r="AO76" s="110"/>
      <c r="AP76" s="111"/>
      <c r="AQ76" s="111"/>
      <c r="AR76" s="112"/>
      <c r="AS76" s="104"/>
      <c r="AT76" s="274"/>
      <c r="AU76" s="104"/>
      <c r="AV76" s="101"/>
      <c r="AW76" s="101"/>
      <c r="AX76" s="242"/>
      <c r="AY76" s="249"/>
      <c r="AZ76" s="101"/>
      <c r="BA76" s="101"/>
      <c r="BB76" s="102"/>
      <c r="BC76" s="106"/>
      <c r="BD76" s="101"/>
      <c r="BE76" s="102"/>
      <c r="BF76" s="100"/>
      <c r="BG76" s="101"/>
      <c r="BH76" s="102"/>
      <c r="BI76" s="102"/>
      <c r="BJ76" s="101"/>
      <c r="BK76" s="102"/>
      <c r="BL76" s="100"/>
      <c r="BM76" s="100"/>
      <c r="BN76" s="102"/>
      <c r="BO76" s="102"/>
      <c r="BP76" s="101"/>
      <c r="BQ76" s="102"/>
      <c r="BR76" s="102"/>
      <c r="BS76" s="102"/>
      <c r="BT76" s="102"/>
      <c r="BU76" s="104"/>
      <c r="BV76" s="104"/>
      <c r="BW76" s="103"/>
      <c r="BX76" s="104"/>
      <c r="BY76" s="102"/>
      <c r="BZ76" s="104"/>
      <c r="CA76" s="104"/>
      <c r="CB76" s="103"/>
      <c r="CC76" s="104"/>
      <c r="CD76" s="102"/>
      <c r="CE76" s="104"/>
      <c r="CF76" s="104"/>
      <c r="CG76" s="103"/>
      <c r="CH76" s="104"/>
      <c r="CI76" s="102"/>
      <c r="CJ76" s="105"/>
      <c r="CK76" s="101"/>
      <c r="CL76" s="106"/>
      <c r="CM76" s="102"/>
      <c r="CN76" s="105"/>
      <c r="CO76" s="107"/>
      <c r="CP76" s="108"/>
      <c r="CQ76" s="108"/>
      <c r="CR76" s="108"/>
      <c r="CS76" s="223"/>
      <c r="CT76" s="223"/>
      <c r="CU76" s="223"/>
      <c r="CV76" s="223"/>
      <c r="CW76" s="223"/>
      <c r="CX76" s="102"/>
      <c r="CY76" s="236"/>
      <c r="CZ76" s="223"/>
      <c r="DA76" s="102"/>
      <c r="DB76" s="223"/>
      <c r="DC76" s="221"/>
    </row>
    <row r="77" spans="1:107" s="245" customFormat="1" x14ac:dyDescent="0.25">
      <c r="A77" s="239"/>
      <c r="B77" s="189"/>
      <c r="C77" s="240"/>
      <c r="D77" s="240"/>
      <c r="E77" s="100"/>
      <c r="F77" s="241"/>
      <c r="G77" s="242"/>
      <c r="H77" s="242"/>
      <c r="I77" s="252"/>
      <c r="J77" s="243"/>
      <c r="K77" s="244"/>
      <c r="M77" s="266"/>
      <c r="N77" s="246"/>
      <c r="O77" s="106"/>
      <c r="P77" s="188"/>
      <c r="Q77" s="189"/>
      <c r="R77" s="189"/>
      <c r="S77" s="101"/>
      <c r="T77" s="106"/>
      <c r="U77" s="101"/>
      <c r="V77" s="194"/>
      <c r="W77" s="323"/>
      <c r="X77" s="101"/>
      <c r="Y77" s="102"/>
      <c r="Z77" s="242"/>
      <c r="AA77" s="242"/>
      <c r="AB77" s="109"/>
      <c r="AC77" s="109"/>
      <c r="AD77" s="242"/>
      <c r="AE77" s="247"/>
      <c r="AF77" s="103"/>
      <c r="AG77" s="181"/>
      <c r="AH77" s="104"/>
      <c r="AI77" s="102"/>
      <c r="AJ77" s="248"/>
      <c r="AK77" s="102"/>
      <c r="AL77" s="102"/>
      <c r="AM77" s="102"/>
      <c r="AN77" s="109"/>
      <c r="AO77" s="110"/>
      <c r="AP77" s="111"/>
      <c r="AQ77" s="111"/>
      <c r="AR77" s="112"/>
      <c r="AS77" s="104"/>
      <c r="AT77" s="274"/>
      <c r="AU77" s="104"/>
      <c r="AV77" s="101"/>
      <c r="AW77" s="101"/>
      <c r="AX77" s="242"/>
      <c r="AY77" s="249"/>
      <c r="AZ77" s="101"/>
      <c r="BA77" s="101"/>
      <c r="BB77" s="102"/>
      <c r="BC77" s="106"/>
      <c r="BD77" s="101"/>
      <c r="BE77" s="102"/>
      <c r="BF77" s="100"/>
      <c r="BG77" s="101"/>
      <c r="BH77" s="102"/>
      <c r="BI77" s="102"/>
      <c r="BJ77" s="101"/>
      <c r="BK77" s="102"/>
      <c r="BL77" s="100"/>
      <c r="BM77" s="100"/>
      <c r="BN77" s="102"/>
      <c r="BO77" s="102"/>
      <c r="BP77" s="101"/>
      <c r="BQ77" s="102"/>
      <c r="BR77" s="102"/>
      <c r="BS77" s="102"/>
      <c r="BT77" s="102"/>
      <c r="BU77" s="104"/>
      <c r="BV77" s="104"/>
      <c r="BW77" s="103"/>
      <c r="BX77" s="104"/>
      <c r="BY77" s="102"/>
      <c r="BZ77" s="104"/>
      <c r="CA77" s="104"/>
      <c r="CB77" s="103"/>
      <c r="CC77" s="104"/>
      <c r="CD77" s="102"/>
      <c r="CE77" s="104"/>
      <c r="CF77" s="104"/>
      <c r="CG77" s="103"/>
      <c r="CH77" s="104"/>
      <c r="CI77" s="102"/>
      <c r="CJ77" s="105"/>
      <c r="CK77" s="101"/>
      <c r="CL77" s="106"/>
      <c r="CM77" s="102"/>
      <c r="CN77" s="105"/>
      <c r="CO77" s="107"/>
      <c r="CP77" s="108"/>
      <c r="CQ77" s="108"/>
      <c r="CR77" s="108"/>
      <c r="CS77" s="223"/>
      <c r="CT77" s="223"/>
      <c r="CU77" s="223"/>
      <c r="CV77" s="223"/>
      <c r="CW77" s="223"/>
      <c r="CX77" s="102"/>
      <c r="CY77" s="236"/>
      <c r="CZ77" s="223"/>
      <c r="DA77" s="102"/>
      <c r="DB77" s="223"/>
      <c r="DC77" s="221"/>
    </row>
    <row r="78" spans="1:107" s="245" customFormat="1" x14ac:dyDescent="0.25">
      <c r="A78" s="239"/>
      <c r="B78" s="189"/>
      <c r="C78" s="240"/>
      <c r="D78" s="240"/>
      <c r="E78" s="100"/>
      <c r="F78" s="241"/>
      <c r="G78" s="242"/>
      <c r="H78" s="242"/>
      <c r="I78" s="252"/>
      <c r="J78" s="243"/>
      <c r="K78" s="244"/>
      <c r="M78" s="266"/>
      <c r="N78" s="246"/>
      <c r="O78" s="106"/>
      <c r="P78" s="188"/>
      <c r="Q78" s="189"/>
      <c r="R78" s="189"/>
      <c r="S78" s="101"/>
      <c r="T78" s="106"/>
      <c r="U78" s="101"/>
      <c r="V78" s="194"/>
      <c r="W78" s="323"/>
      <c r="X78" s="101"/>
      <c r="Y78" s="102"/>
      <c r="Z78" s="242"/>
      <c r="AA78" s="242"/>
      <c r="AB78" s="109"/>
      <c r="AC78" s="109"/>
      <c r="AD78" s="242"/>
      <c r="AE78" s="247"/>
      <c r="AF78" s="103"/>
      <c r="AG78" s="181"/>
      <c r="AH78" s="104"/>
      <c r="AI78" s="102"/>
      <c r="AJ78" s="248"/>
      <c r="AK78" s="102"/>
      <c r="AL78" s="102"/>
      <c r="AM78" s="102"/>
      <c r="AN78" s="109"/>
      <c r="AO78" s="110"/>
      <c r="AP78" s="111"/>
      <c r="AQ78" s="111"/>
      <c r="AR78" s="112"/>
      <c r="AS78" s="104"/>
      <c r="AT78" s="274"/>
      <c r="AU78" s="104"/>
      <c r="AV78" s="101"/>
      <c r="AW78" s="101"/>
      <c r="AX78" s="242"/>
      <c r="AY78" s="249"/>
      <c r="AZ78" s="101"/>
      <c r="BA78" s="101"/>
      <c r="BB78" s="102"/>
      <c r="BC78" s="106"/>
      <c r="BD78" s="101"/>
      <c r="BE78" s="102"/>
      <c r="BF78" s="100"/>
      <c r="BG78" s="101"/>
      <c r="BH78" s="102"/>
      <c r="BI78" s="102"/>
      <c r="BJ78" s="101"/>
      <c r="BK78" s="102"/>
      <c r="BL78" s="100"/>
      <c r="BM78" s="100"/>
      <c r="BN78" s="102"/>
      <c r="BO78" s="102"/>
      <c r="BP78" s="101"/>
      <c r="BQ78" s="102"/>
      <c r="BR78" s="102"/>
      <c r="BS78" s="102"/>
      <c r="BT78" s="102"/>
      <c r="BU78" s="104"/>
      <c r="BV78" s="104"/>
      <c r="BW78" s="103"/>
      <c r="BX78" s="104"/>
      <c r="BY78" s="102"/>
      <c r="BZ78" s="104"/>
      <c r="CA78" s="104"/>
      <c r="CB78" s="103"/>
      <c r="CC78" s="104"/>
      <c r="CD78" s="102"/>
      <c r="CE78" s="104"/>
      <c r="CF78" s="104"/>
      <c r="CG78" s="103"/>
      <c r="CH78" s="104"/>
      <c r="CI78" s="102"/>
      <c r="CJ78" s="105"/>
      <c r="CK78" s="101"/>
      <c r="CL78" s="106"/>
      <c r="CM78" s="102"/>
      <c r="CN78" s="105"/>
      <c r="CO78" s="107"/>
      <c r="CP78" s="108"/>
      <c r="CQ78" s="108"/>
      <c r="CR78" s="108"/>
      <c r="CS78" s="223"/>
      <c r="CT78" s="223"/>
      <c r="CU78" s="223"/>
      <c r="CV78" s="223"/>
      <c r="CW78" s="223"/>
      <c r="CX78" s="102"/>
      <c r="CY78" s="236"/>
      <c r="CZ78" s="223"/>
      <c r="DA78" s="102"/>
      <c r="DB78" s="223"/>
      <c r="DC78" s="221"/>
    </row>
    <row r="79" spans="1:107" s="245" customFormat="1" x14ac:dyDescent="0.25">
      <c r="A79" s="239"/>
      <c r="B79" s="189"/>
      <c r="C79" s="240"/>
      <c r="D79" s="240"/>
      <c r="E79" s="100"/>
      <c r="F79" s="241"/>
      <c r="G79" s="242"/>
      <c r="H79" s="242"/>
      <c r="I79" s="252"/>
      <c r="J79" s="243"/>
      <c r="K79" s="244"/>
      <c r="M79" s="266"/>
      <c r="N79" s="246"/>
      <c r="O79" s="106"/>
      <c r="P79" s="188"/>
      <c r="Q79" s="189"/>
      <c r="R79" s="189"/>
      <c r="S79" s="101"/>
      <c r="T79" s="106"/>
      <c r="U79" s="101"/>
      <c r="V79" s="194"/>
      <c r="W79" s="323"/>
      <c r="X79" s="101"/>
      <c r="Y79" s="102"/>
      <c r="Z79" s="242"/>
      <c r="AA79" s="242"/>
      <c r="AB79" s="109"/>
      <c r="AC79" s="109"/>
      <c r="AD79" s="242"/>
      <c r="AE79" s="247"/>
      <c r="AF79" s="103"/>
      <c r="AG79" s="181"/>
      <c r="AH79" s="104"/>
      <c r="AI79" s="102"/>
      <c r="AJ79" s="248"/>
      <c r="AK79" s="102"/>
      <c r="AL79" s="102"/>
      <c r="AM79" s="102"/>
      <c r="AN79" s="109"/>
      <c r="AO79" s="110"/>
      <c r="AP79" s="111"/>
      <c r="AQ79" s="111"/>
      <c r="AR79" s="112"/>
      <c r="AS79" s="104"/>
      <c r="AT79" s="274"/>
      <c r="AU79" s="104"/>
      <c r="AV79" s="101"/>
      <c r="AW79" s="101"/>
      <c r="AX79" s="242"/>
      <c r="AY79" s="249"/>
      <c r="AZ79" s="101"/>
      <c r="BA79" s="101"/>
      <c r="BB79" s="102"/>
      <c r="BC79" s="106"/>
      <c r="BD79" s="101"/>
      <c r="BE79" s="102"/>
      <c r="BF79" s="100"/>
      <c r="BG79" s="101"/>
      <c r="BH79" s="102"/>
      <c r="BI79" s="102"/>
      <c r="BJ79" s="101"/>
      <c r="BK79" s="102"/>
      <c r="BL79" s="100"/>
      <c r="BM79" s="100"/>
      <c r="BN79" s="102"/>
      <c r="BO79" s="102"/>
      <c r="BP79" s="101"/>
      <c r="BQ79" s="102"/>
      <c r="BR79" s="102"/>
      <c r="BS79" s="102"/>
      <c r="BT79" s="102"/>
      <c r="BU79" s="104"/>
      <c r="BV79" s="104"/>
      <c r="BW79" s="103"/>
      <c r="BX79" s="104"/>
      <c r="BY79" s="102"/>
      <c r="BZ79" s="104"/>
      <c r="CA79" s="104"/>
      <c r="CB79" s="103"/>
      <c r="CC79" s="104"/>
      <c r="CD79" s="102"/>
      <c r="CE79" s="104"/>
      <c r="CF79" s="104"/>
      <c r="CG79" s="103"/>
      <c r="CH79" s="104"/>
      <c r="CI79" s="102"/>
      <c r="CJ79" s="105"/>
      <c r="CK79" s="101"/>
      <c r="CL79" s="106"/>
      <c r="CM79" s="102"/>
      <c r="CN79" s="105"/>
      <c r="CO79" s="107"/>
      <c r="CP79" s="108"/>
      <c r="CQ79" s="108"/>
      <c r="CR79" s="108"/>
      <c r="CS79" s="223"/>
      <c r="CT79" s="223"/>
      <c r="CU79" s="223"/>
      <c r="CV79" s="223"/>
      <c r="CW79" s="223"/>
      <c r="CX79" s="102"/>
      <c r="CY79" s="236"/>
      <c r="CZ79" s="223"/>
      <c r="DA79" s="102"/>
      <c r="DB79" s="223"/>
      <c r="DC79" s="221"/>
    </row>
    <row r="80" spans="1:107" s="245" customFormat="1" x14ac:dyDescent="0.25">
      <c r="A80" s="239"/>
      <c r="B80" s="189"/>
      <c r="C80" s="240"/>
      <c r="D80" s="240"/>
      <c r="E80" s="100"/>
      <c r="F80" s="241"/>
      <c r="G80" s="242"/>
      <c r="H80" s="242"/>
      <c r="I80" s="252"/>
      <c r="J80" s="243"/>
      <c r="K80" s="244"/>
      <c r="M80" s="266"/>
      <c r="N80" s="246"/>
      <c r="O80" s="106"/>
      <c r="P80" s="188"/>
      <c r="Q80" s="189"/>
      <c r="R80" s="189"/>
      <c r="S80" s="101"/>
      <c r="T80" s="106"/>
      <c r="U80" s="101"/>
      <c r="V80" s="194"/>
      <c r="W80" s="323"/>
      <c r="X80" s="101"/>
      <c r="Y80" s="102"/>
      <c r="Z80" s="242"/>
      <c r="AA80" s="242"/>
      <c r="AB80" s="109"/>
      <c r="AC80" s="109"/>
      <c r="AD80" s="242"/>
      <c r="AE80" s="247"/>
      <c r="AF80" s="103"/>
      <c r="AG80" s="181"/>
      <c r="AH80" s="104"/>
      <c r="AI80" s="102"/>
      <c r="AJ80" s="248"/>
      <c r="AK80" s="102"/>
      <c r="AL80" s="102"/>
      <c r="AM80" s="102"/>
      <c r="AN80" s="109"/>
      <c r="AO80" s="110"/>
      <c r="AP80" s="111"/>
      <c r="AQ80" s="111"/>
      <c r="AR80" s="112"/>
      <c r="AS80" s="104"/>
      <c r="AT80" s="274"/>
      <c r="AU80" s="104"/>
      <c r="AV80" s="101"/>
      <c r="AW80" s="101"/>
      <c r="AX80" s="242"/>
      <c r="AY80" s="249"/>
      <c r="AZ80" s="101"/>
      <c r="BA80" s="101"/>
      <c r="BB80" s="102"/>
      <c r="BC80" s="106"/>
      <c r="BD80" s="101"/>
      <c r="BE80" s="102"/>
      <c r="BF80" s="100"/>
      <c r="BG80" s="101"/>
      <c r="BH80" s="102"/>
      <c r="BI80" s="102"/>
      <c r="BJ80" s="101"/>
      <c r="BK80" s="102"/>
      <c r="BL80" s="100"/>
      <c r="BM80" s="100"/>
      <c r="BN80" s="102"/>
      <c r="BO80" s="102"/>
      <c r="BP80" s="101"/>
      <c r="BQ80" s="102"/>
      <c r="BR80" s="102"/>
      <c r="BS80" s="102"/>
      <c r="BT80" s="102"/>
      <c r="BU80" s="104"/>
      <c r="BV80" s="104"/>
      <c r="BW80" s="103"/>
      <c r="BX80" s="104"/>
      <c r="BY80" s="102"/>
      <c r="BZ80" s="104"/>
      <c r="CA80" s="104"/>
      <c r="CB80" s="103"/>
      <c r="CC80" s="104"/>
      <c r="CD80" s="102"/>
      <c r="CE80" s="104"/>
      <c r="CF80" s="104"/>
      <c r="CG80" s="103"/>
      <c r="CH80" s="104"/>
      <c r="CI80" s="102"/>
      <c r="CJ80" s="105"/>
      <c r="CK80" s="101"/>
      <c r="CL80" s="106"/>
      <c r="CM80" s="102"/>
      <c r="CN80" s="105"/>
      <c r="CO80" s="107"/>
      <c r="CP80" s="108"/>
      <c r="CQ80" s="108"/>
      <c r="CR80" s="108"/>
      <c r="CS80" s="223"/>
      <c r="CT80" s="223"/>
      <c r="CU80" s="223"/>
      <c r="CV80" s="223"/>
      <c r="CW80" s="223"/>
      <c r="CX80" s="102"/>
      <c r="CY80" s="236"/>
      <c r="CZ80" s="223"/>
      <c r="DA80" s="102"/>
      <c r="DB80" s="223"/>
      <c r="DC80" s="221"/>
    </row>
    <row r="81" spans="1:107" s="245" customFormat="1" x14ac:dyDescent="0.25">
      <c r="A81" s="239"/>
      <c r="B81" s="189"/>
      <c r="C81" s="240"/>
      <c r="D81" s="240"/>
      <c r="E81" s="100"/>
      <c r="F81" s="241"/>
      <c r="G81" s="242"/>
      <c r="H81" s="242"/>
      <c r="I81" s="252"/>
      <c r="J81" s="243"/>
      <c r="K81" s="244"/>
      <c r="M81" s="266"/>
      <c r="N81" s="246"/>
      <c r="O81" s="106"/>
      <c r="P81" s="188"/>
      <c r="Q81" s="189"/>
      <c r="R81" s="189"/>
      <c r="S81" s="101"/>
      <c r="T81" s="106"/>
      <c r="U81" s="101"/>
      <c r="V81" s="194"/>
      <c r="W81" s="323"/>
      <c r="X81" s="101"/>
      <c r="Y81" s="102"/>
      <c r="Z81" s="242"/>
      <c r="AA81" s="242"/>
      <c r="AB81" s="109"/>
      <c r="AC81" s="109"/>
      <c r="AD81" s="242"/>
      <c r="AE81" s="247"/>
      <c r="AF81" s="103"/>
      <c r="AG81" s="181"/>
      <c r="AH81" s="104"/>
      <c r="AI81" s="102"/>
      <c r="AJ81" s="248"/>
      <c r="AK81" s="102"/>
      <c r="AL81" s="102"/>
      <c r="AM81" s="102"/>
      <c r="AN81" s="109"/>
      <c r="AO81" s="110"/>
      <c r="AP81" s="111"/>
      <c r="AQ81" s="111"/>
      <c r="AR81" s="112"/>
      <c r="AS81" s="104"/>
      <c r="AT81" s="274"/>
      <c r="AU81" s="104"/>
      <c r="AV81" s="101"/>
      <c r="AW81" s="101"/>
      <c r="AX81" s="242"/>
      <c r="AY81" s="249"/>
      <c r="AZ81" s="101"/>
      <c r="BA81" s="101"/>
      <c r="BB81" s="102"/>
      <c r="BC81" s="106"/>
      <c r="BD81" s="101"/>
      <c r="BE81" s="102"/>
      <c r="BF81" s="100"/>
      <c r="BG81" s="101"/>
      <c r="BH81" s="102"/>
      <c r="BI81" s="102"/>
      <c r="BJ81" s="101"/>
      <c r="BK81" s="102"/>
      <c r="BL81" s="100"/>
      <c r="BM81" s="100"/>
      <c r="BN81" s="102"/>
      <c r="BO81" s="102"/>
      <c r="BP81" s="101"/>
      <c r="BQ81" s="102"/>
      <c r="BR81" s="102"/>
      <c r="BS81" s="102"/>
      <c r="BT81" s="102"/>
      <c r="BU81" s="104"/>
      <c r="BV81" s="104"/>
      <c r="BW81" s="103"/>
      <c r="BX81" s="104"/>
      <c r="BY81" s="102"/>
      <c r="BZ81" s="104"/>
      <c r="CA81" s="104"/>
      <c r="CB81" s="103"/>
      <c r="CC81" s="104"/>
      <c r="CD81" s="102"/>
      <c r="CE81" s="104"/>
      <c r="CF81" s="104"/>
      <c r="CG81" s="103"/>
      <c r="CH81" s="104"/>
      <c r="CI81" s="102"/>
      <c r="CJ81" s="105"/>
      <c r="CK81" s="101"/>
      <c r="CL81" s="106"/>
      <c r="CM81" s="102"/>
      <c r="CN81" s="105"/>
      <c r="CO81" s="107"/>
      <c r="CP81" s="108"/>
      <c r="CQ81" s="108"/>
      <c r="CR81" s="108"/>
      <c r="CS81" s="223"/>
      <c r="CT81" s="223"/>
      <c r="CU81" s="223"/>
      <c r="CV81" s="223"/>
      <c r="CW81" s="223"/>
      <c r="CX81" s="102"/>
      <c r="CY81" s="236"/>
      <c r="CZ81" s="223"/>
      <c r="DA81" s="102"/>
      <c r="DB81" s="223"/>
      <c r="DC81" s="221"/>
    </row>
    <row r="82" spans="1:107" s="245" customFormat="1" x14ac:dyDescent="0.25">
      <c r="A82" s="239"/>
      <c r="B82" s="189"/>
      <c r="C82" s="240"/>
      <c r="D82" s="240"/>
      <c r="E82" s="100"/>
      <c r="F82" s="241"/>
      <c r="G82" s="242"/>
      <c r="H82" s="242"/>
      <c r="I82" s="252"/>
      <c r="J82" s="243"/>
      <c r="K82" s="244"/>
      <c r="M82" s="266"/>
      <c r="N82" s="246"/>
      <c r="O82" s="106"/>
      <c r="P82" s="188"/>
      <c r="Q82" s="189"/>
      <c r="R82" s="189"/>
      <c r="S82" s="101"/>
      <c r="T82" s="106"/>
      <c r="U82" s="101"/>
      <c r="V82" s="194"/>
      <c r="W82" s="323"/>
      <c r="X82" s="101"/>
      <c r="Y82" s="102"/>
      <c r="Z82" s="242"/>
      <c r="AA82" s="242"/>
      <c r="AB82" s="109"/>
      <c r="AC82" s="109"/>
      <c r="AD82" s="242"/>
      <c r="AE82" s="247"/>
      <c r="AF82" s="103"/>
      <c r="AG82" s="181"/>
      <c r="AH82" s="104"/>
      <c r="AI82" s="102"/>
      <c r="AJ82" s="248"/>
      <c r="AK82" s="102"/>
      <c r="AL82" s="102"/>
      <c r="AM82" s="102"/>
      <c r="AN82" s="109"/>
      <c r="AO82" s="110"/>
      <c r="AP82" s="111"/>
      <c r="AQ82" s="111"/>
      <c r="AR82" s="112"/>
      <c r="AS82" s="104"/>
      <c r="AT82" s="274"/>
      <c r="AU82" s="104"/>
      <c r="AV82" s="101"/>
      <c r="AW82" s="101"/>
      <c r="AX82" s="242"/>
      <c r="AY82" s="249"/>
      <c r="AZ82" s="101"/>
      <c r="BA82" s="101"/>
      <c r="BB82" s="102"/>
      <c r="BC82" s="106"/>
      <c r="BD82" s="101"/>
      <c r="BE82" s="102"/>
      <c r="BF82" s="100"/>
      <c r="BG82" s="101"/>
      <c r="BH82" s="102"/>
      <c r="BI82" s="102"/>
      <c r="BJ82" s="101"/>
      <c r="BK82" s="102"/>
      <c r="BL82" s="100"/>
      <c r="BM82" s="100"/>
      <c r="BN82" s="102"/>
      <c r="BO82" s="102"/>
      <c r="BP82" s="101"/>
      <c r="BQ82" s="102"/>
      <c r="BR82" s="102"/>
      <c r="BS82" s="102"/>
      <c r="BT82" s="102"/>
      <c r="BU82" s="104"/>
      <c r="BV82" s="104"/>
      <c r="BW82" s="103"/>
      <c r="BX82" s="104"/>
      <c r="BY82" s="102"/>
      <c r="BZ82" s="104"/>
      <c r="CA82" s="104"/>
      <c r="CB82" s="103"/>
      <c r="CC82" s="104"/>
      <c r="CD82" s="102"/>
      <c r="CE82" s="104"/>
      <c r="CF82" s="104"/>
      <c r="CG82" s="103"/>
      <c r="CH82" s="104"/>
      <c r="CI82" s="102"/>
      <c r="CJ82" s="105"/>
      <c r="CK82" s="101"/>
      <c r="CL82" s="106"/>
      <c r="CM82" s="102"/>
      <c r="CN82" s="105"/>
      <c r="CO82" s="107"/>
      <c r="CP82" s="108"/>
      <c r="CQ82" s="108"/>
      <c r="CR82" s="108"/>
      <c r="CS82" s="223"/>
      <c r="CT82" s="223"/>
      <c r="CU82" s="223"/>
      <c r="CV82" s="223"/>
      <c r="CW82" s="223"/>
      <c r="CX82" s="102"/>
      <c r="CY82" s="236"/>
      <c r="CZ82" s="223"/>
      <c r="DA82" s="102"/>
      <c r="DB82" s="223"/>
      <c r="DC82" s="221"/>
    </row>
    <row r="83" spans="1:107" s="245" customFormat="1" x14ac:dyDescent="0.25">
      <c r="A83" s="239"/>
      <c r="B83" s="189"/>
      <c r="C83" s="240"/>
      <c r="D83" s="240"/>
      <c r="E83" s="100"/>
      <c r="F83" s="241"/>
      <c r="G83" s="242"/>
      <c r="H83" s="242"/>
      <c r="I83" s="252"/>
      <c r="J83" s="243"/>
      <c r="K83" s="244"/>
      <c r="M83" s="266"/>
      <c r="N83" s="246"/>
      <c r="O83" s="106"/>
      <c r="P83" s="188"/>
      <c r="Q83" s="189"/>
      <c r="R83" s="189"/>
      <c r="S83" s="101"/>
      <c r="T83" s="106"/>
      <c r="U83" s="101"/>
      <c r="V83" s="194"/>
      <c r="W83" s="323"/>
      <c r="X83" s="101"/>
      <c r="Y83" s="102"/>
      <c r="Z83" s="242"/>
      <c r="AA83" s="242"/>
      <c r="AB83" s="109"/>
      <c r="AC83" s="109"/>
      <c r="AD83" s="242"/>
      <c r="AE83" s="247"/>
      <c r="AF83" s="103"/>
      <c r="AG83" s="181"/>
      <c r="AH83" s="104"/>
      <c r="AI83" s="102"/>
      <c r="AJ83" s="248"/>
      <c r="AK83" s="102"/>
      <c r="AL83" s="102"/>
      <c r="AM83" s="102"/>
      <c r="AN83" s="109"/>
      <c r="AO83" s="110"/>
      <c r="AP83" s="111"/>
      <c r="AQ83" s="111"/>
      <c r="AR83" s="112"/>
      <c r="AS83" s="104"/>
      <c r="AT83" s="274"/>
      <c r="AU83" s="104"/>
      <c r="AV83" s="101"/>
      <c r="AW83" s="101"/>
      <c r="AX83" s="242"/>
      <c r="AY83" s="249"/>
      <c r="AZ83" s="101"/>
      <c r="BA83" s="101"/>
      <c r="BB83" s="102"/>
      <c r="BC83" s="106"/>
      <c r="BD83" s="101"/>
      <c r="BE83" s="102"/>
      <c r="BF83" s="100"/>
      <c r="BG83" s="101"/>
      <c r="BH83" s="102"/>
      <c r="BI83" s="102"/>
      <c r="BJ83" s="101"/>
      <c r="BK83" s="102"/>
      <c r="BL83" s="100"/>
      <c r="BM83" s="100"/>
      <c r="BN83" s="102"/>
      <c r="BO83" s="102"/>
      <c r="BP83" s="101"/>
      <c r="BQ83" s="102"/>
      <c r="BR83" s="102"/>
      <c r="BS83" s="102"/>
      <c r="BT83" s="102"/>
      <c r="BU83" s="104"/>
      <c r="BV83" s="104"/>
      <c r="BW83" s="103"/>
      <c r="BX83" s="104"/>
      <c r="BY83" s="102"/>
      <c r="BZ83" s="104"/>
      <c r="CA83" s="104"/>
      <c r="CB83" s="103"/>
      <c r="CC83" s="104"/>
      <c r="CD83" s="102"/>
      <c r="CE83" s="104"/>
      <c r="CF83" s="104"/>
      <c r="CG83" s="103"/>
      <c r="CH83" s="104"/>
      <c r="CI83" s="102"/>
      <c r="CJ83" s="105"/>
      <c r="CK83" s="101"/>
      <c r="CL83" s="106"/>
      <c r="CM83" s="102"/>
      <c r="CN83" s="105"/>
      <c r="CO83" s="107"/>
      <c r="CP83" s="108"/>
      <c r="CQ83" s="108"/>
      <c r="CR83" s="108"/>
      <c r="CS83" s="223"/>
      <c r="CT83" s="223"/>
      <c r="CU83" s="223"/>
      <c r="CV83" s="223"/>
      <c r="CW83" s="223"/>
      <c r="CX83" s="102"/>
      <c r="CY83" s="236"/>
      <c r="CZ83" s="223"/>
      <c r="DA83" s="102"/>
      <c r="DB83" s="223"/>
      <c r="DC83" s="221"/>
    </row>
    <row r="84" spans="1:107" s="245" customFormat="1" x14ac:dyDescent="0.25">
      <c r="A84" s="239"/>
      <c r="B84" s="189"/>
      <c r="C84" s="240"/>
      <c r="D84" s="240"/>
      <c r="E84" s="100"/>
      <c r="F84" s="241"/>
      <c r="G84" s="242"/>
      <c r="H84" s="242"/>
      <c r="I84" s="252"/>
      <c r="J84" s="243"/>
      <c r="K84" s="244"/>
      <c r="M84" s="266"/>
      <c r="N84" s="246"/>
      <c r="O84" s="106"/>
      <c r="P84" s="188"/>
      <c r="Q84" s="189"/>
      <c r="R84" s="189"/>
      <c r="S84" s="101"/>
      <c r="T84" s="106"/>
      <c r="U84" s="101"/>
      <c r="V84" s="194"/>
      <c r="W84" s="323"/>
      <c r="X84" s="101"/>
      <c r="Y84" s="102"/>
      <c r="Z84" s="242"/>
      <c r="AA84" s="242"/>
      <c r="AB84" s="109"/>
      <c r="AC84" s="109"/>
      <c r="AD84" s="242"/>
      <c r="AE84" s="247"/>
      <c r="AF84" s="103"/>
      <c r="AG84" s="181"/>
      <c r="AH84" s="104"/>
      <c r="AI84" s="102"/>
      <c r="AJ84" s="248"/>
      <c r="AK84" s="102"/>
      <c r="AL84" s="102"/>
      <c r="AM84" s="102"/>
      <c r="AN84" s="109"/>
      <c r="AO84" s="110"/>
      <c r="AP84" s="111"/>
      <c r="AQ84" s="111"/>
      <c r="AR84" s="112"/>
      <c r="AS84" s="104"/>
      <c r="AT84" s="274"/>
      <c r="AU84" s="104"/>
      <c r="AV84" s="101"/>
      <c r="AW84" s="101"/>
      <c r="AX84" s="242"/>
      <c r="AY84" s="249"/>
      <c r="AZ84" s="101"/>
      <c r="BA84" s="101"/>
      <c r="BB84" s="102"/>
      <c r="BC84" s="106"/>
      <c r="BD84" s="101"/>
      <c r="BE84" s="102"/>
      <c r="BF84" s="100"/>
      <c r="BG84" s="101"/>
      <c r="BH84" s="102"/>
      <c r="BI84" s="102"/>
      <c r="BJ84" s="101"/>
      <c r="BK84" s="102"/>
      <c r="BL84" s="100"/>
      <c r="BM84" s="100"/>
      <c r="BN84" s="102"/>
      <c r="BO84" s="102"/>
      <c r="BP84" s="101"/>
      <c r="BQ84" s="102"/>
      <c r="BR84" s="102"/>
      <c r="BS84" s="102"/>
      <c r="BT84" s="102"/>
      <c r="BU84" s="104"/>
      <c r="BV84" s="104"/>
      <c r="BW84" s="103"/>
      <c r="BX84" s="104"/>
      <c r="BY84" s="102"/>
      <c r="BZ84" s="104"/>
      <c r="CA84" s="104"/>
      <c r="CB84" s="103"/>
      <c r="CC84" s="104"/>
      <c r="CD84" s="102"/>
      <c r="CE84" s="104"/>
      <c r="CF84" s="104"/>
      <c r="CG84" s="103"/>
      <c r="CH84" s="104"/>
      <c r="CI84" s="102"/>
      <c r="CJ84" s="105"/>
      <c r="CK84" s="101"/>
      <c r="CL84" s="106"/>
      <c r="CM84" s="102"/>
      <c r="CN84" s="105"/>
      <c r="CO84" s="107"/>
      <c r="CP84" s="108"/>
      <c r="CQ84" s="108"/>
      <c r="CR84" s="108"/>
      <c r="CS84" s="223"/>
      <c r="CT84" s="223"/>
      <c r="CU84" s="223"/>
      <c r="CV84" s="223"/>
      <c r="CW84" s="223"/>
      <c r="CX84" s="102"/>
      <c r="CY84" s="236"/>
      <c r="CZ84" s="223"/>
      <c r="DA84" s="102"/>
      <c r="DB84" s="223"/>
      <c r="DC84" s="221"/>
    </row>
    <row r="85" spans="1:107" s="245" customFormat="1" x14ac:dyDescent="0.25">
      <c r="A85" s="239"/>
      <c r="B85" s="189"/>
      <c r="C85" s="240"/>
      <c r="D85" s="240"/>
      <c r="E85" s="100"/>
      <c r="F85" s="241"/>
      <c r="G85" s="242"/>
      <c r="H85" s="242"/>
      <c r="I85" s="252"/>
      <c r="J85" s="243"/>
      <c r="K85" s="244"/>
      <c r="M85" s="266"/>
      <c r="N85" s="246"/>
      <c r="O85" s="106"/>
      <c r="P85" s="188"/>
      <c r="Q85" s="189"/>
      <c r="R85" s="189"/>
      <c r="S85" s="101"/>
      <c r="T85" s="106"/>
      <c r="U85" s="101"/>
      <c r="V85" s="194"/>
      <c r="W85" s="323"/>
      <c r="X85" s="101"/>
      <c r="Y85" s="102"/>
      <c r="Z85" s="242"/>
      <c r="AA85" s="242"/>
      <c r="AB85" s="109"/>
      <c r="AC85" s="109"/>
      <c r="AD85" s="242"/>
      <c r="AE85" s="247"/>
      <c r="AF85" s="103"/>
      <c r="AG85" s="181"/>
      <c r="AH85" s="104"/>
      <c r="AI85" s="102"/>
      <c r="AJ85" s="248"/>
      <c r="AK85" s="102"/>
      <c r="AL85" s="102"/>
      <c r="AM85" s="102"/>
      <c r="AN85" s="109"/>
      <c r="AO85" s="110"/>
      <c r="AP85" s="111"/>
      <c r="AQ85" s="111"/>
      <c r="AR85" s="112"/>
      <c r="AS85" s="104"/>
      <c r="AT85" s="274"/>
      <c r="AU85" s="104"/>
      <c r="AV85" s="101"/>
      <c r="AW85" s="101"/>
      <c r="AX85" s="242"/>
      <c r="AY85" s="249"/>
      <c r="AZ85" s="101"/>
      <c r="BA85" s="101"/>
      <c r="BB85" s="102"/>
      <c r="BC85" s="106"/>
      <c r="BD85" s="101"/>
      <c r="BE85" s="102"/>
      <c r="BF85" s="100"/>
      <c r="BG85" s="101"/>
      <c r="BH85" s="102"/>
      <c r="BI85" s="102"/>
      <c r="BJ85" s="101"/>
      <c r="BK85" s="102"/>
      <c r="BL85" s="100"/>
      <c r="BM85" s="100"/>
      <c r="BN85" s="102"/>
      <c r="BO85" s="102"/>
      <c r="BP85" s="101"/>
      <c r="BQ85" s="102"/>
      <c r="BR85" s="102"/>
      <c r="BS85" s="102"/>
      <c r="BT85" s="102"/>
      <c r="BU85" s="104"/>
      <c r="BV85" s="104"/>
      <c r="BW85" s="103"/>
      <c r="BX85" s="104"/>
      <c r="BY85" s="102"/>
      <c r="BZ85" s="104"/>
      <c r="CA85" s="104"/>
      <c r="CB85" s="103"/>
      <c r="CC85" s="104"/>
      <c r="CD85" s="102"/>
      <c r="CE85" s="104"/>
      <c r="CF85" s="104"/>
      <c r="CG85" s="103"/>
      <c r="CH85" s="104"/>
      <c r="CI85" s="102"/>
      <c r="CJ85" s="105"/>
      <c r="CK85" s="101"/>
      <c r="CL85" s="106"/>
      <c r="CM85" s="102"/>
      <c r="CN85" s="105"/>
      <c r="CO85" s="107"/>
      <c r="CP85" s="108"/>
      <c r="CQ85" s="108"/>
      <c r="CR85" s="108"/>
      <c r="CS85" s="223"/>
      <c r="CT85" s="223"/>
      <c r="CU85" s="223"/>
      <c r="CV85" s="223"/>
      <c r="CW85" s="223"/>
      <c r="CX85" s="102"/>
      <c r="CY85" s="236"/>
      <c r="CZ85" s="223"/>
      <c r="DA85" s="102"/>
      <c r="DB85" s="223"/>
      <c r="DC85" s="221"/>
    </row>
    <row r="86" spans="1:107" s="245" customFormat="1" x14ac:dyDescent="0.25">
      <c r="A86" s="239"/>
      <c r="B86" s="189"/>
      <c r="C86" s="240"/>
      <c r="D86" s="240"/>
      <c r="E86" s="100"/>
      <c r="F86" s="241"/>
      <c r="G86" s="242"/>
      <c r="H86" s="242"/>
      <c r="I86" s="252"/>
      <c r="J86" s="243"/>
      <c r="K86" s="244"/>
      <c r="M86" s="266"/>
      <c r="N86" s="246"/>
      <c r="O86" s="106"/>
      <c r="P86" s="188"/>
      <c r="Q86" s="189"/>
      <c r="R86" s="189"/>
      <c r="S86" s="101"/>
      <c r="T86" s="106"/>
      <c r="U86" s="101"/>
      <c r="V86" s="194"/>
      <c r="W86" s="323"/>
      <c r="X86" s="101"/>
      <c r="Y86" s="102"/>
      <c r="Z86" s="242"/>
      <c r="AA86" s="242"/>
      <c r="AB86" s="109"/>
      <c r="AC86" s="109"/>
      <c r="AD86" s="242"/>
      <c r="AE86" s="247"/>
      <c r="AF86" s="103"/>
      <c r="AG86" s="181"/>
      <c r="AH86" s="104"/>
      <c r="AI86" s="102"/>
      <c r="AJ86" s="248"/>
      <c r="AK86" s="102"/>
      <c r="AL86" s="102"/>
      <c r="AM86" s="102"/>
      <c r="AN86" s="109"/>
      <c r="AO86" s="110"/>
      <c r="AP86" s="111"/>
      <c r="AQ86" s="111"/>
      <c r="AR86" s="112"/>
      <c r="AS86" s="104"/>
      <c r="AT86" s="274"/>
      <c r="AU86" s="104"/>
      <c r="AV86" s="101"/>
      <c r="AW86" s="101"/>
      <c r="AX86" s="242"/>
      <c r="AY86" s="249"/>
      <c r="AZ86" s="101"/>
      <c r="BA86" s="101"/>
      <c r="BB86" s="102"/>
      <c r="BC86" s="106"/>
      <c r="BD86" s="101"/>
      <c r="BE86" s="102"/>
      <c r="BF86" s="100"/>
      <c r="BG86" s="101"/>
      <c r="BH86" s="102"/>
      <c r="BI86" s="102"/>
      <c r="BJ86" s="101"/>
      <c r="BK86" s="102"/>
      <c r="BL86" s="100"/>
      <c r="BM86" s="100"/>
      <c r="BN86" s="102"/>
      <c r="BO86" s="102"/>
      <c r="BP86" s="101"/>
      <c r="BQ86" s="102"/>
      <c r="BR86" s="102"/>
      <c r="BS86" s="102"/>
      <c r="BT86" s="102"/>
      <c r="BU86" s="104"/>
      <c r="BV86" s="104"/>
      <c r="BW86" s="103"/>
      <c r="BX86" s="104"/>
      <c r="BY86" s="102"/>
      <c r="BZ86" s="104"/>
      <c r="CA86" s="104"/>
      <c r="CB86" s="103"/>
      <c r="CC86" s="104"/>
      <c r="CD86" s="102"/>
      <c r="CE86" s="104"/>
      <c r="CF86" s="104"/>
      <c r="CG86" s="103"/>
      <c r="CH86" s="104"/>
      <c r="CI86" s="102"/>
      <c r="CJ86" s="105"/>
      <c r="CK86" s="101"/>
      <c r="CL86" s="106"/>
      <c r="CM86" s="102"/>
      <c r="CN86" s="105"/>
      <c r="CO86" s="107"/>
      <c r="CP86" s="108"/>
      <c r="CQ86" s="108"/>
      <c r="CR86" s="108"/>
      <c r="CS86" s="223"/>
      <c r="CT86" s="223"/>
      <c r="CU86" s="223"/>
      <c r="CV86" s="223"/>
      <c r="CW86" s="223"/>
      <c r="CX86" s="102"/>
      <c r="CY86" s="236"/>
      <c r="CZ86" s="223"/>
      <c r="DA86" s="102"/>
      <c r="DB86" s="223"/>
      <c r="DC86" s="221"/>
    </row>
    <row r="87" spans="1:107" s="245" customFormat="1" x14ac:dyDescent="0.25">
      <c r="A87" s="239"/>
      <c r="B87" s="189"/>
      <c r="C87" s="240"/>
      <c r="D87" s="240"/>
      <c r="E87" s="100"/>
      <c r="F87" s="241"/>
      <c r="G87" s="242"/>
      <c r="H87" s="242"/>
      <c r="I87" s="252"/>
      <c r="J87" s="243"/>
      <c r="K87" s="244"/>
      <c r="M87" s="266"/>
      <c r="N87" s="246"/>
      <c r="O87" s="106"/>
      <c r="P87" s="188"/>
      <c r="Q87" s="189"/>
      <c r="R87" s="189"/>
      <c r="S87" s="101"/>
      <c r="T87" s="106"/>
      <c r="U87" s="101"/>
      <c r="V87" s="194"/>
      <c r="W87" s="323"/>
      <c r="X87" s="101"/>
      <c r="Y87" s="102"/>
      <c r="Z87" s="242"/>
      <c r="AA87" s="242"/>
      <c r="AB87" s="109"/>
      <c r="AC87" s="109"/>
      <c r="AD87" s="242"/>
      <c r="AE87" s="247"/>
      <c r="AF87" s="103"/>
      <c r="AG87" s="181"/>
      <c r="AH87" s="104"/>
      <c r="AI87" s="102"/>
      <c r="AJ87" s="248"/>
      <c r="AK87" s="102"/>
      <c r="AL87" s="102"/>
      <c r="AM87" s="102"/>
      <c r="AN87" s="109"/>
      <c r="AO87" s="110"/>
      <c r="AP87" s="111"/>
      <c r="AQ87" s="111"/>
      <c r="AR87" s="112"/>
      <c r="AS87" s="104"/>
      <c r="AT87" s="274"/>
      <c r="AU87" s="104"/>
      <c r="AV87" s="101"/>
      <c r="AW87" s="101"/>
      <c r="AX87" s="242"/>
      <c r="AY87" s="249"/>
      <c r="AZ87" s="101"/>
      <c r="BA87" s="101"/>
      <c r="BB87" s="102"/>
      <c r="BC87" s="106"/>
      <c r="BD87" s="101"/>
      <c r="BE87" s="102"/>
      <c r="BF87" s="100"/>
      <c r="BG87" s="101"/>
      <c r="BH87" s="102"/>
      <c r="BI87" s="102"/>
      <c r="BJ87" s="101"/>
      <c r="BK87" s="102"/>
      <c r="BL87" s="100"/>
      <c r="BM87" s="100"/>
      <c r="BN87" s="102"/>
      <c r="BO87" s="102"/>
      <c r="BP87" s="101"/>
      <c r="BQ87" s="102"/>
      <c r="BR87" s="102"/>
      <c r="BS87" s="102"/>
      <c r="BT87" s="102"/>
      <c r="BU87" s="104"/>
      <c r="BV87" s="104"/>
      <c r="BW87" s="103"/>
      <c r="BX87" s="104"/>
      <c r="BY87" s="102"/>
      <c r="BZ87" s="104"/>
      <c r="CA87" s="104"/>
      <c r="CB87" s="103"/>
      <c r="CC87" s="104"/>
      <c r="CD87" s="102"/>
      <c r="CE87" s="104"/>
      <c r="CF87" s="104"/>
      <c r="CG87" s="103"/>
      <c r="CH87" s="104"/>
      <c r="CI87" s="102"/>
      <c r="CJ87" s="105"/>
      <c r="CK87" s="101"/>
      <c r="CL87" s="106"/>
      <c r="CM87" s="102"/>
      <c r="CN87" s="105"/>
      <c r="CO87" s="107"/>
      <c r="CP87" s="108"/>
      <c r="CQ87" s="108"/>
      <c r="CR87" s="108"/>
      <c r="CS87" s="223"/>
      <c r="CT87" s="223"/>
      <c r="CU87" s="223"/>
      <c r="CV87" s="223"/>
      <c r="CW87" s="223"/>
      <c r="CX87" s="102"/>
      <c r="CY87" s="236"/>
      <c r="CZ87" s="223"/>
      <c r="DA87" s="102"/>
      <c r="DB87" s="223"/>
      <c r="DC87" s="221"/>
    </row>
    <row r="88" spans="1:107" s="245" customFormat="1" x14ac:dyDescent="0.25">
      <c r="A88" s="239"/>
      <c r="B88" s="189"/>
      <c r="C88" s="240"/>
      <c r="D88" s="240"/>
      <c r="E88" s="100"/>
      <c r="F88" s="241"/>
      <c r="G88" s="242"/>
      <c r="H88" s="242"/>
      <c r="I88" s="252"/>
      <c r="J88" s="243"/>
      <c r="K88" s="244"/>
      <c r="M88" s="266"/>
      <c r="N88" s="246"/>
      <c r="O88" s="106"/>
      <c r="P88" s="188"/>
      <c r="Q88" s="189"/>
      <c r="R88" s="189"/>
      <c r="S88" s="101"/>
      <c r="T88" s="106"/>
      <c r="U88" s="101"/>
      <c r="V88" s="194"/>
      <c r="W88" s="323"/>
      <c r="X88" s="101"/>
      <c r="Y88" s="102"/>
      <c r="Z88" s="242"/>
      <c r="AA88" s="242"/>
      <c r="AB88" s="109"/>
      <c r="AC88" s="109"/>
      <c r="AD88" s="242"/>
      <c r="AE88" s="247"/>
      <c r="AF88" s="103"/>
      <c r="AG88" s="181"/>
      <c r="AH88" s="104"/>
      <c r="AI88" s="102"/>
      <c r="AJ88" s="248"/>
      <c r="AK88" s="102"/>
      <c r="AL88" s="102"/>
      <c r="AM88" s="102"/>
      <c r="AN88" s="109"/>
      <c r="AO88" s="110"/>
      <c r="AP88" s="111"/>
      <c r="AQ88" s="111"/>
      <c r="AR88" s="112"/>
      <c r="AS88" s="104"/>
      <c r="AT88" s="274"/>
      <c r="AU88" s="104"/>
      <c r="AV88" s="101"/>
      <c r="AW88" s="101"/>
      <c r="AX88" s="242"/>
      <c r="AY88" s="249"/>
      <c r="AZ88" s="101"/>
      <c r="BA88" s="101"/>
      <c r="BB88" s="102"/>
      <c r="BC88" s="106"/>
      <c r="BD88" s="101"/>
      <c r="BE88" s="102"/>
      <c r="BF88" s="100"/>
      <c r="BG88" s="101"/>
      <c r="BH88" s="102"/>
      <c r="BI88" s="102"/>
      <c r="BJ88" s="101"/>
      <c r="BK88" s="102"/>
      <c r="BL88" s="100"/>
      <c r="BM88" s="100"/>
      <c r="BN88" s="102"/>
      <c r="BO88" s="102"/>
      <c r="BP88" s="101"/>
      <c r="BQ88" s="102"/>
      <c r="BR88" s="102"/>
      <c r="BS88" s="102"/>
      <c r="BT88" s="102"/>
      <c r="BU88" s="104"/>
      <c r="BV88" s="104"/>
      <c r="BW88" s="103"/>
      <c r="BX88" s="104"/>
      <c r="BY88" s="102"/>
      <c r="BZ88" s="104"/>
      <c r="CA88" s="104"/>
      <c r="CB88" s="103"/>
      <c r="CC88" s="104"/>
      <c r="CD88" s="102"/>
      <c r="CE88" s="104"/>
      <c r="CF88" s="104"/>
      <c r="CG88" s="103"/>
      <c r="CH88" s="104"/>
      <c r="CI88" s="102"/>
      <c r="CJ88" s="105"/>
      <c r="CK88" s="101"/>
      <c r="CL88" s="106"/>
      <c r="CM88" s="102"/>
      <c r="CN88" s="105"/>
      <c r="CO88" s="107"/>
      <c r="CP88" s="108"/>
      <c r="CQ88" s="108"/>
      <c r="CR88" s="108"/>
      <c r="CS88" s="223"/>
      <c r="CT88" s="223"/>
      <c r="CU88" s="223"/>
      <c r="CV88" s="223"/>
      <c r="CW88" s="223"/>
      <c r="CX88" s="102"/>
      <c r="CY88" s="236"/>
      <c r="CZ88" s="223"/>
      <c r="DA88" s="102"/>
      <c r="DB88" s="223"/>
      <c r="DC88" s="221"/>
    </row>
    <row r="89" spans="1:107" s="245" customFormat="1" x14ac:dyDescent="0.25">
      <c r="A89" s="239"/>
      <c r="B89" s="189"/>
      <c r="C89" s="240"/>
      <c r="D89" s="240"/>
      <c r="E89" s="100"/>
      <c r="F89" s="241"/>
      <c r="G89" s="242"/>
      <c r="H89" s="242"/>
      <c r="I89" s="252"/>
      <c r="J89" s="243"/>
      <c r="K89" s="244"/>
      <c r="M89" s="266"/>
      <c r="N89" s="246"/>
      <c r="O89" s="106"/>
      <c r="P89" s="188"/>
      <c r="Q89" s="189"/>
      <c r="R89" s="189"/>
      <c r="S89" s="101"/>
      <c r="T89" s="106"/>
      <c r="U89" s="101"/>
      <c r="V89" s="194"/>
      <c r="W89" s="323"/>
      <c r="X89" s="101"/>
      <c r="Y89" s="102"/>
      <c r="Z89" s="242"/>
      <c r="AA89" s="242"/>
      <c r="AB89" s="109"/>
      <c r="AC89" s="109"/>
      <c r="AD89" s="242"/>
      <c r="AE89" s="247"/>
      <c r="AF89" s="103"/>
      <c r="AG89" s="181"/>
      <c r="AH89" s="104"/>
      <c r="AI89" s="102"/>
      <c r="AJ89" s="248"/>
      <c r="AK89" s="102"/>
      <c r="AL89" s="102"/>
      <c r="AM89" s="102"/>
      <c r="AN89" s="109"/>
      <c r="AO89" s="110"/>
      <c r="AP89" s="111"/>
      <c r="AQ89" s="111"/>
      <c r="AR89" s="112"/>
      <c r="AS89" s="104"/>
      <c r="AT89" s="274"/>
      <c r="AU89" s="104"/>
      <c r="AV89" s="101"/>
      <c r="AW89" s="101"/>
      <c r="AX89" s="242"/>
      <c r="AY89" s="249"/>
      <c r="AZ89" s="101"/>
      <c r="BA89" s="101"/>
      <c r="BB89" s="102"/>
      <c r="BC89" s="106"/>
      <c r="BD89" s="101"/>
      <c r="BE89" s="102"/>
      <c r="BF89" s="100"/>
      <c r="BG89" s="101"/>
      <c r="BH89" s="102"/>
      <c r="BI89" s="102"/>
      <c r="BJ89" s="101"/>
      <c r="BK89" s="102"/>
      <c r="BL89" s="100"/>
      <c r="BM89" s="100"/>
      <c r="BN89" s="102"/>
      <c r="BO89" s="102"/>
      <c r="BP89" s="101"/>
      <c r="BQ89" s="102"/>
      <c r="BR89" s="102"/>
      <c r="BS89" s="102"/>
      <c r="BT89" s="102"/>
      <c r="BU89" s="104"/>
      <c r="BV89" s="104"/>
      <c r="BW89" s="103"/>
      <c r="BX89" s="104"/>
      <c r="BY89" s="102"/>
      <c r="BZ89" s="104"/>
      <c r="CA89" s="104"/>
      <c r="CB89" s="103"/>
      <c r="CC89" s="104"/>
      <c r="CD89" s="102"/>
      <c r="CE89" s="104"/>
      <c r="CF89" s="104"/>
      <c r="CG89" s="103"/>
      <c r="CH89" s="104"/>
      <c r="CI89" s="102"/>
      <c r="CJ89" s="105"/>
      <c r="CK89" s="101"/>
      <c r="CL89" s="106"/>
      <c r="CM89" s="102"/>
      <c r="CN89" s="105"/>
      <c r="CO89" s="107"/>
      <c r="CP89" s="108"/>
      <c r="CQ89" s="108"/>
      <c r="CR89" s="108"/>
      <c r="CS89" s="223"/>
      <c r="CT89" s="223"/>
      <c r="CU89" s="223"/>
      <c r="CV89" s="223"/>
      <c r="CW89" s="223"/>
      <c r="CX89" s="102"/>
      <c r="CY89" s="236"/>
      <c r="CZ89" s="223"/>
      <c r="DA89" s="102"/>
      <c r="DB89" s="223"/>
      <c r="DC89" s="221"/>
    </row>
    <row r="90" spans="1:107" s="245" customFormat="1" x14ac:dyDescent="0.25">
      <c r="A90" s="239"/>
      <c r="B90" s="189"/>
      <c r="C90" s="240"/>
      <c r="D90" s="240"/>
      <c r="E90" s="100"/>
      <c r="F90" s="241"/>
      <c r="G90" s="242"/>
      <c r="H90" s="242"/>
      <c r="I90" s="252"/>
      <c r="J90" s="243"/>
      <c r="K90" s="244"/>
      <c r="M90" s="266"/>
      <c r="N90" s="246"/>
      <c r="O90" s="106"/>
      <c r="P90" s="188"/>
      <c r="Q90" s="189"/>
      <c r="R90" s="189"/>
      <c r="S90" s="101"/>
      <c r="T90" s="106"/>
      <c r="U90" s="101"/>
      <c r="V90" s="194"/>
      <c r="W90" s="323"/>
      <c r="X90" s="101"/>
      <c r="Y90" s="102"/>
      <c r="Z90" s="242"/>
      <c r="AA90" s="242"/>
      <c r="AB90" s="109"/>
      <c r="AC90" s="109"/>
      <c r="AD90" s="242"/>
      <c r="AE90" s="247"/>
      <c r="AF90" s="103"/>
      <c r="AG90" s="181"/>
      <c r="AH90" s="104"/>
      <c r="AI90" s="102"/>
      <c r="AJ90" s="248"/>
      <c r="AK90" s="102"/>
      <c r="AL90" s="102"/>
      <c r="AM90" s="102"/>
      <c r="AN90" s="109"/>
      <c r="AO90" s="110"/>
      <c r="AP90" s="111"/>
      <c r="AQ90" s="111"/>
      <c r="AR90" s="112"/>
      <c r="AS90" s="104"/>
      <c r="AT90" s="274"/>
      <c r="AU90" s="104"/>
      <c r="AV90" s="101"/>
      <c r="AW90" s="101"/>
      <c r="AX90" s="242"/>
      <c r="AY90" s="249"/>
      <c r="AZ90" s="101"/>
      <c r="BA90" s="101"/>
      <c r="BB90" s="102"/>
      <c r="BC90" s="106"/>
      <c r="BD90" s="101"/>
      <c r="BE90" s="102"/>
      <c r="BF90" s="100"/>
      <c r="BG90" s="101"/>
      <c r="BH90" s="102"/>
      <c r="BI90" s="102"/>
      <c r="BJ90" s="101"/>
      <c r="BK90" s="102"/>
      <c r="BL90" s="100"/>
      <c r="BM90" s="100"/>
      <c r="BN90" s="102"/>
      <c r="BO90" s="102"/>
      <c r="BP90" s="101"/>
      <c r="BQ90" s="102"/>
      <c r="BR90" s="102"/>
      <c r="BS90" s="102"/>
      <c r="BT90" s="102"/>
      <c r="BU90" s="104"/>
      <c r="BV90" s="104"/>
      <c r="BW90" s="103"/>
      <c r="BX90" s="104"/>
      <c r="BY90" s="102"/>
      <c r="BZ90" s="104"/>
      <c r="CA90" s="104"/>
      <c r="CB90" s="103"/>
      <c r="CC90" s="104"/>
      <c r="CD90" s="102"/>
      <c r="CE90" s="104"/>
      <c r="CF90" s="104"/>
      <c r="CG90" s="103"/>
      <c r="CH90" s="104"/>
      <c r="CI90" s="102"/>
      <c r="CJ90" s="105"/>
      <c r="CK90" s="101"/>
      <c r="CL90" s="106"/>
      <c r="CM90" s="102"/>
      <c r="CN90" s="105"/>
      <c r="CO90" s="107"/>
      <c r="CP90" s="108"/>
      <c r="CQ90" s="108"/>
      <c r="CR90" s="108"/>
      <c r="CS90" s="223"/>
      <c r="CT90" s="223"/>
      <c r="CU90" s="223"/>
      <c r="CV90" s="223"/>
      <c r="CW90" s="223"/>
      <c r="CX90" s="102"/>
      <c r="CY90" s="236"/>
      <c r="CZ90" s="223"/>
      <c r="DA90" s="102"/>
      <c r="DB90" s="223"/>
      <c r="DC90" s="221"/>
    </row>
    <row r="91" spans="1:107" s="245" customFormat="1" x14ac:dyDescent="0.25">
      <c r="A91" s="239"/>
      <c r="B91" s="189"/>
      <c r="C91" s="240"/>
      <c r="D91" s="240"/>
      <c r="E91" s="100"/>
      <c r="F91" s="241"/>
      <c r="G91" s="242"/>
      <c r="H91" s="242"/>
      <c r="I91" s="252"/>
      <c r="J91" s="243"/>
      <c r="K91" s="244"/>
      <c r="M91" s="266"/>
      <c r="N91" s="246"/>
      <c r="O91" s="106"/>
      <c r="P91" s="188"/>
      <c r="Q91" s="189"/>
      <c r="R91" s="189"/>
      <c r="S91" s="101"/>
      <c r="T91" s="106"/>
      <c r="U91" s="101"/>
      <c r="V91" s="194"/>
      <c r="W91" s="323"/>
      <c r="X91" s="101"/>
      <c r="Y91" s="102"/>
      <c r="Z91" s="242"/>
      <c r="AA91" s="242"/>
      <c r="AB91" s="109"/>
      <c r="AC91" s="109"/>
      <c r="AD91" s="242"/>
      <c r="AE91" s="247"/>
      <c r="AF91" s="103"/>
      <c r="AG91" s="181"/>
      <c r="AH91" s="104"/>
      <c r="AI91" s="102"/>
      <c r="AJ91" s="248"/>
      <c r="AK91" s="102"/>
      <c r="AL91" s="102"/>
      <c r="AM91" s="102"/>
      <c r="AN91" s="109"/>
      <c r="AO91" s="110"/>
      <c r="AP91" s="111"/>
      <c r="AQ91" s="111"/>
      <c r="AR91" s="112"/>
      <c r="AS91" s="104"/>
      <c r="AT91" s="274"/>
      <c r="AU91" s="104"/>
      <c r="AV91" s="101"/>
      <c r="AW91" s="101"/>
      <c r="AX91" s="242"/>
      <c r="AY91" s="249"/>
      <c r="AZ91" s="101"/>
      <c r="BA91" s="101"/>
      <c r="BB91" s="102"/>
      <c r="BC91" s="106"/>
      <c r="BD91" s="101"/>
      <c r="BE91" s="102"/>
      <c r="BF91" s="100"/>
      <c r="BG91" s="101"/>
      <c r="BH91" s="102"/>
      <c r="BI91" s="102"/>
      <c r="BJ91" s="101"/>
      <c r="BK91" s="102"/>
      <c r="BL91" s="100"/>
      <c r="BM91" s="100"/>
      <c r="BN91" s="102"/>
      <c r="BO91" s="102"/>
      <c r="BP91" s="101"/>
      <c r="BQ91" s="102"/>
      <c r="BR91" s="102"/>
      <c r="BS91" s="102"/>
      <c r="BT91" s="102"/>
      <c r="BU91" s="104"/>
      <c r="BV91" s="104"/>
      <c r="BW91" s="103"/>
      <c r="BX91" s="104"/>
      <c r="BY91" s="102"/>
      <c r="BZ91" s="104"/>
      <c r="CA91" s="104"/>
      <c r="CB91" s="103"/>
      <c r="CC91" s="104"/>
      <c r="CD91" s="102"/>
      <c r="CE91" s="104"/>
      <c r="CF91" s="104"/>
      <c r="CG91" s="103"/>
      <c r="CH91" s="104"/>
      <c r="CI91" s="102"/>
      <c r="CJ91" s="105"/>
      <c r="CK91" s="101"/>
      <c r="CL91" s="106"/>
      <c r="CM91" s="102"/>
      <c r="CN91" s="105"/>
      <c r="CO91" s="107"/>
      <c r="CP91" s="108"/>
      <c r="CQ91" s="108"/>
      <c r="CR91" s="108"/>
      <c r="CS91" s="223"/>
      <c r="CT91" s="223"/>
      <c r="CU91" s="223"/>
      <c r="CV91" s="223"/>
      <c r="CW91" s="223"/>
      <c r="CX91" s="102"/>
      <c r="CY91" s="236"/>
      <c r="CZ91" s="223"/>
      <c r="DA91" s="102"/>
      <c r="DB91" s="223"/>
      <c r="DC91" s="221"/>
    </row>
    <row r="92" spans="1:107" s="245" customFormat="1" x14ac:dyDescent="0.25">
      <c r="A92" s="239"/>
      <c r="B92" s="189"/>
      <c r="C92" s="240"/>
      <c r="D92" s="240"/>
      <c r="E92" s="100"/>
      <c r="F92" s="241"/>
      <c r="G92" s="242"/>
      <c r="H92" s="242"/>
      <c r="I92" s="252"/>
      <c r="J92" s="243"/>
      <c r="K92" s="244"/>
      <c r="M92" s="266"/>
      <c r="N92" s="246"/>
      <c r="O92" s="106"/>
      <c r="P92" s="188"/>
      <c r="Q92" s="189"/>
      <c r="R92" s="189"/>
      <c r="S92" s="101"/>
      <c r="T92" s="106"/>
      <c r="U92" s="101"/>
      <c r="V92" s="194"/>
      <c r="W92" s="323"/>
      <c r="X92" s="101"/>
      <c r="Y92" s="102"/>
      <c r="Z92" s="242"/>
      <c r="AA92" s="242"/>
      <c r="AB92" s="109"/>
      <c r="AC92" s="109"/>
      <c r="AD92" s="242"/>
      <c r="AE92" s="247"/>
      <c r="AF92" s="103"/>
      <c r="AG92" s="181"/>
      <c r="AH92" s="104"/>
      <c r="AI92" s="102"/>
      <c r="AJ92" s="248"/>
      <c r="AK92" s="102"/>
      <c r="AL92" s="102"/>
      <c r="AM92" s="102"/>
      <c r="AN92" s="109"/>
      <c r="AO92" s="110"/>
      <c r="AP92" s="111"/>
      <c r="AQ92" s="111"/>
      <c r="AR92" s="112"/>
      <c r="AS92" s="104"/>
      <c r="AT92" s="274"/>
      <c r="AU92" s="104"/>
      <c r="AV92" s="101"/>
      <c r="AW92" s="101"/>
      <c r="AX92" s="242"/>
      <c r="AY92" s="249"/>
      <c r="AZ92" s="101"/>
      <c r="BA92" s="101"/>
      <c r="BB92" s="102"/>
      <c r="BC92" s="106"/>
      <c r="BD92" s="101"/>
      <c r="BE92" s="102"/>
      <c r="BF92" s="100"/>
      <c r="BG92" s="101"/>
      <c r="BH92" s="102"/>
      <c r="BI92" s="102"/>
      <c r="BJ92" s="101"/>
      <c r="BK92" s="102"/>
      <c r="BL92" s="100"/>
      <c r="BM92" s="100"/>
      <c r="BN92" s="102"/>
      <c r="BO92" s="102"/>
      <c r="BP92" s="101"/>
      <c r="BQ92" s="102"/>
      <c r="BR92" s="102"/>
      <c r="BS92" s="102"/>
      <c r="BT92" s="102"/>
      <c r="BU92" s="104"/>
      <c r="BV92" s="104"/>
      <c r="BW92" s="103"/>
      <c r="BX92" s="104"/>
      <c r="BY92" s="102"/>
      <c r="BZ92" s="104"/>
      <c r="CA92" s="104"/>
      <c r="CB92" s="103"/>
      <c r="CC92" s="104"/>
      <c r="CD92" s="102"/>
      <c r="CE92" s="104"/>
      <c r="CF92" s="104"/>
      <c r="CG92" s="103"/>
      <c r="CH92" s="104"/>
      <c r="CI92" s="102"/>
      <c r="CJ92" s="105"/>
      <c r="CK92" s="101"/>
      <c r="CL92" s="106"/>
      <c r="CM92" s="102"/>
      <c r="CN92" s="105"/>
      <c r="CO92" s="107"/>
      <c r="CP92" s="108"/>
      <c r="CQ92" s="108"/>
      <c r="CR92" s="108"/>
      <c r="CS92" s="223"/>
      <c r="CT92" s="223"/>
      <c r="CU92" s="223"/>
      <c r="CV92" s="223"/>
      <c r="CW92" s="223"/>
      <c r="CX92" s="102"/>
      <c r="CY92" s="236"/>
      <c r="CZ92" s="223"/>
      <c r="DA92" s="102"/>
      <c r="DB92" s="223"/>
      <c r="DC92" s="221"/>
    </row>
    <row r="93" spans="1:107" s="245" customFormat="1" x14ac:dyDescent="0.25">
      <c r="A93" s="239"/>
      <c r="B93" s="189"/>
      <c r="C93" s="240"/>
      <c r="D93" s="240"/>
      <c r="E93" s="100"/>
      <c r="F93" s="241"/>
      <c r="G93" s="242"/>
      <c r="H93" s="242"/>
      <c r="I93" s="252"/>
      <c r="J93" s="243"/>
      <c r="K93" s="244"/>
      <c r="M93" s="266"/>
      <c r="N93" s="246"/>
      <c r="O93" s="106"/>
      <c r="P93" s="188"/>
      <c r="Q93" s="189"/>
      <c r="R93" s="189"/>
      <c r="S93" s="101"/>
      <c r="T93" s="106"/>
      <c r="U93" s="101"/>
      <c r="V93" s="194"/>
      <c r="W93" s="323"/>
      <c r="X93" s="101"/>
      <c r="Y93" s="102"/>
      <c r="Z93" s="242"/>
      <c r="AA93" s="242"/>
      <c r="AB93" s="109"/>
      <c r="AC93" s="109"/>
      <c r="AD93" s="242"/>
      <c r="AE93" s="247"/>
      <c r="AF93" s="103"/>
      <c r="AG93" s="181"/>
      <c r="AH93" s="104"/>
      <c r="AI93" s="102"/>
      <c r="AJ93" s="248"/>
      <c r="AK93" s="102"/>
      <c r="AL93" s="102"/>
      <c r="AM93" s="102"/>
      <c r="AN93" s="109"/>
      <c r="AO93" s="110"/>
      <c r="AP93" s="111"/>
      <c r="AQ93" s="111"/>
      <c r="AR93" s="112"/>
      <c r="AS93" s="104"/>
      <c r="AT93" s="274"/>
      <c r="AU93" s="104"/>
      <c r="AV93" s="101"/>
      <c r="AW93" s="101"/>
      <c r="AX93" s="242"/>
      <c r="AY93" s="249"/>
      <c r="AZ93" s="101"/>
      <c r="BA93" s="101"/>
      <c r="BB93" s="102"/>
      <c r="BC93" s="106"/>
      <c r="BD93" s="101"/>
      <c r="BE93" s="102"/>
      <c r="BF93" s="100"/>
      <c r="BG93" s="101"/>
      <c r="BH93" s="102"/>
      <c r="BI93" s="102"/>
      <c r="BJ93" s="101"/>
      <c r="BK93" s="102"/>
      <c r="BL93" s="100"/>
      <c r="BM93" s="100"/>
      <c r="BN93" s="102"/>
      <c r="BO93" s="102"/>
      <c r="BP93" s="101"/>
      <c r="BQ93" s="102"/>
      <c r="BR93" s="102"/>
      <c r="BS93" s="102"/>
      <c r="BT93" s="102"/>
      <c r="BU93" s="104"/>
      <c r="BV93" s="104"/>
      <c r="BW93" s="103"/>
      <c r="BX93" s="104"/>
      <c r="BY93" s="102"/>
      <c r="BZ93" s="104"/>
      <c r="CA93" s="104"/>
      <c r="CB93" s="103"/>
      <c r="CC93" s="104"/>
      <c r="CD93" s="102"/>
      <c r="CE93" s="104"/>
      <c r="CF93" s="104"/>
      <c r="CG93" s="103"/>
      <c r="CH93" s="104"/>
      <c r="CI93" s="102"/>
      <c r="CJ93" s="105"/>
      <c r="CK93" s="101"/>
      <c r="CL93" s="106"/>
      <c r="CM93" s="102"/>
      <c r="CN93" s="105"/>
      <c r="CO93" s="107"/>
      <c r="CP93" s="108"/>
      <c r="CQ93" s="108"/>
      <c r="CR93" s="108"/>
      <c r="CS93" s="223"/>
      <c r="CT93" s="223"/>
      <c r="CU93" s="223"/>
      <c r="CV93" s="223"/>
      <c r="CW93" s="223"/>
      <c r="CX93" s="102"/>
      <c r="CY93" s="236"/>
      <c r="CZ93" s="223"/>
      <c r="DA93" s="102"/>
      <c r="DB93" s="223"/>
      <c r="DC93" s="221"/>
    </row>
    <row r="94" spans="1:107" s="245" customFormat="1" x14ac:dyDescent="0.25">
      <c r="A94" s="239"/>
      <c r="B94" s="189"/>
      <c r="C94" s="240"/>
      <c r="D94" s="240"/>
      <c r="E94" s="100"/>
      <c r="F94" s="241"/>
      <c r="G94" s="242"/>
      <c r="H94" s="242"/>
      <c r="I94" s="252"/>
      <c r="J94" s="243"/>
      <c r="K94" s="244"/>
      <c r="M94" s="266"/>
      <c r="N94" s="246"/>
      <c r="O94" s="106"/>
      <c r="P94" s="188"/>
      <c r="Q94" s="189"/>
      <c r="R94" s="189"/>
      <c r="S94" s="101"/>
      <c r="T94" s="106"/>
      <c r="U94" s="101"/>
      <c r="V94" s="194"/>
      <c r="W94" s="323"/>
      <c r="X94" s="101"/>
      <c r="Y94" s="102"/>
      <c r="Z94" s="242"/>
      <c r="AA94" s="242"/>
      <c r="AB94" s="109"/>
      <c r="AC94" s="109"/>
      <c r="AD94" s="242"/>
      <c r="AE94" s="247"/>
      <c r="AF94" s="103"/>
      <c r="AG94" s="181"/>
      <c r="AH94" s="104"/>
      <c r="AI94" s="102"/>
      <c r="AJ94" s="248"/>
      <c r="AK94" s="102"/>
      <c r="AL94" s="102"/>
      <c r="AM94" s="102"/>
      <c r="AN94" s="109"/>
      <c r="AO94" s="110"/>
      <c r="AP94" s="111"/>
      <c r="AQ94" s="111"/>
      <c r="AR94" s="112"/>
      <c r="AS94" s="104"/>
      <c r="AT94" s="274"/>
      <c r="AU94" s="104"/>
      <c r="AV94" s="101"/>
      <c r="AW94" s="101"/>
      <c r="AX94" s="242"/>
      <c r="AY94" s="249"/>
      <c r="AZ94" s="101"/>
      <c r="BA94" s="101"/>
      <c r="BB94" s="102"/>
      <c r="BC94" s="106"/>
      <c r="BD94" s="101"/>
      <c r="BE94" s="102"/>
      <c r="BF94" s="100"/>
      <c r="BG94" s="101"/>
      <c r="BH94" s="102"/>
      <c r="BI94" s="102"/>
      <c r="BJ94" s="101"/>
      <c r="BK94" s="102"/>
      <c r="BL94" s="100"/>
      <c r="BM94" s="100"/>
      <c r="BN94" s="102"/>
      <c r="BO94" s="102"/>
      <c r="BP94" s="101"/>
      <c r="BQ94" s="102"/>
      <c r="BR94" s="102"/>
      <c r="BS94" s="102"/>
      <c r="BT94" s="102"/>
      <c r="BU94" s="104"/>
      <c r="BV94" s="104"/>
      <c r="BW94" s="103"/>
      <c r="BX94" s="104"/>
      <c r="BY94" s="102"/>
      <c r="BZ94" s="104"/>
      <c r="CA94" s="104"/>
      <c r="CB94" s="103"/>
      <c r="CC94" s="104"/>
      <c r="CD94" s="102"/>
      <c r="CE94" s="104"/>
      <c r="CF94" s="104"/>
      <c r="CG94" s="103"/>
      <c r="CH94" s="104"/>
      <c r="CI94" s="102"/>
      <c r="CJ94" s="105"/>
      <c r="CK94" s="101"/>
      <c r="CL94" s="106"/>
      <c r="CM94" s="102"/>
      <c r="CN94" s="105"/>
      <c r="CO94" s="107"/>
      <c r="CP94" s="108"/>
      <c r="CQ94" s="108"/>
      <c r="CR94" s="108"/>
      <c r="CS94" s="223"/>
      <c r="CT94" s="223"/>
      <c r="CU94" s="223"/>
      <c r="CV94" s="223"/>
      <c r="CW94" s="223"/>
      <c r="CX94" s="102"/>
      <c r="CY94" s="236"/>
      <c r="CZ94" s="223"/>
      <c r="DA94" s="102"/>
      <c r="DB94" s="223"/>
      <c r="DC94" s="221"/>
    </row>
    <row r="95" spans="1:107" s="245" customFormat="1" x14ac:dyDescent="0.25">
      <c r="A95" s="239"/>
      <c r="B95" s="189"/>
      <c r="C95" s="240"/>
      <c r="D95" s="240"/>
      <c r="E95" s="100"/>
      <c r="F95" s="241"/>
      <c r="G95" s="242"/>
      <c r="H95" s="242"/>
      <c r="I95" s="252"/>
      <c r="J95" s="243"/>
      <c r="K95" s="244"/>
      <c r="M95" s="266"/>
      <c r="N95" s="246"/>
      <c r="O95" s="106"/>
      <c r="P95" s="188"/>
      <c r="Q95" s="189"/>
      <c r="R95" s="189"/>
      <c r="S95" s="101"/>
      <c r="T95" s="106"/>
      <c r="U95" s="101"/>
      <c r="V95" s="194"/>
      <c r="W95" s="323"/>
      <c r="X95" s="101"/>
      <c r="Y95" s="102"/>
      <c r="Z95" s="242"/>
      <c r="AA95" s="242"/>
      <c r="AB95" s="109"/>
      <c r="AC95" s="109"/>
      <c r="AD95" s="242"/>
      <c r="AE95" s="247"/>
      <c r="AF95" s="103"/>
      <c r="AG95" s="181"/>
      <c r="AH95" s="104"/>
      <c r="AI95" s="102"/>
      <c r="AJ95" s="248"/>
      <c r="AK95" s="102"/>
      <c r="AL95" s="102"/>
      <c r="AM95" s="102"/>
      <c r="AN95" s="109"/>
      <c r="AO95" s="110"/>
      <c r="AP95" s="111"/>
      <c r="AQ95" s="111"/>
      <c r="AR95" s="112"/>
      <c r="AS95" s="104"/>
      <c r="AT95" s="274"/>
      <c r="AU95" s="104"/>
      <c r="AV95" s="101"/>
      <c r="AW95" s="101"/>
      <c r="AX95" s="242"/>
      <c r="AY95" s="249"/>
      <c r="AZ95" s="101"/>
      <c r="BA95" s="101"/>
      <c r="BB95" s="102"/>
      <c r="BC95" s="106"/>
      <c r="BD95" s="101"/>
      <c r="BE95" s="102"/>
      <c r="BF95" s="100"/>
      <c r="BG95" s="101"/>
      <c r="BH95" s="102"/>
      <c r="BI95" s="102"/>
      <c r="BJ95" s="101"/>
      <c r="BK95" s="102"/>
      <c r="BL95" s="100"/>
      <c r="BM95" s="100"/>
      <c r="BN95" s="102"/>
      <c r="BO95" s="102"/>
      <c r="BP95" s="101"/>
      <c r="BQ95" s="102"/>
      <c r="BR95" s="102"/>
      <c r="BS95" s="102"/>
      <c r="BT95" s="102"/>
      <c r="BU95" s="104"/>
      <c r="BV95" s="104"/>
      <c r="BW95" s="103"/>
      <c r="BX95" s="104"/>
      <c r="BY95" s="102"/>
      <c r="BZ95" s="104"/>
      <c r="CA95" s="104"/>
      <c r="CB95" s="103"/>
      <c r="CC95" s="104"/>
      <c r="CD95" s="102"/>
      <c r="CE95" s="104"/>
      <c r="CF95" s="104"/>
      <c r="CG95" s="103"/>
      <c r="CH95" s="104"/>
      <c r="CI95" s="102"/>
      <c r="CJ95" s="105"/>
      <c r="CK95" s="101"/>
      <c r="CL95" s="106"/>
      <c r="CM95" s="102"/>
      <c r="CN95" s="105"/>
      <c r="CO95" s="107"/>
      <c r="CP95" s="108"/>
      <c r="CQ95" s="108"/>
      <c r="CR95" s="108"/>
      <c r="CS95" s="223"/>
      <c r="CT95" s="223"/>
      <c r="CU95" s="223"/>
      <c r="CV95" s="223"/>
      <c r="CW95" s="223"/>
      <c r="CX95" s="102"/>
      <c r="CY95" s="236"/>
      <c r="CZ95" s="223"/>
      <c r="DA95" s="102"/>
      <c r="DB95" s="223"/>
      <c r="DC95" s="221"/>
    </row>
    <row r="96" spans="1:107" s="245" customFormat="1" x14ac:dyDescent="0.25">
      <c r="A96" s="239"/>
      <c r="B96" s="189"/>
      <c r="C96" s="240"/>
      <c r="D96" s="240"/>
      <c r="E96" s="100"/>
      <c r="F96" s="241"/>
      <c r="G96" s="242"/>
      <c r="H96" s="242"/>
      <c r="I96" s="252"/>
      <c r="J96" s="243"/>
      <c r="K96" s="244"/>
      <c r="M96" s="266"/>
      <c r="N96" s="246"/>
      <c r="O96" s="106"/>
      <c r="P96" s="188"/>
      <c r="Q96" s="189"/>
      <c r="R96" s="189"/>
      <c r="S96" s="101"/>
      <c r="T96" s="106"/>
      <c r="U96" s="101"/>
      <c r="V96" s="194"/>
      <c r="W96" s="323"/>
      <c r="X96" s="101"/>
      <c r="Y96" s="102"/>
      <c r="Z96" s="242"/>
      <c r="AA96" s="242"/>
      <c r="AB96" s="109"/>
      <c r="AC96" s="109"/>
      <c r="AD96" s="242"/>
      <c r="AE96" s="247"/>
      <c r="AF96" s="103"/>
      <c r="AG96" s="181"/>
      <c r="AH96" s="104"/>
      <c r="AI96" s="102"/>
      <c r="AJ96" s="248"/>
      <c r="AK96" s="102"/>
      <c r="AL96" s="102"/>
      <c r="AM96" s="102"/>
      <c r="AN96" s="109"/>
      <c r="AO96" s="110"/>
      <c r="AP96" s="111"/>
      <c r="AQ96" s="111"/>
      <c r="AR96" s="112"/>
      <c r="AS96" s="104"/>
      <c r="AT96" s="274"/>
      <c r="AU96" s="104"/>
      <c r="AV96" s="101"/>
      <c r="AW96" s="101"/>
      <c r="AX96" s="242"/>
      <c r="AY96" s="249"/>
      <c r="AZ96" s="101"/>
      <c r="BA96" s="101"/>
      <c r="BB96" s="102"/>
      <c r="BC96" s="106"/>
      <c r="BD96" s="101"/>
      <c r="BE96" s="102"/>
      <c r="BF96" s="100"/>
      <c r="BG96" s="101"/>
      <c r="BH96" s="102"/>
      <c r="BI96" s="102"/>
      <c r="BJ96" s="101"/>
      <c r="BK96" s="102"/>
      <c r="BL96" s="100"/>
      <c r="BM96" s="100"/>
      <c r="BN96" s="102"/>
      <c r="BO96" s="102"/>
      <c r="BP96" s="101"/>
      <c r="BQ96" s="102"/>
      <c r="BR96" s="102"/>
      <c r="BS96" s="102"/>
      <c r="BT96" s="102"/>
      <c r="BU96" s="104"/>
      <c r="BV96" s="104"/>
      <c r="BW96" s="103"/>
      <c r="BX96" s="104"/>
      <c r="BY96" s="102"/>
      <c r="BZ96" s="104"/>
      <c r="CA96" s="104"/>
      <c r="CB96" s="103"/>
      <c r="CC96" s="104"/>
      <c r="CD96" s="102"/>
      <c r="CE96" s="104"/>
      <c r="CF96" s="104"/>
      <c r="CG96" s="103"/>
      <c r="CH96" s="104"/>
      <c r="CI96" s="102"/>
      <c r="CJ96" s="105"/>
      <c r="CK96" s="101"/>
      <c r="CL96" s="106"/>
      <c r="CM96" s="102"/>
      <c r="CN96" s="105"/>
      <c r="CO96" s="107"/>
      <c r="CP96" s="108"/>
      <c r="CQ96" s="108"/>
      <c r="CR96" s="108"/>
      <c r="CS96" s="223"/>
      <c r="CT96" s="223"/>
      <c r="CU96" s="223"/>
      <c r="CV96" s="223"/>
      <c r="CW96" s="223"/>
      <c r="CX96" s="102"/>
      <c r="CY96" s="236"/>
      <c r="CZ96" s="223"/>
      <c r="DA96" s="102"/>
      <c r="DB96" s="223"/>
      <c r="DC96" s="221"/>
    </row>
  </sheetData>
  <dataConsolidate/>
  <mergeCells count="4">
    <mergeCell ref="E6:AM6"/>
    <mergeCell ref="E2:AM2"/>
    <mergeCell ref="E4:AM4"/>
    <mergeCell ref="E3:AM3"/>
  </mergeCells>
  <conditionalFormatting sqref="T15">
    <cfRule type="cellIs" dxfId="938" priority="78" operator="equal">
      <formula>"DESIERTA"</formula>
    </cfRule>
  </conditionalFormatting>
  <conditionalFormatting sqref="T16">
    <cfRule type="cellIs" dxfId="937" priority="75" operator="equal">
      <formula>"DESIERTA"</formula>
    </cfRule>
  </conditionalFormatting>
  <conditionalFormatting sqref="T18">
    <cfRule type="cellIs" dxfId="936" priority="69" operator="equal">
      <formula>"DESIERTA"</formula>
    </cfRule>
  </conditionalFormatting>
  <conditionalFormatting sqref="T44 T41:T42 T10:T11">
    <cfRule type="cellIs" dxfId="935" priority="90" operator="equal">
      <formula>"DESIERTA"</formula>
    </cfRule>
  </conditionalFormatting>
  <conditionalFormatting sqref="T12">
    <cfRule type="cellIs" dxfId="934" priority="87" operator="equal">
      <formula>"DESIERTA"</formula>
    </cfRule>
  </conditionalFormatting>
  <conditionalFormatting sqref="T13">
    <cfRule type="cellIs" dxfId="933" priority="84" operator="equal">
      <formula>"DESIERTA"</formula>
    </cfRule>
  </conditionalFormatting>
  <conditionalFormatting sqref="T14">
    <cfRule type="cellIs" dxfId="932" priority="81" operator="equal">
      <formula>"DESIERTA"</formula>
    </cfRule>
  </conditionalFormatting>
  <conditionalFormatting sqref="T17">
    <cfRule type="cellIs" dxfId="931" priority="72" operator="equal">
      <formula>"DESIERTA"</formula>
    </cfRule>
  </conditionalFormatting>
  <conditionalFormatting sqref="T19">
    <cfRule type="cellIs" dxfId="930" priority="66" operator="equal">
      <formula>"DESIERTA"</formula>
    </cfRule>
  </conditionalFormatting>
  <conditionalFormatting sqref="T20:T22">
    <cfRule type="cellIs" dxfId="929" priority="63" operator="equal">
      <formula>"DESIERTA"</formula>
    </cfRule>
  </conditionalFormatting>
  <conditionalFormatting sqref="T23">
    <cfRule type="cellIs" dxfId="928" priority="60" operator="equal">
      <formula>"DESIERTA"</formula>
    </cfRule>
  </conditionalFormatting>
  <conditionalFormatting sqref="T24">
    <cfRule type="cellIs" dxfId="927" priority="57" operator="equal">
      <formula>"DESIERTA"</formula>
    </cfRule>
  </conditionalFormatting>
  <conditionalFormatting sqref="T25">
    <cfRule type="cellIs" dxfId="926" priority="54" operator="equal">
      <formula>"DESIERTA"</formula>
    </cfRule>
  </conditionalFormatting>
  <conditionalFormatting sqref="T27">
    <cfRule type="cellIs" dxfId="925" priority="51" operator="equal">
      <formula>"DESIERTA"</formula>
    </cfRule>
  </conditionalFormatting>
  <conditionalFormatting sqref="T26">
    <cfRule type="cellIs" dxfId="924" priority="48" operator="equal">
      <formula>"DESIERTA"</formula>
    </cfRule>
  </conditionalFormatting>
  <conditionalFormatting sqref="T28">
    <cfRule type="cellIs" dxfId="923" priority="45" operator="equal">
      <formula>"DESIERTA"</formula>
    </cfRule>
  </conditionalFormatting>
  <conditionalFormatting sqref="T29">
    <cfRule type="cellIs" dxfId="922" priority="42" operator="equal">
      <formula>"DESIERTA"</formula>
    </cfRule>
  </conditionalFormatting>
  <conditionalFormatting sqref="T30">
    <cfRule type="cellIs" dxfId="921" priority="39" operator="equal">
      <formula>"DESIERTA"</formula>
    </cfRule>
  </conditionalFormatting>
  <conditionalFormatting sqref="T31">
    <cfRule type="cellIs" dxfId="920" priority="36" operator="equal">
      <formula>"DESIERTA"</formula>
    </cfRule>
  </conditionalFormatting>
  <conditionalFormatting sqref="T32">
    <cfRule type="cellIs" dxfId="919" priority="33" operator="equal">
      <formula>"DESIERTA"</formula>
    </cfRule>
  </conditionalFormatting>
  <conditionalFormatting sqref="T33">
    <cfRule type="cellIs" dxfId="918" priority="30" operator="equal">
      <formula>"DESIERTA"</formula>
    </cfRule>
  </conditionalFormatting>
  <conditionalFormatting sqref="T34">
    <cfRule type="cellIs" dxfId="917" priority="27" operator="equal">
      <formula>"DESIERTA"</formula>
    </cfRule>
  </conditionalFormatting>
  <conditionalFormatting sqref="T35">
    <cfRule type="cellIs" dxfId="916" priority="24" operator="equal">
      <formula>"DESIERTA"</formula>
    </cfRule>
  </conditionalFormatting>
  <conditionalFormatting sqref="T36">
    <cfRule type="cellIs" dxfId="915" priority="22" operator="equal">
      <formula>"DESIERTA"</formula>
    </cfRule>
  </conditionalFormatting>
  <conditionalFormatting sqref="T37">
    <cfRule type="cellIs" dxfId="914" priority="19" operator="equal">
      <formula>"DESIERTA"</formula>
    </cfRule>
  </conditionalFormatting>
  <conditionalFormatting sqref="T38">
    <cfRule type="cellIs" dxfId="913" priority="16" operator="equal">
      <formula>"DESIERTA"</formula>
    </cfRule>
  </conditionalFormatting>
  <conditionalFormatting sqref="T39">
    <cfRule type="cellIs" dxfId="912" priority="13" operator="equal">
      <formula>"DESIERTA"</formula>
    </cfRule>
  </conditionalFormatting>
  <conditionalFormatting sqref="T40">
    <cfRule type="cellIs" dxfId="911" priority="11" operator="equal">
      <formula>"DESIERTA"</formula>
    </cfRule>
  </conditionalFormatting>
  <conditionalFormatting sqref="T45">
    <cfRule type="cellIs" dxfId="910" priority="8" operator="equal">
      <formula>"DESIERTA"</formula>
    </cfRule>
  </conditionalFormatting>
  <conditionalFormatting sqref="T46">
    <cfRule type="cellIs" dxfId="909" priority="5" operator="equal">
      <formula>"DESIERTA"</formula>
    </cfRule>
  </conditionalFormatting>
  <conditionalFormatting sqref="T47">
    <cfRule type="cellIs" dxfId="908" priority="2" operator="equal">
      <formula>"DESIERTA"</formula>
    </cfRule>
  </conditionalFormatting>
  <hyperlinks>
    <hyperlink ref="V18"/>
    <hyperlink ref="H18" r:id="rId1"/>
    <hyperlink ref="H20" r:id="rId2"/>
    <hyperlink ref="H19" r:id="rId3"/>
    <hyperlink ref="H10" r:id="rId4"/>
    <hyperlink ref="H12" r:id="rId5"/>
    <hyperlink ref="H11" r:id="rId6"/>
    <hyperlink ref="H23" r:id="rId7"/>
    <hyperlink ref="H14" r:id="rId8"/>
    <hyperlink ref="H15" r:id="rId9"/>
    <hyperlink ref="H13" r:id="rId10"/>
    <hyperlink ref="H17" r:id="rId11"/>
    <hyperlink ref="H21" r:id="rId12"/>
    <hyperlink ref="H24" r:id="rId13"/>
    <hyperlink ref="H22" r:id="rId14"/>
    <hyperlink ref="H25" r:id="rId15"/>
    <hyperlink ref="H26" r:id="rId16"/>
    <hyperlink ref="H28" r:id="rId17"/>
    <hyperlink ref="H29" r:id="rId18"/>
    <hyperlink ref="H30" r:id="rId19"/>
    <hyperlink ref="H31" r:id="rId20"/>
    <hyperlink ref="H32" r:id="rId21"/>
    <hyperlink ref="H33" r:id="rId22"/>
    <hyperlink ref="H34" r:id="rId23"/>
    <hyperlink ref="H35" r:id="rId24" display="043"/>
    <hyperlink ref="H36" r:id="rId25"/>
    <hyperlink ref="H37" r:id="rId26"/>
    <hyperlink ref="H38" r:id="rId27"/>
    <hyperlink ref="H39" r:id="rId28"/>
    <hyperlink ref="H40" r:id="rId29"/>
    <hyperlink ref="H41" r:id="rId30"/>
    <hyperlink ref="H42" r:id="rId31"/>
    <hyperlink ref="H43" r:id="rId32"/>
    <hyperlink ref="H45" r:id="rId33"/>
    <hyperlink ref="H46" r:id="rId34"/>
  </hyperlinks>
  <pageMargins left="0.70866141732283472" right="0.70866141732283472" top="0.74803149606299213" bottom="0.78740157480314965" header="0.31496062992125984" footer="0.31496062992125984"/>
  <pageSetup paperSize="14" scale="47" fitToWidth="5" fitToHeight="20" orientation="landscape" r:id="rId35"/>
  <drawing r:id="rId36"/>
  <legacyDrawing r:id="rId37"/>
  <extLst>
    <ext xmlns:x14="http://schemas.microsoft.com/office/spreadsheetml/2009/9/main" uri="{78C0D931-6437-407d-A8EE-F0AAD7539E65}">
      <x14:conditionalFormattings>
        <x14:conditionalFormatting xmlns:xm="http://schemas.microsoft.com/office/excel/2006/main">
          <x14:cfRule type="containsText" priority="1" operator="containsText" text="TERMINADO" id="{E87DCF80-47E8-42F3-B743-12F2C051C11A}">
            <xm:f>NOT(ISERROR(SEARCH("TERMINADO",'CONTRATOS 2017'!T43)))</xm:f>
            <x14:dxf>
              <font>
                <b/>
                <i val="0"/>
                <color rgb="FFFFFF00"/>
              </font>
              <fill>
                <patternFill>
                  <fgColor rgb="FFFF0000"/>
                  <bgColor rgb="FFFF0000"/>
                </patternFill>
              </fill>
            </x14:dxf>
          </x14:cfRule>
          <xm:sqref>T44:T47</xm:sqref>
        </x14:conditionalFormatting>
        <x14:conditionalFormatting xmlns:xm="http://schemas.microsoft.com/office/excel/2006/main">
          <x14:cfRule type="containsText" priority="2960" operator="containsText" text="TERMINADO" id="{E87DCF80-47E8-42F3-B743-12F2C051C11A}">
            <xm:f>NOT(ISERROR(SEARCH("TERMINADO",'CONTRATOS 2017'!T10)))</xm:f>
            <x14:dxf>
              <font>
                <b/>
                <i val="0"/>
                <color rgb="FFFFFF00"/>
              </font>
              <fill>
                <patternFill>
                  <fgColor rgb="FFFF0000"/>
                  <bgColor rgb="FFFF0000"/>
                </patternFill>
              </fill>
            </x14:dxf>
          </x14:cfRule>
          <xm:sqref>T10:T41</xm:sqref>
        </x14:conditionalFormatting>
        <x14:conditionalFormatting xmlns:xm="http://schemas.microsoft.com/office/excel/2006/main">
          <x14:cfRule type="containsText" priority="2961" operator="containsText" text="TERMINADO" id="{E87DCF80-47E8-42F3-B743-12F2C051C11A}">
            <xm:f>NOT(ISERROR(SEARCH("TERMINADO",'CONTRATOS 2017'!#REF!)))</xm:f>
            <x14:dxf>
              <font>
                <b/>
                <i val="0"/>
                <color rgb="FFFFFF00"/>
              </font>
              <fill>
                <patternFill>
                  <fgColor rgb="FFFF0000"/>
                  <bgColor rgb="FFFF0000"/>
                </patternFill>
              </fill>
            </x14:dxf>
          </x14:cfRule>
          <xm:sqref>T42</xm:sqref>
        </x14:conditionalFormatting>
        <x14:conditionalFormatting xmlns:xm="http://schemas.microsoft.com/office/excel/2006/main">
          <x14:cfRule type="containsText" priority="2964" operator="containsText" text="LIQUIDADO" id="{E02B85D1-E82C-4DEF-8A3B-1C245D4B2906}">
            <xm:f>NOT(ISERROR(SEARCH("LIQUIDADO",'CONTRATOS 2017'!#REF!)))</xm:f>
            <x14:dxf>
              <font>
                <color rgb="FF9C0006"/>
              </font>
              <fill>
                <patternFill>
                  <bgColor rgb="FFFFC7CE"/>
                </patternFill>
              </fill>
            </x14:dxf>
          </x14:cfRule>
          <xm:sqref>U42</xm:sqref>
        </x14:conditionalFormatting>
        <x14:conditionalFormatting xmlns:xm="http://schemas.microsoft.com/office/excel/2006/main">
          <x14:cfRule type="containsText" priority="3124" operator="containsText" text="LIQUIDADO" id="{E02B85D1-E82C-4DEF-8A3B-1C245D4B2906}">
            <xm:f>NOT(ISERROR(SEARCH("LIQUIDADO",'CONTRATOS 2017'!#REF!)))</xm:f>
            <x14:dxf>
              <font>
                <color rgb="FF9C0006"/>
              </font>
              <fill>
                <patternFill>
                  <bgColor rgb="FFFFC7CE"/>
                </patternFill>
              </fill>
            </x14:dxf>
          </x14:cfRule>
          <xm:sqref>U10:U41</xm:sqref>
        </x14:conditionalFormatting>
        <x14:conditionalFormatting xmlns:xm="http://schemas.microsoft.com/office/excel/2006/main">
          <x14:cfRule type="containsText" priority="3126" operator="containsText" text="LIQUIDADO" id="{E02B85D1-E82C-4DEF-8A3B-1C245D4B2906}">
            <xm:f>NOT(ISERROR(SEARCH("LIQUIDADO",'CONTRATOS 2017'!#REF!)))</xm:f>
            <x14:dxf>
              <font>
                <color rgb="FF9C0006"/>
              </font>
              <fill>
                <patternFill>
                  <bgColor rgb="FFFFC7CE"/>
                </patternFill>
              </fill>
            </x14:dxf>
          </x14:cfRule>
          <xm:sqref>U43:U47</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J8" sqref="J8"/>
    </sheetView>
  </sheetViews>
  <sheetFormatPr baseColWidth="10" defaultColWidth="14.42578125" defaultRowHeight="12.75" x14ac:dyDescent="0.25"/>
  <cols>
    <col min="1" max="1" width="9.42578125" style="239" hidden="1" customWidth="1"/>
    <col min="2" max="2" width="17.85546875" style="189" hidden="1" customWidth="1"/>
    <col min="3" max="3" width="19.5703125" style="240" hidden="1" customWidth="1"/>
    <col min="4" max="4" width="14.42578125" style="240"/>
    <col min="5" max="5" width="13.5703125" style="100" customWidth="1"/>
    <col min="6" max="6" width="13.28515625" style="241" customWidth="1"/>
    <col min="7" max="7" width="16" style="242" customWidth="1"/>
    <col min="8" max="8" width="9.7109375" style="242" customWidth="1"/>
    <col min="9" max="9" width="11.85546875" style="252" customWidth="1"/>
    <col min="10" max="10" width="14.7109375" style="243" customWidth="1"/>
    <col min="11" max="11" width="20.7109375" style="250" customWidth="1"/>
    <col min="12" max="12" width="16.42578125" style="245" customWidth="1"/>
    <col min="13" max="13" width="49.42578125" style="266" customWidth="1"/>
    <col min="14" max="14" width="12.42578125" style="246" customWidth="1"/>
    <col min="15" max="15" width="9.85546875" style="106" customWidth="1"/>
    <col min="16" max="16" width="20.28515625" style="188" customWidth="1"/>
    <col min="17" max="17" width="15" style="189" customWidth="1"/>
    <col min="18" max="18" width="8.85546875" style="189" customWidth="1"/>
    <col min="19" max="19" width="12.140625" style="101" customWidth="1"/>
    <col min="20" max="20" width="14.28515625" style="106" customWidth="1"/>
    <col min="21" max="21" width="14.28515625" style="101" customWidth="1"/>
    <col min="22" max="22" width="13.7109375" style="194" customWidth="1"/>
    <col min="23" max="23" width="10.7109375" style="323" customWidth="1"/>
    <col min="24" max="24" width="11.7109375" style="101" customWidth="1"/>
    <col min="25" max="25" width="11.7109375" style="102" customWidth="1"/>
    <col min="26" max="26" width="18.5703125" style="242" customWidth="1"/>
    <col min="27" max="27" width="15.85546875" style="242" customWidth="1"/>
    <col min="28" max="28" width="13.85546875" style="109" customWidth="1"/>
    <col min="29" max="29" width="20.7109375" style="109" customWidth="1"/>
    <col min="30" max="30" width="15.7109375" style="242" customWidth="1"/>
    <col min="31" max="31" width="12.7109375" style="247" customWidth="1"/>
    <col min="32" max="32" width="14.28515625" style="103" customWidth="1"/>
    <col min="33" max="33" width="11.42578125" style="181" customWidth="1"/>
    <col min="34" max="34" width="22.140625" style="104" customWidth="1"/>
    <col min="35" max="35" width="15.5703125" style="102" customWidth="1"/>
    <col min="36" max="36" width="14.7109375" style="248" customWidth="1"/>
    <col min="37" max="37" width="19.5703125" style="102" customWidth="1"/>
    <col min="38" max="38" width="16" style="102" customWidth="1"/>
    <col min="39" max="39" width="21.7109375" style="102" customWidth="1"/>
    <col min="40" max="40" width="11.7109375" style="109" customWidth="1"/>
    <col min="41" max="41" width="14.140625" style="110" customWidth="1"/>
    <col min="42" max="42" width="15.7109375" style="111" customWidth="1"/>
    <col min="43" max="43" width="21.140625" style="111" customWidth="1"/>
    <col min="44" max="44" width="12.85546875" style="112" customWidth="1"/>
    <col min="45" max="45" width="13.5703125" style="104" customWidth="1"/>
    <col min="46" max="46" width="13.85546875" style="274" customWidth="1"/>
    <col min="47" max="47" width="22.42578125" style="104" customWidth="1"/>
    <col min="48" max="48" width="17.5703125" style="101" customWidth="1"/>
    <col min="49" max="49" width="13.5703125" style="101" hidden="1" customWidth="1"/>
    <col min="50" max="50" width="22.42578125" style="242" hidden="1" customWidth="1"/>
    <col min="51" max="51" width="17.5703125" style="249" hidden="1" customWidth="1"/>
    <col min="52" max="53" width="10.85546875" style="101" hidden="1" customWidth="1"/>
    <col min="54" max="54" width="14" style="102" hidden="1" customWidth="1"/>
    <col min="55" max="55" width="14" style="106" hidden="1" customWidth="1"/>
    <col min="56" max="56" width="14" style="101" hidden="1" customWidth="1"/>
    <col min="57" max="57" width="15.5703125" style="102" hidden="1" customWidth="1"/>
    <col min="58" max="58" width="12.5703125" style="100" hidden="1" customWidth="1"/>
    <col min="59" max="59" width="12.5703125" style="101" hidden="1" customWidth="1"/>
    <col min="60" max="61" width="12.5703125" style="102" hidden="1" customWidth="1"/>
    <col min="62" max="62" width="12.5703125" style="101" hidden="1" customWidth="1"/>
    <col min="63" max="63" width="12.5703125" style="102" hidden="1" customWidth="1"/>
    <col min="64" max="65" width="11.7109375" style="100" hidden="1" customWidth="1"/>
    <col min="66" max="66" width="12.85546875" style="102" hidden="1" customWidth="1"/>
    <col min="67" max="67" width="12.5703125" style="102" hidden="1" customWidth="1"/>
    <col min="68" max="68" width="12.5703125" style="101" hidden="1" customWidth="1"/>
    <col min="69" max="69" width="12.5703125" style="102" hidden="1" customWidth="1"/>
    <col min="70" max="71" width="22.42578125" style="102" hidden="1" customWidth="1"/>
    <col min="72" max="72" width="15.140625" style="102" hidden="1" customWidth="1"/>
    <col min="73" max="73" width="11.7109375" style="104" hidden="1" customWidth="1"/>
    <col min="74" max="74" width="11.5703125" style="104" hidden="1" customWidth="1"/>
    <col min="75" max="75" width="11.5703125" style="103" hidden="1" customWidth="1"/>
    <col min="76" max="76" width="11.5703125" style="104" hidden="1" customWidth="1"/>
    <col min="77" max="77" width="11.5703125" style="102" hidden="1" customWidth="1"/>
    <col min="78" max="79" width="11.5703125" style="104" hidden="1" customWidth="1"/>
    <col min="80" max="80" width="11.5703125" style="103" hidden="1" customWidth="1"/>
    <col min="81" max="81" width="11.5703125" style="104" hidden="1" customWidth="1"/>
    <col min="82" max="82" width="11.5703125" style="102" hidden="1" customWidth="1"/>
    <col min="83" max="84" width="11.7109375" style="104" hidden="1" customWidth="1"/>
    <col min="85" max="85" width="11.5703125" style="103" hidden="1" customWidth="1"/>
    <col min="86" max="86" width="11.5703125" style="104" hidden="1" customWidth="1"/>
    <col min="87" max="87" width="11.5703125" style="102" hidden="1" customWidth="1"/>
    <col min="88" max="88" width="11.7109375" style="105" hidden="1" customWidth="1"/>
    <col min="89" max="89" width="13.42578125" style="101" hidden="1" customWidth="1"/>
    <col min="90" max="90" width="11.7109375" style="106" hidden="1" customWidth="1"/>
    <col min="91" max="91" width="22.42578125" style="102" hidden="1" customWidth="1"/>
    <col min="92" max="92" width="21.42578125" style="105" hidden="1" customWidth="1"/>
    <col min="93" max="93" width="19.28515625" style="107" hidden="1" customWidth="1"/>
    <col min="94" max="94" width="16.7109375" style="108" hidden="1" customWidth="1"/>
    <col min="95" max="96" width="11.7109375" style="108" hidden="1" customWidth="1"/>
    <col min="97" max="97" width="13.7109375" style="223" hidden="1" customWidth="1"/>
    <col min="98" max="98" width="1.28515625" style="223" hidden="1" customWidth="1"/>
    <col min="99" max="99" width="15.7109375" style="223" hidden="1" customWidth="1"/>
    <col min="100" max="100" width="13.5703125" style="223" hidden="1" customWidth="1"/>
    <col min="101" max="101" width="11.42578125" style="223" hidden="1" customWidth="1"/>
    <col min="102" max="102" width="12" style="102" hidden="1" customWidth="1"/>
    <col min="103" max="103" width="14.5703125" style="236" hidden="1" customWidth="1"/>
    <col min="104" max="104" width="14.5703125" style="223" hidden="1" customWidth="1"/>
    <col min="105" max="105" width="16.42578125" style="102" hidden="1" customWidth="1"/>
    <col min="106" max="106" width="14.42578125" style="223" hidden="1" customWidth="1"/>
    <col min="107" max="110" width="14.42578125" style="221" hidden="1" customWidth="1"/>
    <col min="111" max="115" width="0" style="221" hidden="1" customWidth="1"/>
    <col min="116" max="130" width="14.42578125" style="221"/>
    <col min="131" max="131" width="16.42578125" style="221" bestFit="1" customWidth="1"/>
    <col min="132" max="16384" width="14.42578125" style="221"/>
  </cols>
  <sheetData>
    <row r="1" spans="4:48" x14ac:dyDescent="0.25">
      <c r="E1" s="124"/>
      <c r="G1" s="331"/>
      <c r="H1" s="331"/>
      <c r="I1" s="332"/>
      <c r="J1" s="333"/>
      <c r="V1" s="334"/>
      <c r="W1" s="335"/>
      <c r="AD1" s="331"/>
      <c r="AI1" s="51"/>
      <c r="AM1" s="51"/>
    </row>
    <row r="2" spans="4:48" ht="18" x14ac:dyDescent="0.25">
      <c r="E2" s="928" t="s">
        <v>2910</v>
      </c>
      <c r="F2" s="929"/>
      <c r="G2" s="928"/>
      <c r="H2" s="928"/>
      <c r="I2" s="928"/>
      <c r="J2" s="928"/>
      <c r="K2" s="929"/>
      <c r="L2" s="929"/>
      <c r="M2" s="929"/>
      <c r="N2" s="929"/>
      <c r="O2" s="929"/>
      <c r="P2" s="929"/>
      <c r="Q2" s="929"/>
      <c r="R2" s="929"/>
      <c r="S2" s="929"/>
      <c r="T2" s="929"/>
      <c r="U2" s="929"/>
      <c r="V2" s="928"/>
      <c r="W2" s="928"/>
      <c r="X2" s="929"/>
      <c r="Y2" s="929"/>
      <c r="Z2" s="929"/>
      <c r="AA2" s="929"/>
      <c r="AB2" s="929"/>
      <c r="AC2" s="929"/>
      <c r="AD2" s="928"/>
      <c r="AE2" s="929"/>
      <c r="AF2" s="929"/>
      <c r="AG2" s="929"/>
      <c r="AH2" s="929"/>
      <c r="AI2" s="928"/>
      <c r="AJ2" s="929"/>
      <c r="AK2" s="929"/>
      <c r="AL2" s="929"/>
      <c r="AM2" s="928"/>
    </row>
    <row r="3" spans="4:48" ht="18" x14ac:dyDescent="0.25">
      <c r="E3" s="928" t="s">
        <v>2909</v>
      </c>
      <c r="F3" s="930"/>
      <c r="G3" s="928"/>
      <c r="H3" s="928"/>
      <c r="I3" s="928"/>
      <c r="J3" s="928"/>
      <c r="K3" s="930"/>
      <c r="L3" s="930"/>
      <c r="M3" s="930"/>
      <c r="N3" s="930"/>
      <c r="O3" s="930"/>
      <c r="P3" s="930"/>
      <c r="Q3" s="930"/>
      <c r="R3" s="930"/>
      <c r="S3" s="930"/>
      <c r="T3" s="930"/>
      <c r="U3" s="930"/>
      <c r="V3" s="928"/>
      <c r="W3" s="928"/>
      <c r="X3" s="930"/>
      <c r="Y3" s="930"/>
      <c r="Z3" s="930"/>
      <c r="AA3" s="930"/>
      <c r="AB3" s="930"/>
      <c r="AC3" s="930"/>
      <c r="AD3" s="928"/>
      <c r="AE3" s="930"/>
      <c r="AF3" s="930"/>
      <c r="AG3" s="930"/>
      <c r="AH3" s="930"/>
      <c r="AI3" s="928"/>
      <c r="AJ3" s="930"/>
      <c r="AK3" s="930"/>
      <c r="AL3" s="930"/>
      <c r="AM3" s="928"/>
    </row>
    <row r="4" spans="4:48" x14ac:dyDescent="0.25">
      <c r="E4" s="336"/>
      <c r="G4" s="337"/>
      <c r="H4" s="337"/>
      <c r="I4" s="338"/>
      <c r="J4" s="339"/>
      <c r="V4" s="340"/>
      <c r="W4" s="341"/>
      <c r="AD4" s="337"/>
      <c r="AI4" s="342"/>
      <c r="AM4" s="342"/>
    </row>
    <row r="5" spans="4:48" ht="18" x14ac:dyDescent="0.25">
      <c r="E5" s="928" t="s">
        <v>1546</v>
      </c>
      <c r="F5" s="929"/>
      <c r="G5" s="928"/>
      <c r="H5" s="928"/>
      <c r="I5" s="928"/>
      <c r="J5" s="928"/>
      <c r="K5" s="929"/>
      <c r="L5" s="929"/>
      <c r="M5" s="929"/>
      <c r="N5" s="929"/>
      <c r="O5" s="929"/>
      <c r="P5" s="929"/>
      <c r="Q5" s="929"/>
      <c r="R5" s="929"/>
      <c r="S5" s="929"/>
      <c r="T5" s="929"/>
      <c r="U5" s="929"/>
      <c r="V5" s="928"/>
      <c r="W5" s="928"/>
      <c r="X5" s="929"/>
      <c r="Y5" s="929"/>
      <c r="Z5" s="929"/>
      <c r="AA5" s="929"/>
      <c r="AB5" s="929"/>
      <c r="AC5" s="929"/>
      <c r="AD5" s="928"/>
      <c r="AE5" s="929"/>
      <c r="AF5" s="929"/>
      <c r="AG5" s="929"/>
      <c r="AH5" s="929"/>
      <c r="AI5" s="928"/>
      <c r="AJ5" s="929"/>
      <c r="AK5" s="929"/>
      <c r="AL5" s="929"/>
      <c r="AM5" s="928"/>
    </row>
    <row r="6" spans="4:48" x14ac:dyDescent="0.25">
      <c r="E6" s="124"/>
      <c r="G6" s="331"/>
      <c r="H6" s="331"/>
      <c r="I6" s="332"/>
      <c r="J6" s="333"/>
      <c r="V6" s="334"/>
      <c r="W6" s="335"/>
      <c r="AD6" s="331"/>
      <c r="AI6" s="51"/>
      <c r="AM6" s="51"/>
    </row>
    <row r="7" spans="4:48" ht="38.25" x14ac:dyDescent="0.25">
      <c r="D7" s="630" t="s">
        <v>3044</v>
      </c>
      <c r="E7" s="630"/>
      <c r="F7" s="589" t="s">
        <v>20</v>
      </c>
      <c r="G7" s="589" t="s">
        <v>158</v>
      </c>
      <c r="H7" s="615" t="s">
        <v>0</v>
      </c>
      <c r="I7" s="589" t="s">
        <v>114</v>
      </c>
      <c r="J7" s="589" t="s">
        <v>1</v>
      </c>
      <c r="K7" s="589" t="s">
        <v>1524</v>
      </c>
      <c r="L7" s="589" t="s">
        <v>2531</v>
      </c>
      <c r="M7" s="589" t="s">
        <v>6</v>
      </c>
      <c r="N7" s="590" t="s">
        <v>157</v>
      </c>
      <c r="O7" s="587" t="s">
        <v>1466</v>
      </c>
      <c r="P7" s="587" t="s">
        <v>143</v>
      </c>
      <c r="Q7" s="627" t="s">
        <v>1476</v>
      </c>
      <c r="R7" s="587" t="s">
        <v>115</v>
      </c>
      <c r="S7" s="592" t="s">
        <v>116</v>
      </c>
      <c r="T7" s="589" t="s">
        <v>1462</v>
      </c>
      <c r="U7" s="589" t="s">
        <v>3</v>
      </c>
      <c r="V7" s="616" t="s">
        <v>2</v>
      </c>
      <c r="W7" s="631" t="s">
        <v>1482</v>
      </c>
      <c r="X7" s="592" t="s">
        <v>118</v>
      </c>
      <c r="Y7" s="593" t="s">
        <v>117</v>
      </c>
      <c r="Z7" s="589" t="s">
        <v>4</v>
      </c>
      <c r="AA7" s="589" t="s">
        <v>59</v>
      </c>
      <c r="AB7" s="589" t="s">
        <v>60</v>
      </c>
      <c r="AC7" s="589" t="s">
        <v>5</v>
      </c>
      <c r="AD7" s="628" t="s">
        <v>144</v>
      </c>
      <c r="AE7" s="589" t="s">
        <v>55</v>
      </c>
      <c r="AF7" s="594" t="s">
        <v>135</v>
      </c>
      <c r="AG7" s="587" t="s">
        <v>136</v>
      </c>
      <c r="AH7" s="593" t="s">
        <v>2437</v>
      </c>
      <c r="AI7" s="622" t="s">
        <v>2939</v>
      </c>
      <c r="AJ7" s="593" t="s">
        <v>2758</v>
      </c>
      <c r="AK7" s="593" t="s">
        <v>2759</v>
      </c>
      <c r="AL7" s="589" t="s">
        <v>93</v>
      </c>
      <c r="AM7" s="587" t="s">
        <v>14</v>
      </c>
      <c r="AN7" s="595" t="s">
        <v>15</v>
      </c>
      <c r="AO7" s="595" t="s">
        <v>9</v>
      </c>
      <c r="AP7" s="595" t="s">
        <v>90</v>
      </c>
      <c r="AQ7" s="592" t="s">
        <v>8</v>
      </c>
      <c r="AR7" s="589" t="s">
        <v>40</v>
      </c>
      <c r="AS7" s="589" t="s">
        <v>21</v>
      </c>
      <c r="AT7" s="592" t="s">
        <v>25</v>
      </c>
      <c r="AU7" s="645" t="s">
        <v>94</v>
      </c>
      <c r="AV7" s="596" t="s">
        <v>95</v>
      </c>
    </row>
    <row r="8" spans="4:48" ht="127.5" x14ac:dyDescent="0.25">
      <c r="D8" s="427" t="s">
        <v>3045</v>
      </c>
      <c r="E8" s="646">
        <f t="shared" ref="E8:E13" si="0">(V8)</f>
        <v>1</v>
      </c>
      <c r="F8" s="414" t="s">
        <v>2164</v>
      </c>
      <c r="G8" s="428" t="s">
        <v>2946</v>
      </c>
      <c r="H8" s="497" t="s">
        <v>7</v>
      </c>
      <c r="I8" s="638">
        <v>42740</v>
      </c>
      <c r="J8" s="429" t="s">
        <v>1499</v>
      </c>
      <c r="K8" s="429" t="s">
        <v>1546</v>
      </c>
      <c r="L8" s="430" t="s">
        <v>2257</v>
      </c>
      <c r="M8" s="431" t="s">
        <v>2947</v>
      </c>
      <c r="N8" s="646">
        <v>3</v>
      </c>
      <c r="O8" s="432">
        <v>801315</v>
      </c>
      <c r="P8" s="433" t="s">
        <v>1548</v>
      </c>
      <c r="Q8" s="434">
        <v>38677464.780000001</v>
      </c>
      <c r="R8" s="414" t="s">
        <v>2948</v>
      </c>
      <c r="S8" s="415" t="s">
        <v>1550</v>
      </c>
      <c r="T8" s="435" t="s">
        <v>1480</v>
      </c>
      <c r="U8" s="436" t="s">
        <v>1481</v>
      </c>
      <c r="V8" s="437">
        <v>1</v>
      </c>
      <c r="W8" s="638">
        <v>42741</v>
      </c>
      <c r="X8" s="638">
        <v>42747</v>
      </c>
      <c r="Y8" s="438">
        <f>W8-X8</f>
        <v>-6</v>
      </c>
      <c r="Z8" s="416" t="s">
        <v>1546</v>
      </c>
      <c r="AA8" s="416" t="s">
        <v>1551</v>
      </c>
      <c r="AB8" s="416" t="s">
        <v>1547</v>
      </c>
      <c r="AC8" s="416" t="s">
        <v>1552</v>
      </c>
      <c r="AD8" s="439">
        <v>4973586</v>
      </c>
      <c r="AE8" s="412"/>
      <c r="AF8" s="413">
        <v>16417</v>
      </c>
      <c r="AG8" s="638">
        <v>42741</v>
      </c>
      <c r="AH8" s="427">
        <v>9669366.1799999997</v>
      </c>
      <c r="AI8" s="434">
        <v>38677464.780000001</v>
      </c>
      <c r="AJ8" s="440"/>
      <c r="AK8" s="440"/>
      <c r="AL8" s="441">
        <f t="shared" ref="AL8:AL24" si="1">+AI8+AJ8</f>
        <v>38677464.780000001</v>
      </c>
      <c r="AM8" s="442" t="s">
        <v>22</v>
      </c>
      <c r="AN8" s="442" t="s">
        <v>67</v>
      </c>
      <c r="AO8" s="442" t="s">
        <v>67</v>
      </c>
      <c r="AP8" s="442" t="s">
        <v>67</v>
      </c>
      <c r="AQ8" s="638" t="s">
        <v>67</v>
      </c>
      <c r="AR8" s="638">
        <v>42741</v>
      </c>
      <c r="AS8" s="638">
        <v>42855</v>
      </c>
      <c r="AT8" s="443">
        <f t="shared" ref="AT8:AT24" si="2">AS8-AR8</f>
        <v>114</v>
      </c>
      <c r="AU8" s="431" t="s">
        <v>92</v>
      </c>
      <c r="AV8" s="444">
        <v>7314404</v>
      </c>
    </row>
    <row r="9" spans="4:48" ht="63.75" x14ac:dyDescent="0.25">
      <c r="D9" s="600" t="s">
        <v>3045</v>
      </c>
      <c r="E9" s="588" t="str">
        <f t="shared" si="0"/>
        <v>23</v>
      </c>
      <c r="F9" s="584" t="s">
        <v>1489</v>
      </c>
      <c r="G9" s="640" t="s">
        <v>2993</v>
      </c>
      <c r="H9" s="498" t="s">
        <v>2994</v>
      </c>
      <c r="I9" s="591">
        <v>42758</v>
      </c>
      <c r="J9" s="597" t="s">
        <v>1499</v>
      </c>
      <c r="K9" s="597" t="s">
        <v>1546</v>
      </c>
      <c r="L9" s="637" t="s">
        <v>2257</v>
      </c>
      <c r="M9" s="623" t="s">
        <v>2995</v>
      </c>
      <c r="N9" s="602">
        <v>15</v>
      </c>
      <c r="O9" s="599">
        <v>801315</v>
      </c>
      <c r="P9" s="583" t="s">
        <v>1548</v>
      </c>
      <c r="Q9" s="619">
        <v>5279667</v>
      </c>
      <c r="R9" s="584" t="s">
        <v>2996</v>
      </c>
      <c r="S9" s="643" t="s">
        <v>1550</v>
      </c>
      <c r="T9" s="641" t="s">
        <v>1480</v>
      </c>
      <c r="U9" s="642" t="s">
        <v>1481</v>
      </c>
      <c r="V9" s="620" t="s">
        <v>1538</v>
      </c>
      <c r="W9" s="591">
        <v>42761</v>
      </c>
      <c r="X9" s="591">
        <v>42762</v>
      </c>
      <c r="Y9" s="600">
        <f t="shared" ref="Y9" si="3">W9-X9</f>
        <v>-1</v>
      </c>
      <c r="Z9" s="598" t="s">
        <v>1546</v>
      </c>
      <c r="AA9" s="598" t="s">
        <v>2764</v>
      </c>
      <c r="AB9" s="598" t="s">
        <v>2997</v>
      </c>
      <c r="AC9" s="598" t="s">
        <v>2765</v>
      </c>
      <c r="AD9" s="610">
        <v>60357697</v>
      </c>
      <c r="AE9" s="601"/>
      <c r="AF9" s="602">
        <v>37017</v>
      </c>
      <c r="AG9" s="591">
        <v>42761</v>
      </c>
      <c r="AH9" s="606">
        <v>470000</v>
      </c>
      <c r="AI9" s="619">
        <v>5279667</v>
      </c>
      <c r="AJ9" s="611"/>
      <c r="AK9" s="611"/>
      <c r="AL9" s="611">
        <f t="shared" si="1"/>
        <v>5279667</v>
      </c>
      <c r="AM9" s="618" t="s">
        <v>22</v>
      </c>
      <c r="AN9" s="618" t="s">
        <v>67</v>
      </c>
      <c r="AO9" s="618" t="s">
        <v>67</v>
      </c>
      <c r="AP9" s="618" t="s">
        <v>67</v>
      </c>
      <c r="AQ9" s="591" t="s">
        <v>67</v>
      </c>
      <c r="AR9" s="591">
        <v>42761</v>
      </c>
      <c r="AS9" s="591">
        <v>43100</v>
      </c>
      <c r="AT9" s="397">
        <f t="shared" si="2"/>
        <v>339</v>
      </c>
      <c r="AU9" s="598" t="s">
        <v>88</v>
      </c>
      <c r="AV9" s="604">
        <v>88264550</v>
      </c>
    </row>
    <row r="10" spans="4:48" ht="51" x14ac:dyDescent="0.25">
      <c r="D10" s="600" t="s">
        <v>3045</v>
      </c>
      <c r="E10" s="406">
        <f t="shared" si="0"/>
        <v>27</v>
      </c>
      <c r="F10" s="584" t="s">
        <v>1610</v>
      </c>
      <c r="G10" s="640" t="s">
        <v>3033</v>
      </c>
      <c r="H10" s="501" t="s">
        <v>3034</v>
      </c>
      <c r="I10" s="591">
        <v>42762</v>
      </c>
      <c r="J10" s="597" t="s">
        <v>1499</v>
      </c>
      <c r="K10" s="597" t="s">
        <v>1546</v>
      </c>
      <c r="L10" s="598" t="s">
        <v>2257</v>
      </c>
      <c r="M10" s="612" t="s">
        <v>3035</v>
      </c>
      <c r="N10" s="588">
        <v>16</v>
      </c>
      <c r="O10" s="599">
        <v>801315</v>
      </c>
      <c r="P10" s="612" t="s">
        <v>1674</v>
      </c>
      <c r="Q10" s="619">
        <v>4801667</v>
      </c>
      <c r="R10" s="584" t="s">
        <v>3036</v>
      </c>
      <c r="S10" s="643" t="s">
        <v>1550</v>
      </c>
      <c r="T10" s="641" t="s">
        <v>1480</v>
      </c>
      <c r="U10" s="642" t="s">
        <v>1481</v>
      </c>
      <c r="V10" s="621">
        <v>27</v>
      </c>
      <c r="W10" s="591">
        <v>42768</v>
      </c>
      <c r="X10" s="591">
        <v>42768</v>
      </c>
      <c r="Y10" s="600"/>
      <c r="Z10" s="598" t="s">
        <v>1546</v>
      </c>
      <c r="AA10" s="598" t="s">
        <v>2362</v>
      </c>
      <c r="AB10" s="598" t="s">
        <v>3320</v>
      </c>
      <c r="AC10" s="598" t="s">
        <v>3321</v>
      </c>
      <c r="AD10" s="610" t="s">
        <v>3322</v>
      </c>
      <c r="AE10" s="601"/>
      <c r="AF10" s="602">
        <v>37717</v>
      </c>
      <c r="AG10" s="591">
        <v>42768</v>
      </c>
      <c r="AH10" s="606"/>
      <c r="AI10" s="619">
        <v>4730000</v>
      </c>
      <c r="AJ10" s="611"/>
      <c r="AK10" s="611"/>
      <c r="AL10" s="611">
        <f t="shared" si="1"/>
        <v>4730000</v>
      </c>
      <c r="AM10" s="618" t="s">
        <v>22</v>
      </c>
      <c r="AN10" s="618" t="s">
        <v>67</v>
      </c>
      <c r="AO10" s="618" t="s">
        <v>67</v>
      </c>
      <c r="AP10" s="618" t="s">
        <v>67</v>
      </c>
      <c r="AQ10" s="591" t="s">
        <v>67</v>
      </c>
      <c r="AR10" s="591">
        <v>42768</v>
      </c>
      <c r="AS10" s="591">
        <v>43100</v>
      </c>
      <c r="AT10" s="397">
        <f t="shared" si="2"/>
        <v>332</v>
      </c>
      <c r="AU10" s="598" t="s">
        <v>3323</v>
      </c>
      <c r="AV10" s="629">
        <v>19000951</v>
      </c>
    </row>
    <row r="11" spans="4:48" ht="51" x14ac:dyDescent="0.25">
      <c r="D11" s="600" t="s">
        <v>3045</v>
      </c>
      <c r="E11" s="406">
        <f t="shared" si="0"/>
        <v>30</v>
      </c>
      <c r="F11" s="584" t="s">
        <v>1489</v>
      </c>
      <c r="G11" s="640" t="s">
        <v>3047</v>
      </c>
      <c r="H11" s="498" t="s">
        <v>3048</v>
      </c>
      <c r="I11" s="591">
        <v>42766</v>
      </c>
      <c r="J11" s="597" t="s">
        <v>1499</v>
      </c>
      <c r="K11" s="597" t="s">
        <v>1546</v>
      </c>
      <c r="L11" s="598" t="s">
        <v>2257</v>
      </c>
      <c r="M11" s="612" t="s">
        <v>3049</v>
      </c>
      <c r="N11" s="588">
        <v>5</v>
      </c>
      <c r="O11" s="599">
        <v>801315</v>
      </c>
      <c r="P11" s="612" t="s">
        <v>1674</v>
      </c>
      <c r="Q11" s="619">
        <v>6300000</v>
      </c>
      <c r="R11" s="584" t="s">
        <v>3050</v>
      </c>
      <c r="S11" s="643" t="s">
        <v>1550</v>
      </c>
      <c r="T11" s="641" t="s">
        <v>1480</v>
      </c>
      <c r="U11" s="642" t="s">
        <v>1481</v>
      </c>
      <c r="V11" s="621">
        <v>30</v>
      </c>
      <c r="W11" s="591">
        <v>42774</v>
      </c>
      <c r="X11" s="591">
        <v>42774</v>
      </c>
      <c r="Y11" s="600"/>
      <c r="Z11" s="598" t="s">
        <v>1546</v>
      </c>
      <c r="AA11" s="598" t="s">
        <v>1651</v>
      </c>
      <c r="AB11" s="598" t="s">
        <v>1651</v>
      </c>
      <c r="AC11" s="598" t="s">
        <v>3324</v>
      </c>
      <c r="AD11" s="610">
        <v>1116775031</v>
      </c>
      <c r="AE11" s="601"/>
      <c r="AF11" s="602">
        <v>42717</v>
      </c>
      <c r="AG11" s="591">
        <v>42774</v>
      </c>
      <c r="AH11" s="606"/>
      <c r="AI11" s="619">
        <v>6300000</v>
      </c>
      <c r="AJ11" s="611"/>
      <c r="AK11" s="611"/>
      <c r="AL11" s="611">
        <f t="shared" si="1"/>
        <v>6300000</v>
      </c>
      <c r="AM11" s="618" t="s">
        <v>22</v>
      </c>
      <c r="AN11" s="618" t="s">
        <v>67</v>
      </c>
      <c r="AO11" s="618" t="s">
        <v>67</v>
      </c>
      <c r="AP11" s="618" t="s">
        <v>67</v>
      </c>
      <c r="AQ11" s="591" t="s">
        <v>67</v>
      </c>
      <c r="AR11" s="591">
        <v>42774</v>
      </c>
      <c r="AS11" s="591">
        <v>42985</v>
      </c>
      <c r="AT11" s="397">
        <f t="shared" si="2"/>
        <v>211</v>
      </c>
      <c r="AU11" s="598" t="s">
        <v>153</v>
      </c>
      <c r="AV11" s="629">
        <v>17586972</v>
      </c>
    </row>
    <row r="12" spans="4:48" ht="51" x14ac:dyDescent="0.25">
      <c r="D12" s="600" t="s">
        <v>3045</v>
      </c>
      <c r="E12" s="406">
        <f t="shared" si="0"/>
        <v>28</v>
      </c>
      <c r="F12" s="584" t="s">
        <v>1609</v>
      </c>
      <c r="G12" s="640" t="s">
        <v>3051</v>
      </c>
      <c r="H12" s="501" t="s">
        <v>3052</v>
      </c>
      <c r="I12" s="591">
        <v>42758</v>
      </c>
      <c r="J12" s="597" t="s">
        <v>1499</v>
      </c>
      <c r="K12" s="597" t="s">
        <v>1546</v>
      </c>
      <c r="L12" s="598" t="s">
        <v>2257</v>
      </c>
      <c r="M12" s="623" t="s">
        <v>3062</v>
      </c>
      <c r="N12" s="602">
        <v>2</v>
      </c>
      <c r="O12" s="599">
        <v>801315</v>
      </c>
      <c r="P12" s="612" t="s">
        <v>1674</v>
      </c>
      <c r="Q12" s="619">
        <v>1560000</v>
      </c>
      <c r="R12" s="584" t="s">
        <v>3067</v>
      </c>
      <c r="S12" s="643" t="s">
        <v>1550</v>
      </c>
      <c r="T12" s="641" t="s">
        <v>1480</v>
      </c>
      <c r="U12" s="642" t="s">
        <v>1481</v>
      </c>
      <c r="V12" s="621">
        <v>28</v>
      </c>
      <c r="W12" s="591">
        <v>42772</v>
      </c>
      <c r="X12" s="591">
        <v>42773</v>
      </c>
      <c r="Y12" s="600"/>
      <c r="Z12" s="598" t="s">
        <v>1546</v>
      </c>
      <c r="AA12" s="598" t="s">
        <v>3343</v>
      </c>
      <c r="AB12" s="598" t="s">
        <v>2223</v>
      </c>
      <c r="AC12" s="598" t="s">
        <v>1192</v>
      </c>
      <c r="AD12" s="610">
        <v>88241501</v>
      </c>
      <c r="AE12" s="601"/>
      <c r="AF12" s="602">
        <v>38517</v>
      </c>
      <c r="AG12" s="591">
        <v>42772</v>
      </c>
      <c r="AH12" s="606"/>
      <c r="AI12" s="619">
        <v>1560000</v>
      </c>
      <c r="AJ12" s="611"/>
      <c r="AK12" s="611"/>
      <c r="AL12" s="396">
        <f t="shared" si="1"/>
        <v>1560000</v>
      </c>
      <c r="AM12" s="618"/>
      <c r="AN12" s="618"/>
      <c r="AO12" s="618"/>
      <c r="AP12" s="618"/>
      <c r="AQ12" s="591"/>
      <c r="AR12" s="591">
        <v>42773</v>
      </c>
      <c r="AS12" s="591">
        <v>42831</v>
      </c>
      <c r="AT12" s="397">
        <f t="shared" si="2"/>
        <v>58</v>
      </c>
      <c r="AU12" s="598" t="s">
        <v>3344</v>
      </c>
      <c r="AV12" s="629">
        <v>88241501</v>
      </c>
    </row>
    <row r="13" spans="4:48" ht="102" x14ac:dyDescent="0.25">
      <c r="D13" s="603" t="s">
        <v>3045</v>
      </c>
      <c r="E13" s="406">
        <f t="shared" si="0"/>
        <v>26</v>
      </c>
      <c r="F13" s="584" t="s">
        <v>1610</v>
      </c>
      <c r="G13" s="640" t="s">
        <v>3071</v>
      </c>
      <c r="H13" s="498" t="s">
        <v>3061</v>
      </c>
      <c r="I13" s="591">
        <v>42766</v>
      </c>
      <c r="J13" s="597" t="s">
        <v>1499</v>
      </c>
      <c r="K13" s="597" t="s">
        <v>1546</v>
      </c>
      <c r="L13" s="598" t="s">
        <v>2257</v>
      </c>
      <c r="M13" s="612" t="s">
        <v>3081</v>
      </c>
      <c r="N13" s="602">
        <v>3</v>
      </c>
      <c r="O13" s="599">
        <v>801315</v>
      </c>
      <c r="P13" s="612" t="s">
        <v>1674</v>
      </c>
      <c r="Q13" s="619">
        <v>52669575</v>
      </c>
      <c r="R13" s="584" t="s">
        <v>2948</v>
      </c>
      <c r="S13" s="643" t="s">
        <v>1550</v>
      </c>
      <c r="T13" s="641" t="s">
        <v>1480</v>
      </c>
      <c r="U13" s="642" t="s">
        <v>1481</v>
      </c>
      <c r="V13" s="621">
        <v>26</v>
      </c>
      <c r="W13" s="591">
        <v>42767</v>
      </c>
      <c r="X13" s="591">
        <v>42767</v>
      </c>
      <c r="Y13" s="600"/>
      <c r="Z13" s="598" t="s">
        <v>1546</v>
      </c>
      <c r="AA13" s="598" t="s">
        <v>1551</v>
      </c>
      <c r="AB13" s="598" t="s">
        <v>1547</v>
      </c>
      <c r="AC13" s="598" t="s">
        <v>1552</v>
      </c>
      <c r="AD13" s="610">
        <v>4973586</v>
      </c>
      <c r="AE13" s="601"/>
      <c r="AF13" s="602">
        <v>37417</v>
      </c>
      <c r="AG13" s="591">
        <v>42767</v>
      </c>
      <c r="AH13" s="606"/>
      <c r="AI13" s="606">
        <v>52669575</v>
      </c>
      <c r="AJ13" s="611"/>
      <c r="AK13" s="611"/>
      <c r="AL13" s="396">
        <f t="shared" si="1"/>
        <v>52669575</v>
      </c>
      <c r="AM13" s="618"/>
      <c r="AN13" s="618"/>
      <c r="AO13" s="618"/>
      <c r="AP13" s="618"/>
      <c r="AQ13" s="591"/>
      <c r="AR13" s="591">
        <v>42767</v>
      </c>
      <c r="AS13" s="591">
        <v>42916</v>
      </c>
      <c r="AT13" s="397">
        <f t="shared" si="2"/>
        <v>149</v>
      </c>
      <c r="AU13" s="598" t="s">
        <v>92</v>
      </c>
      <c r="AV13" s="629">
        <v>7314404</v>
      </c>
    </row>
    <row r="14" spans="4:48" ht="63.75" x14ac:dyDescent="0.25">
      <c r="D14" s="600" t="s">
        <v>3045</v>
      </c>
      <c r="E14" s="406">
        <f>(V14)</f>
        <v>31</v>
      </c>
      <c r="F14" s="584" t="s">
        <v>1609</v>
      </c>
      <c r="G14" s="640" t="s">
        <v>3063</v>
      </c>
      <c r="H14" s="501" t="s">
        <v>3064</v>
      </c>
      <c r="I14" s="591">
        <v>42765</v>
      </c>
      <c r="J14" s="597" t="s">
        <v>1499</v>
      </c>
      <c r="K14" s="597" t="s">
        <v>1546</v>
      </c>
      <c r="L14" s="598" t="s">
        <v>2257</v>
      </c>
      <c r="M14" s="639" t="s">
        <v>3065</v>
      </c>
      <c r="N14" s="602">
        <v>1</v>
      </c>
      <c r="O14" s="599">
        <v>801315</v>
      </c>
      <c r="P14" s="612" t="s">
        <v>1674</v>
      </c>
      <c r="Q14" s="619">
        <v>2443980</v>
      </c>
      <c r="R14" s="584" t="s">
        <v>3068</v>
      </c>
      <c r="S14" s="643" t="s">
        <v>1550</v>
      </c>
      <c r="T14" s="641" t="s">
        <v>1480</v>
      </c>
      <c r="U14" s="642" t="s">
        <v>1481</v>
      </c>
      <c r="V14" s="621">
        <v>31</v>
      </c>
      <c r="W14" s="591">
        <v>42774</v>
      </c>
      <c r="X14" s="591">
        <v>42774</v>
      </c>
      <c r="Y14" s="600"/>
      <c r="Z14" s="598" t="s">
        <v>1546</v>
      </c>
      <c r="AA14" s="598" t="s">
        <v>1627</v>
      </c>
      <c r="AB14" s="598" t="s">
        <v>1626</v>
      </c>
      <c r="AC14" s="598" t="s">
        <v>3348</v>
      </c>
      <c r="AD14" s="634">
        <v>11695148</v>
      </c>
      <c r="AE14" s="601"/>
      <c r="AF14" s="582">
        <v>42817</v>
      </c>
      <c r="AG14" s="591">
        <v>42774</v>
      </c>
      <c r="AH14" s="606"/>
      <c r="AI14" s="619">
        <v>2221800</v>
      </c>
      <c r="AJ14" s="611"/>
      <c r="AK14" s="611"/>
      <c r="AL14" s="396">
        <f t="shared" si="1"/>
        <v>2221800</v>
      </c>
      <c r="AM14" s="618"/>
      <c r="AN14" s="618"/>
      <c r="AO14" s="618"/>
      <c r="AP14" s="618"/>
      <c r="AQ14" s="591"/>
      <c r="AR14" s="591">
        <v>42774</v>
      </c>
      <c r="AS14" s="591">
        <v>43069</v>
      </c>
      <c r="AT14" s="397">
        <f t="shared" si="2"/>
        <v>295</v>
      </c>
      <c r="AU14" s="598" t="s">
        <v>17</v>
      </c>
      <c r="AV14" s="629">
        <v>26271656</v>
      </c>
    </row>
    <row r="15" spans="4:48" ht="63.75" x14ac:dyDescent="0.25">
      <c r="D15" s="600" t="s">
        <v>3045</v>
      </c>
      <c r="E15" s="406">
        <f t="shared" ref="E15:E24" si="4">(V15)</f>
        <v>53</v>
      </c>
      <c r="F15" s="584" t="s">
        <v>1610</v>
      </c>
      <c r="G15" s="640" t="s">
        <v>3206</v>
      </c>
      <c r="H15" s="501" t="s">
        <v>3102</v>
      </c>
      <c r="I15" s="591">
        <v>42775</v>
      </c>
      <c r="J15" s="597" t="s">
        <v>1499</v>
      </c>
      <c r="K15" s="597" t="s">
        <v>1546</v>
      </c>
      <c r="L15" s="598" t="s">
        <v>2257</v>
      </c>
      <c r="M15" s="598" t="s">
        <v>3103</v>
      </c>
      <c r="N15" s="602">
        <v>64</v>
      </c>
      <c r="O15" s="599">
        <v>801315</v>
      </c>
      <c r="P15" s="612" t="s">
        <v>1674</v>
      </c>
      <c r="Q15" s="619">
        <v>5400000</v>
      </c>
      <c r="R15" s="584" t="s">
        <v>3104</v>
      </c>
      <c r="S15" s="643" t="s">
        <v>3105</v>
      </c>
      <c r="T15" s="641" t="s">
        <v>1480</v>
      </c>
      <c r="U15" s="642" t="s">
        <v>1481</v>
      </c>
      <c r="V15" s="621">
        <v>53</v>
      </c>
      <c r="W15" s="591">
        <v>42802</v>
      </c>
      <c r="X15" s="591">
        <v>42802</v>
      </c>
      <c r="Y15" s="600"/>
      <c r="Z15" s="598" t="s">
        <v>1546</v>
      </c>
      <c r="AA15" s="598" t="s">
        <v>3395</v>
      </c>
      <c r="AB15" s="598" t="s">
        <v>1696</v>
      </c>
      <c r="AC15" s="598" t="s">
        <v>3396</v>
      </c>
      <c r="AD15" s="610">
        <v>825001598</v>
      </c>
      <c r="AE15" s="601"/>
      <c r="AF15" s="602">
        <v>60717</v>
      </c>
      <c r="AG15" s="591">
        <v>42802</v>
      </c>
      <c r="AH15" s="606"/>
      <c r="AI15" s="619">
        <v>5400000</v>
      </c>
      <c r="AJ15" s="611"/>
      <c r="AK15" s="611"/>
      <c r="AL15" s="611">
        <f t="shared" si="1"/>
        <v>5400000</v>
      </c>
      <c r="AM15" s="618"/>
      <c r="AN15" s="618"/>
      <c r="AO15" s="618"/>
      <c r="AP15" s="618"/>
      <c r="AQ15" s="591"/>
      <c r="AR15" s="591">
        <v>42802</v>
      </c>
      <c r="AS15" s="591">
        <v>43076</v>
      </c>
      <c r="AT15" s="397">
        <f t="shared" si="2"/>
        <v>274</v>
      </c>
      <c r="AU15" s="598" t="s">
        <v>3397</v>
      </c>
      <c r="AV15" s="629">
        <v>12724487</v>
      </c>
    </row>
    <row r="16" spans="4:48" ht="51" x14ac:dyDescent="0.25">
      <c r="D16" s="600" t="s">
        <v>3045</v>
      </c>
      <c r="E16" s="406">
        <f t="shared" si="4"/>
        <v>51</v>
      </c>
      <c r="F16" s="584" t="s">
        <v>1610</v>
      </c>
      <c r="G16" s="640" t="s">
        <v>3207</v>
      </c>
      <c r="H16" s="501" t="s">
        <v>3106</v>
      </c>
      <c r="I16" s="591">
        <v>42776</v>
      </c>
      <c r="J16" s="597" t="s">
        <v>1499</v>
      </c>
      <c r="K16" s="597" t="s">
        <v>1546</v>
      </c>
      <c r="L16" s="598" t="s">
        <v>2257</v>
      </c>
      <c r="M16" s="598" t="s">
        <v>3107</v>
      </c>
      <c r="N16" s="602">
        <v>46</v>
      </c>
      <c r="O16" s="599">
        <v>801315</v>
      </c>
      <c r="P16" s="612" t="s">
        <v>1674</v>
      </c>
      <c r="Q16" s="619">
        <v>22410000</v>
      </c>
      <c r="R16" s="584" t="s">
        <v>3108</v>
      </c>
      <c r="S16" s="643" t="s">
        <v>3105</v>
      </c>
      <c r="T16" s="641" t="s">
        <v>1480</v>
      </c>
      <c r="U16" s="642" t="s">
        <v>1481</v>
      </c>
      <c r="V16" s="621">
        <v>51</v>
      </c>
      <c r="W16" s="591">
        <v>42796</v>
      </c>
      <c r="X16" s="591">
        <v>42796</v>
      </c>
      <c r="Y16" s="600"/>
      <c r="Z16" s="598" t="s">
        <v>1546</v>
      </c>
      <c r="AA16" s="598" t="s">
        <v>1484</v>
      </c>
      <c r="AB16" s="598" t="s">
        <v>1484</v>
      </c>
      <c r="AC16" s="598" t="s">
        <v>2754</v>
      </c>
      <c r="AD16" s="610" t="s">
        <v>3266</v>
      </c>
      <c r="AE16" s="601"/>
      <c r="AF16" s="586">
        <v>57917</v>
      </c>
      <c r="AG16" s="591">
        <v>42796</v>
      </c>
      <c r="AH16" s="606">
        <v>2490000</v>
      </c>
      <c r="AI16" s="619">
        <v>22410000</v>
      </c>
      <c r="AJ16" s="611"/>
      <c r="AK16" s="611"/>
      <c r="AL16" s="611">
        <f t="shared" si="1"/>
        <v>22410000</v>
      </c>
      <c r="AM16" s="618" t="s">
        <v>22</v>
      </c>
      <c r="AN16" s="618" t="s">
        <v>67</v>
      </c>
      <c r="AO16" s="618" t="s">
        <v>67</v>
      </c>
      <c r="AP16" s="618" t="s">
        <v>67</v>
      </c>
      <c r="AQ16" s="591" t="s">
        <v>67</v>
      </c>
      <c r="AR16" s="591">
        <v>42797</v>
      </c>
      <c r="AS16" s="591">
        <v>43069</v>
      </c>
      <c r="AT16" s="397">
        <f t="shared" si="2"/>
        <v>272</v>
      </c>
      <c r="AU16" s="598" t="s">
        <v>1413</v>
      </c>
      <c r="AV16" s="629">
        <v>1095787871</v>
      </c>
    </row>
    <row r="17" spans="1:107" ht="51" x14ac:dyDescent="0.25">
      <c r="D17" s="600" t="s">
        <v>3045</v>
      </c>
      <c r="E17" s="588">
        <f t="shared" si="4"/>
        <v>34</v>
      </c>
      <c r="F17" s="584" t="s">
        <v>1489</v>
      </c>
      <c r="G17" s="567" t="s">
        <v>3163</v>
      </c>
      <c r="H17" s="501" t="s">
        <v>3164</v>
      </c>
      <c r="I17" s="591">
        <v>42773</v>
      </c>
      <c r="J17" s="597" t="s">
        <v>1499</v>
      </c>
      <c r="K17" s="597" t="s">
        <v>1546</v>
      </c>
      <c r="L17" s="598" t="s">
        <v>2257</v>
      </c>
      <c r="M17" s="612" t="s">
        <v>3165</v>
      </c>
      <c r="N17" s="588">
        <v>4</v>
      </c>
      <c r="O17" s="599">
        <v>801315</v>
      </c>
      <c r="P17" s="612" t="s">
        <v>1674</v>
      </c>
      <c r="Q17" s="619">
        <v>9868809</v>
      </c>
      <c r="R17" s="584" t="s">
        <v>3166</v>
      </c>
      <c r="S17" s="643" t="s">
        <v>1550</v>
      </c>
      <c r="T17" s="641" t="s">
        <v>1480</v>
      </c>
      <c r="U17" s="642" t="s">
        <v>1481</v>
      </c>
      <c r="V17" s="621">
        <v>34</v>
      </c>
      <c r="W17" s="591">
        <v>42779</v>
      </c>
      <c r="X17" s="591">
        <v>42780</v>
      </c>
      <c r="Y17" s="600"/>
      <c r="Z17" s="598" t="s">
        <v>1546</v>
      </c>
      <c r="AA17" s="416" t="s">
        <v>1626</v>
      </c>
      <c r="AB17" s="416" t="s">
        <v>3168</v>
      </c>
      <c r="AC17" s="598" t="s">
        <v>3167</v>
      </c>
      <c r="AD17" s="634">
        <v>22396384</v>
      </c>
      <c r="AE17" s="601"/>
      <c r="AF17" s="602">
        <v>45117</v>
      </c>
      <c r="AG17" s="591">
        <v>42779</v>
      </c>
      <c r="AH17" s="606">
        <v>1017403</v>
      </c>
      <c r="AI17" s="619">
        <v>9868809</v>
      </c>
      <c r="AJ17" s="611"/>
      <c r="AK17" s="611"/>
      <c r="AL17" s="611">
        <f t="shared" si="1"/>
        <v>9868809</v>
      </c>
      <c r="AM17" s="618" t="s">
        <v>22</v>
      </c>
      <c r="AN17" s="618" t="s">
        <v>67</v>
      </c>
      <c r="AO17" s="618" t="s">
        <v>67</v>
      </c>
      <c r="AP17" s="618" t="s">
        <v>67</v>
      </c>
      <c r="AQ17" s="591" t="s">
        <v>67</v>
      </c>
      <c r="AR17" s="617">
        <v>42779</v>
      </c>
      <c r="AS17" s="591">
        <v>43069</v>
      </c>
      <c r="AT17" s="397">
        <f t="shared" si="2"/>
        <v>290</v>
      </c>
      <c r="AU17" s="598" t="s">
        <v>17</v>
      </c>
      <c r="AV17" s="629">
        <v>26271656</v>
      </c>
    </row>
    <row r="18" spans="1:107" s="245" customFormat="1" ht="89.25" x14ac:dyDescent="0.25">
      <c r="A18" s="239"/>
      <c r="B18" s="189"/>
      <c r="C18" s="240"/>
      <c r="D18" s="600" t="s">
        <v>3045</v>
      </c>
      <c r="E18" s="588">
        <f t="shared" si="4"/>
        <v>37</v>
      </c>
      <c r="F18" s="584" t="s">
        <v>1489</v>
      </c>
      <c r="G18" s="567" t="s">
        <v>3169</v>
      </c>
      <c r="H18" s="501" t="s">
        <v>3170</v>
      </c>
      <c r="I18" s="591">
        <v>42774</v>
      </c>
      <c r="J18" s="597" t="s">
        <v>1499</v>
      </c>
      <c r="K18" s="597" t="s">
        <v>1546</v>
      </c>
      <c r="L18" s="598" t="s">
        <v>2257</v>
      </c>
      <c r="M18" s="598" t="s">
        <v>3171</v>
      </c>
      <c r="N18" s="588">
        <v>51</v>
      </c>
      <c r="O18" s="599">
        <v>801315</v>
      </c>
      <c r="P18" s="612" t="s">
        <v>1674</v>
      </c>
      <c r="Q18" s="619">
        <v>25561800</v>
      </c>
      <c r="R18" s="584" t="s">
        <v>3172</v>
      </c>
      <c r="S18" s="643" t="s">
        <v>1550</v>
      </c>
      <c r="T18" s="641" t="s">
        <v>1480</v>
      </c>
      <c r="U18" s="642" t="s">
        <v>1481</v>
      </c>
      <c r="V18" s="621">
        <v>37</v>
      </c>
      <c r="W18" s="591">
        <v>42787</v>
      </c>
      <c r="X18" s="591">
        <v>42788</v>
      </c>
      <c r="Y18" s="600"/>
      <c r="Z18" s="598" t="s">
        <v>1546</v>
      </c>
      <c r="AA18" s="598" t="s">
        <v>1620</v>
      </c>
      <c r="AB18" s="598" t="s">
        <v>1621</v>
      </c>
      <c r="AC18" s="598" t="s">
        <v>3271</v>
      </c>
      <c r="AD18" s="610">
        <v>32529734</v>
      </c>
      <c r="AE18" s="601"/>
      <c r="AF18" s="602">
        <v>53417</v>
      </c>
      <c r="AG18" s="591">
        <v>42787</v>
      </c>
      <c r="AH18" s="606">
        <v>2840200</v>
      </c>
      <c r="AI18" s="619">
        <v>25561800</v>
      </c>
      <c r="AJ18" s="611"/>
      <c r="AK18" s="611"/>
      <c r="AL18" s="611">
        <f t="shared" si="1"/>
        <v>25561800</v>
      </c>
      <c r="AM18" s="618" t="s">
        <v>22</v>
      </c>
      <c r="AN18" s="618" t="s">
        <v>67</v>
      </c>
      <c r="AO18" s="618" t="s">
        <v>67</v>
      </c>
      <c r="AP18" s="618" t="s">
        <v>67</v>
      </c>
      <c r="AQ18" s="591" t="s">
        <v>67</v>
      </c>
      <c r="AR18" s="591">
        <v>42788</v>
      </c>
      <c r="AS18" s="591">
        <v>43069</v>
      </c>
      <c r="AT18" s="397">
        <f t="shared" si="2"/>
        <v>281</v>
      </c>
      <c r="AU18" s="598" t="s">
        <v>17</v>
      </c>
      <c r="AV18" s="629">
        <v>26271656</v>
      </c>
      <c r="AW18" s="101"/>
      <c r="AX18" s="242"/>
      <c r="AY18" s="249"/>
      <c r="AZ18" s="101"/>
      <c r="BA18" s="101"/>
      <c r="BB18" s="102"/>
      <c r="BC18" s="106"/>
      <c r="BD18" s="101"/>
      <c r="BE18" s="102"/>
      <c r="BF18" s="100"/>
      <c r="BG18" s="101"/>
      <c r="BH18" s="102"/>
      <c r="BI18" s="102"/>
      <c r="BJ18" s="101"/>
      <c r="BK18" s="102"/>
      <c r="BL18" s="100"/>
      <c r="BM18" s="100"/>
      <c r="BN18" s="102"/>
      <c r="BO18" s="102"/>
      <c r="BP18" s="101"/>
      <c r="BQ18" s="102"/>
      <c r="BR18" s="102"/>
      <c r="BS18" s="102"/>
      <c r="BT18" s="102"/>
      <c r="BU18" s="104"/>
      <c r="BV18" s="104"/>
      <c r="BW18" s="103"/>
      <c r="BX18" s="104"/>
      <c r="BY18" s="102"/>
      <c r="BZ18" s="104"/>
      <c r="CA18" s="104"/>
      <c r="CB18" s="103"/>
      <c r="CC18" s="104"/>
      <c r="CD18" s="102"/>
      <c r="CE18" s="104"/>
      <c r="CF18" s="104"/>
      <c r="CG18" s="103"/>
      <c r="CH18" s="104"/>
      <c r="CI18" s="102"/>
      <c r="CJ18" s="105"/>
      <c r="CK18" s="101"/>
      <c r="CL18" s="106"/>
      <c r="CM18" s="102"/>
      <c r="CN18" s="105"/>
      <c r="CO18" s="107"/>
      <c r="CP18" s="108"/>
      <c r="CQ18" s="108"/>
      <c r="CR18" s="108"/>
      <c r="CS18" s="223"/>
      <c r="CT18" s="223"/>
      <c r="CU18" s="223"/>
      <c r="CV18" s="223"/>
      <c r="CW18" s="223"/>
      <c r="CX18" s="102"/>
      <c r="CY18" s="236"/>
      <c r="CZ18" s="223"/>
      <c r="DA18" s="102"/>
      <c r="DB18" s="223"/>
      <c r="DC18" s="221"/>
    </row>
    <row r="19" spans="1:107" s="245" customFormat="1" ht="63.75" x14ac:dyDescent="0.25">
      <c r="A19" s="239"/>
      <c r="B19" s="189"/>
      <c r="C19" s="240"/>
      <c r="D19" s="600" t="s">
        <v>3045</v>
      </c>
      <c r="E19" s="588">
        <f t="shared" si="4"/>
        <v>39</v>
      </c>
      <c r="F19" s="584" t="s">
        <v>1489</v>
      </c>
      <c r="G19" s="567" t="s">
        <v>3173</v>
      </c>
      <c r="H19" s="501" t="s">
        <v>3174</v>
      </c>
      <c r="I19" s="591">
        <v>42779</v>
      </c>
      <c r="J19" s="597" t="s">
        <v>1499</v>
      </c>
      <c r="K19" s="597" t="s">
        <v>1546</v>
      </c>
      <c r="L19" s="598" t="s">
        <v>2257</v>
      </c>
      <c r="M19" s="598" t="s">
        <v>3175</v>
      </c>
      <c r="N19" s="588">
        <v>47</v>
      </c>
      <c r="O19" s="599">
        <v>801315</v>
      </c>
      <c r="P19" s="612" t="s">
        <v>1674</v>
      </c>
      <c r="Q19" s="619">
        <v>178512156</v>
      </c>
      <c r="R19" s="584" t="s">
        <v>3176</v>
      </c>
      <c r="S19" s="643" t="s">
        <v>1550</v>
      </c>
      <c r="T19" s="641" t="s">
        <v>1480</v>
      </c>
      <c r="U19" s="642" t="s">
        <v>1481</v>
      </c>
      <c r="V19" s="621">
        <v>39</v>
      </c>
      <c r="W19" s="591">
        <v>42788</v>
      </c>
      <c r="X19" s="591">
        <v>42788</v>
      </c>
      <c r="Y19" s="600"/>
      <c r="Z19" s="598" t="s">
        <v>1546</v>
      </c>
      <c r="AA19" s="598" t="s">
        <v>3272</v>
      </c>
      <c r="AB19" s="598" t="s">
        <v>3272</v>
      </c>
      <c r="AC19" s="598" t="s">
        <v>3273</v>
      </c>
      <c r="AD19" s="610" t="s">
        <v>3274</v>
      </c>
      <c r="AE19" s="601"/>
      <c r="AF19" s="602">
        <v>54017</v>
      </c>
      <c r="AG19" s="591">
        <v>42788</v>
      </c>
      <c r="AH19" s="606"/>
      <c r="AI19" s="619">
        <v>178512156</v>
      </c>
      <c r="AJ19" s="611"/>
      <c r="AK19" s="611"/>
      <c r="AL19" s="611">
        <f t="shared" si="1"/>
        <v>178512156</v>
      </c>
      <c r="AM19" s="618" t="s">
        <v>22</v>
      </c>
      <c r="AN19" s="618" t="s">
        <v>67</v>
      </c>
      <c r="AO19" s="618" t="s">
        <v>67</v>
      </c>
      <c r="AP19" s="618" t="s">
        <v>67</v>
      </c>
      <c r="AQ19" s="591" t="s">
        <v>67</v>
      </c>
      <c r="AR19" s="591">
        <v>42788</v>
      </c>
      <c r="AS19" s="591">
        <v>43069</v>
      </c>
      <c r="AT19" s="397">
        <f t="shared" si="2"/>
        <v>281</v>
      </c>
      <c r="AU19" s="598" t="s">
        <v>3275</v>
      </c>
      <c r="AV19" s="629">
        <v>79537863</v>
      </c>
      <c r="AW19" s="101"/>
      <c r="AX19" s="242"/>
      <c r="AY19" s="249"/>
      <c r="AZ19" s="101"/>
      <c r="BA19" s="101"/>
      <c r="BB19" s="102"/>
      <c r="BC19" s="106"/>
      <c r="BD19" s="101"/>
      <c r="BE19" s="102"/>
      <c r="BF19" s="100"/>
      <c r="BG19" s="101"/>
      <c r="BH19" s="102"/>
      <c r="BI19" s="102"/>
      <c r="BJ19" s="101"/>
      <c r="BK19" s="102"/>
      <c r="BL19" s="100"/>
      <c r="BM19" s="100"/>
      <c r="BN19" s="102"/>
      <c r="BO19" s="102"/>
      <c r="BP19" s="101"/>
      <c r="BQ19" s="102"/>
      <c r="BR19" s="102"/>
      <c r="BS19" s="102"/>
      <c r="BT19" s="102"/>
      <c r="BU19" s="104"/>
      <c r="BV19" s="104"/>
      <c r="BW19" s="103"/>
      <c r="BX19" s="104"/>
      <c r="BY19" s="102"/>
      <c r="BZ19" s="104"/>
      <c r="CA19" s="104"/>
      <c r="CB19" s="103"/>
      <c r="CC19" s="104"/>
      <c r="CD19" s="102"/>
      <c r="CE19" s="104"/>
      <c r="CF19" s="104"/>
      <c r="CG19" s="103"/>
      <c r="CH19" s="104"/>
      <c r="CI19" s="102"/>
      <c r="CJ19" s="105"/>
      <c r="CK19" s="101"/>
      <c r="CL19" s="106"/>
      <c r="CM19" s="102"/>
      <c r="CN19" s="105"/>
      <c r="CO19" s="107"/>
      <c r="CP19" s="108"/>
      <c r="CQ19" s="108"/>
      <c r="CR19" s="108"/>
      <c r="CS19" s="223"/>
      <c r="CT19" s="223"/>
      <c r="CU19" s="223"/>
      <c r="CV19" s="223"/>
      <c r="CW19" s="223"/>
      <c r="CX19" s="102"/>
      <c r="CY19" s="236"/>
      <c r="CZ19" s="223"/>
      <c r="DA19" s="102"/>
      <c r="DB19" s="223"/>
      <c r="DC19" s="221"/>
    </row>
    <row r="20" spans="1:107" s="245" customFormat="1" ht="51" x14ac:dyDescent="0.25">
      <c r="A20" s="239"/>
      <c r="B20" s="189"/>
      <c r="C20" s="240"/>
      <c r="D20" s="600" t="s">
        <v>3045</v>
      </c>
      <c r="E20" s="588">
        <f t="shared" si="4"/>
        <v>43</v>
      </c>
      <c r="F20" s="584" t="s">
        <v>1489</v>
      </c>
      <c r="G20" s="567" t="s">
        <v>3177</v>
      </c>
      <c r="H20" s="501" t="s">
        <v>3178</v>
      </c>
      <c r="I20" s="591">
        <v>42781</v>
      </c>
      <c r="J20" s="597" t="s">
        <v>1499</v>
      </c>
      <c r="K20" s="597" t="s">
        <v>1546</v>
      </c>
      <c r="L20" s="598" t="s">
        <v>2257</v>
      </c>
      <c r="M20" s="598" t="s">
        <v>3179</v>
      </c>
      <c r="N20" s="602">
        <v>50</v>
      </c>
      <c r="O20" s="599">
        <v>801315</v>
      </c>
      <c r="P20" s="612" t="s">
        <v>1674</v>
      </c>
      <c r="Q20" s="619">
        <v>4901512.5</v>
      </c>
      <c r="R20" s="584" t="s">
        <v>3180</v>
      </c>
      <c r="S20" s="643" t="s">
        <v>1550</v>
      </c>
      <c r="T20" s="641" t="s">
        <v>1480</v>
      </c>
      <c r="U20" s="642" t="s">
        <v>1481</v>
      </c>
      <c r="V20" s="621">
        <v>43</v>
      </c>
      <c r="W20" s="591">
        <v>42793</v>
      </c>
      <c r="X20" s="591">
        <v>42793</v>
      </c>
      <c r="Y20" s="600"/>
      <c r="Z20" s="598" t="s">
        <v>1546</v>
      </c>
      <c r="AA20" s="598" t="s">
        <v>3276</v>
      </c>
      <c r="AB20" s="598" t="s">
        <v>3277</v>
      </c>
      <c r="AC20" s="598" t="s">
        <v>3278</v>
      </c>
      <c r="AD20" s="610">
        <v>47435281</v>
      </c>
      <c r="AE20" s="601"/>
      <c r="AF20" s="602">
        <v>56417</v>
      </c>
      <c r="AG20" s="591">
        <v>42793</v>
      </c>
      <c r="AH20" s="606">
        <v>544612.5</v>
      </c>
      <c r="AI20" s="619">
        <v>4901512.5</v>
      </c>
      <c r="AJ20" s="611"/>
      <c r="AK20" s="611"/>
      <c r="AL20" s="611">
        <f t="shared" si="1"/>
        <v>4901512.5</v>
      </c>
      <c r="AM20" s="618" t="s">
        <v>22</v>
      </c>
      <c r="AN20" s="618" t="s">
        <v>67</v>
      </c>
      <c r="AO20" s="618" t="s">
        <v>67</v>
      </c>
      <c r="AP20" s="618" t="s">
        <v>67</v>
      </c>
      <c r="AQ20" s="591" t="s">
        <v>67</v>
      </c>
      <c r="AR20" s="591">
        <v>42793</v>
      </c>
      <c r="AS20" s="591">
        <v>43065</v>
      </c>
      <c r="AT20" s="397">
        <f t="shared" si="2"/>
        <v>272</v>
      </c>
      <c r="AU20" s="598" t="s">
        <v>3279</v>
      </c>
      <c r="AV20" s="629"/>
      <c r="AW20" s="101"/>
      <c r="AX20" s="242"/>
      <c r="AY20" s="249"/>
      <c r="AZ20" s="101"/>
      <c r="BA20" s="101"/>
      <c r="BB20" s="102"/>
      <c r="BC20" s="106"/>
      <c r="BD20" s="101"/>
      <c r="BE20" s="102"/>
      <c r="BF20" s="100"/>
      <c r="BG20" s="101"/>
      <c r="BH20" s="102"/>
      <c r="BI20" s="102"/>
      <c r="BJ20" s="101"/>
      <c r="BK20" s="102"/>
      <c r="BL20" s="100"/>
      <c r="BM20" s="100"/>
      <c r="BN20" s="102"/>
      <c r="BO20" s="102"/>
      <c r="BP20" s="101"/>
      <c r="BQ20" s="102"/>
      <c r="BR20" s="102"/>
      <c r="BS20" s="102"/>
      <c r="BT20" s="102"/>
      <c r="BU20" s="104"/>
      <c r="BV20" s="104"/>
      <c r="BW20" s="103"/>
      <c r="BX20" s="104"/>
      <c r="BY20" s="102"/>
      <c r="BZ20" s="104"/>
      <c r="CA20" s="104"/>
      <c r="CB20" s="103"/>
      <c r="CC20" s="104"/>
      <c r="CD20" s="102"/>
      <c r="CE20" s="104"/>
      <c r="CF20" s="104"/>
      <c r="CG20" s="103"/>
      <c r="CH20" s="104"/>
      <c r="CI20" s="102"/>
      <c r="CJ20" s="105"/>
      <c r="CK20" s="101"/>
      <c r="CL20" s="106"/>
      <c r="CM20" s="102"/>
      <c r="CN20" s="105"/>
      <c r="CO20" s="107"/>
      <c r="CP20" s="108"/>
      <c r="CQ20" s="108"/>
      <c r="CR20" s="108"/>
      <c r="CS20" s="223"/>
      <c r="CT20" s="223"/>
      <c r="CU20" s="223"/>
      <c r="CV20" s="223"/>
      <c r="CW20" s="223"/>
      <c r="CX20" s="102"/>
      <c r="CY20" s="236"/>
      <c r="CZ20" s="223"/>
      <c r="DA20" s="102"/>
      <c r="DB20" s="223"/>
      <c r="DC20" s="221"/>
    </row>
    <row r="21" spans="1:107" s="245" customFormat="1" ht="76.5" x14ac:dyDescent="0.25">
      <c r="A21" s="239"/>
      <c r="B21" s="189"/>
      <c r="C21" s="240"/>
      <c r="D21" s="600" t="s">
        <v>3045</v>
      </c>
      <c r="E21" s="588">
        <f t="shared" si="4"/>
        <v>50</v>
      </c>
      <c r="F21" s="584" t="s">
        <v>1489</v>
      </c>
      <c r="G21" s="567" t="s">
        <v>3182</v>
      </c>
      <c r="H21" s="501" t="s">
        <v>3183</v>
      </c>
      <c r="I21" s="591">
        <v>42781</v>
      </c>
      <c r="J21" s="597" t="s">
        <v>1499</v>
      </c>
      <c r="K21" s="597" t="s">
        <v>1546</v>
      </c>
      <c r="L21" s="598" t="s">
        <v>2257</v>
      </c>
      <c r="M21" s="598" t="s">
        <v>3181</v>
      </c>
      <c r="N21" s="602">
        <v>48</v>
      </c>
      <c r="O21" s="599">
        <v>801315</v>
      </c>
      <c r="P21" s="612" t="s">
        <v>1674</v>
      </c>
      <c r="Q21" s="619">
        <v>88657708</v>
      </c>
      <c r="R21" s="584" t="s">
        <v>3184</v>
      </c>
      <c r="S21" s="643" t="s">
        <v>1550</v>
      </c>
      <c r="T21" s="641" t="s">
        <v>1480</v>
      </c>
      <c r="U21" s="642" t="s">
        <v>1481</v>
      </c>
      <c r="V21" s="621">
        <v>50</v>
      </c>
      <c r="W21" s="591">
        <v>42795</v>
      </c>
      <c r="X21" s="591">
        <v>42795</v>
      </c>
      <c r="Y21" s="600"/>
      <c r="Z21" s="598" t="s">
        <v>1546</v>
      </c>
      <c r="AA21" s="598" t="s">
        <v>1726</v>
      </c>
      <c r="AB21" s="598" t="s">
        <v>1727</v>
      </c>
      <c r="AC21" s="598" t="s">
        <v>3280</v>
      </c>
      <c r="AD21" s="610" t="s">
        <v>3281</v>
      </c>
      <c r="AE21" s="601"/>
      <c r="AF21" s="602">
        <v>57717</v>
      </c>
      <c r="AG21" s="591">
        <v>42795</v>
      </c>
      <c r="AH21" s="600"/>
      <c r="AI21" s="606">
        <v>88657708</v>
      </c>
      <c r="AJ21" s="611"/>
      <c r="AK21" s="611"/>
      <c r="AL21" s="611">
        <f t="shared" si="1"/>
        <v>88657708</v>
      </c>
      <c r="AM21" s="618" t="s">
        <v>22</v>
      </c>
      <c r="AN21" s="618" t="s">
        <v>67</v>
      </c>
      <c r="AO21" s="618" t="s">
        <v>67</v>
      </c>
      <c r="AP21" s="618" t="s">
        <v>67</v>
      </c>
      <c r="AQ21" s="591" t="s">
        <v>67</v>
      </c>
      <c r="AR21" s="591">
        <v>42795</v>
      </c>
      <c r="AS21" s="591">
        <v>43069</v>
      </c>
      <c r="AT21" s="397">
        <f t="shared" si="2"/>
        <v>274</v>
      </c>
      <c r="AU21" s="598" t="s">
        <v>3282</v>
      </c>
      <c r="AV21" s="629">
        <v>15173061</v>
      </c>
      <c r="AW21" s="101"/>
      <c r="AX21" s="242"/>
      <c r="AY21" s="249"/>
      <c r="AZ21" s="101"/>
      <c r="BA21" s="101"/>
      <c r="BB21" s="102"/>
      <c r="BC21" s="106"/>
      <c r="BD21" s="101"/>
      <c r="BE21" s="102"/>
      <c r="BF21" s="100"/>
      <c r="BG21" s="101"/>
      <c r="BH21" s="102"/>
      <c r="BI21" s="102"/>
      <c r="BJ21" s="101"/>
      <c r="BK21" s="102"/>
      <c r="BL21" s="100"/>
      <c r="BM21" s="100"/>
      <c r="BN21" s="102"/>
      <c r="BO21" s="102"/>
      <c r="BP21" s="101"/>
      <c r="BQ21" s="102"/>
      <c r="BR21" s="102"/>
      <c r="BS21" s="102"/>
      <c r="BT21" s="102"/>
      <c r="BU21" s="104"/>
      <c r="BV21" s="104"/>
      <c r="BW21" s="103"/>
      <c r="BX21" s="104"/>
      <c r="BY21" s="102"/>
      <c r="BZ21" s="104"/>
      <c r="CA21" s="104"/>
      <c r="CB21" s="103"/>
      <c r="CC21" s="104"/>
      <c r="CD21" s="102"/>
      <c r="CE21" s="104"/>
      <c r="CF21" s="104"/>
      <c r="CG21" s="103"/>
      <c r="CH21" s="104"/>
      <c r="CI21" s="102"/>
      <c r="CJ21" s="105"/>
      <c r="CK21" s="101"/>
      <c r="CL21" s="106"/>
      <c r="CM21" s="102"/>
      <c r="CN21" s="105"/>
      <c r="CO21" s="107"/>
      <c r="CP21" s="108"/>
      <c r="CQ21" s="108"/>
      <c r="CR21" s="108"/>
      <c r="CS21" s="223"/>
      <c r="CT21" s="223"/>
      <c r="CU21" s="223"/>
      <c r="CV21" s="223"/>
      <c r="CW21" s="223"/>
      <c r="CX21" s="102"/>
      <c r="CY21" s="236"/>
      <c r="CZ21" s="223"/>
      <c r="DA21" s="102"/>
      <c r="DB21" s="223"/>
      <c r="DC21" s="221"/>
    </row>
    <row r="22" spans="1:107" s="245" customFormat="1" ht="89.25" x14ac:dyDescent="0.25">
      <c r="A22" s="239"/>
      <c r="B22" s="189"/>
      <c r="C22" s="240"/>
      <c r="D22" s="600" t="s">
        <v>3045</v>
      </c>
      <c r="E22" s="588">
        <f t="shared" si="4"/>
        <v>47</v>
      </c>
      <c r="F22" s="584" t="s">
        <v>1489</v>
      </c>
      <c r="G22" s="567" t="s">
        <v>3190</v>
      </c>
      <c r="H22" s="501" t="s">
        <v>3191</v>
      </c>
      <c r="I22" s="591">
        <v>42782</v>
      </c>
      <c r="J22" s="597" t="s">
        <v>1499</v>
      </c>
      <c r="K22" s="597" t="s">
        <v>1546</v>
      </c>
      <c r="L22" s="598" t="s">
        <v>2257</v>
      </c>
      <c r="M22" s="598" t="s">
        <v>3192</v>
      </c>
      <c r="N22" s="588">
        <v>45</v>
      </c>
      <c r="O22" s="599">
        <v>801315</v>
      </c>
      <c r="P22" s="612" t="s">
        <v>1674</v>
      </c>
      <c r="Q22" s="619">
        <v>8129466</v>
      </c>
      <c r="R22" s="584" t="s">
        <v>3193</v>
      </c>
      <c r="S22" s="643" t="s">
        <v>1550</v>
      </c>
      <c r="T22" s="641" t="s">
        <v>1480</v>
      </c>
      <c r="U22" s="642" t="s">
        <v>1481</v>
      </c>
      <c r="V22" s="621">
        <v>47</v>
      </c>
      <c r="W22" s="591">
        <v>42794</v>
      </c>
      <c r="X22" s="591">
        <v>42795</v>
      </c>
      <c r="Y22" s="600"/>
      <c r="Z22" s="598" t="s">
        <v>1546</v>
      </c>
      <c r="AA22" s="598" t="s">
        <v>1686</v>
      </c>
      <c r="AB22" s="598" t="s">
        <v>1689</v>
      </c>
      <c r="AC22" s="598" t="s">
        <v>3283</v>
      </c>
      <c r="AD22" s="610">
        <v>98324134</v>
      </c>
      <c r="AE22" s="601"/>
      <c r="AF22" s="602">
        <v>57217</v>
      </c>
      <c r="AG22" s="591">
        <v>42794</v>
      </c>
      <c r="AH22" s="606">
        <v>903274000</v>
      </c>
      <c r="AI22" s="609">
        <v>8129466</v>
      </c>
      <c r="AJ22" s="611"/>
      <c r="AK22" s="611"/>
      <c r="AL22" s="611">
        <f t="shared" si="1"/>
        <v>8129466</v>
      </c>
      <c r="AM22" s="618" t="s">
        <v>22</v>
      </c>
      <c r="AN22" s="618" t="s">
        <v>67</v>
      </c>
      <c r="AO22" s="618" t="s">
        <v>67</v>
      </c>
      <c r="AP22" s="618" t="s">
        <v>67</v>
      </c>
      <c r="AQ22" s="591" t="s">
        <v>67</v>
      </c>
      <c r="AR22" s="591">
        <v>42795</v>
      </c>
      <c r="AS22" s="591">
        <v>43069</v>
      </c>
      <c r="AT22" s="397">
        <f t="shared" si="2"/>
        <v>274</v>
      </c>
      <c r="AU22" s="598" t="s">
        <v>16</v>
      </c>
      <c r="AV22" s="629">
        <v>30738603</v>
      </c>
      <c r="AW22" s="101"/>
      <c r="AX22" s="242"/>
      <c r="AY22" s="249"/>
      <c r="AZ22" s="101"/>
      <c r="BA22" s="101"/>
      <c r="BB22" s="102"/>
      <c r="BC22" s="106"/>
      <c r="BD22" s="101"/>
      <c r="BE22" s="102"/>
      <c r="BF22" s="100"/>
      <c r="BG22" s="101"/>
      <c r="BH22" s="102"/>
      <c r="BI22" s="102"/>
      <c r="BJ22" s="101"/>
      <c r="BK22" s="102"/>
      <c r="BL22" s="100"/>
      <c r="BM22" s="100"/>
      <c r="BN22" s="102"/>
      <c r="BO22" s="102"/>
      <c r="BP22" s="101"/>
      <c r="BQ22" s="102"/>
      <c r="BR22" s="102"/>
      <c r="BS22" s="102"/>
      <c r="BT22" s="102"/>
      <c r="BU22" s="104"/>
      <c r="BV22" s="104"/>
      <c r="BW22" s="103"/>
      <c r="BX22" s="104"/>
      <c r="BY22" s="102"/>
      <c r="BZ22" s="104"/>
      <c r="CA22" s="104"/>
      <c r="CB22" s="103"/>
      <c r="CC22" s="104"/>
      <c r="CD22" s="102"/>
      <c r="CE22" s="104"/>
      <c r="CF22" s="104"/>
      <c r="CG22" s="103"/>
      <c r="CH22" s="104"/>
      <c r="CI22" s="102"/>
      <c r="CJ22" s="105"/>
      <c r="CK22" s="101"/>
      <c r="CL22" s="106"/>
      <c r="CM22" s="102"/>
      <c r="CN22" s="105"/>
      <c r="CO22" s="107"/>
      <c r="CP22" s="108"/>
      <c r="CQ22" s="108"/>
      <c r="CR22" s="108"/>
      <c r="CS22" s="223"/>
      <c r="CT22" s="223"/>
      <c r="CU22" s="223"/>
      <c r="CV22" s="223"/>
      <c r="CW22" s="223"/>
      <c r="CX22" s="102"/>
      <c r="CY22" s="236"/>
      <c r="CZ22" s="223"/>
      <c r="DA22" s="102"/>
      <c r="DB22" s="223"/>
      <c r="DC22" s="221"/>
    </row>
    <row r="23" spans="1:107" s="245" customFormat="1" ht="114.75" x14ac:dyDescent="0.25">
      <c r="A23" s="239"/>
      <c r="B23" s="189"/>
      <c r="C23" s="240"/>
      <c r="D23" s="600" t="s">
        <v>3045</v>
      </c>
      <c r="E23" s="588">
        <f t="shared" si="4"/>
        <v>48</v>
      </c>
      <c r="F23" s="584" t="s">
        <v>1489</v>
      </c>
      <c r="G23" s="567" t="s">
        <v>3194</v>
      </c>
      <c r="H23" s="501" t="s">
        <v>3195</v>
      </c>
      <c r="I23" s="591">
        <v>42782</v>
      </c>
      <c r="J23" s="597" t="s">
        <v>1499</v>
      </c>
      <c r="K23" s="597" t="s">
        <v>1546</v>
      </c>
      <c r="L23" s="598" t="s">
        <v>2257</v>
      </c>
      <c r="M23" s="598" t="s">
        <v>3196</v>
      </c>
      <c r="N23" s="602">
        <v>52</v>
      </c>
      <c r="O23" s="599">
        <v>801315</v>
      </c>
      <c r="P23" s="612" t="s">
        <v>1674</v>
      </c>
      <c r="Q23" s="619">
        <v>56051415</v>
      </c>
      <c r="R23" s="584" t="s">
        <v>3197</v>
      </c>
      <c r="S23" s="643" t="s">
        <v>1550</v>
      </c>
      <c r="T23" s="641" t="s">
        <v>1480</v>
      </c>
      <c r="U23" s="642" t="s">
        <v>1481</v>
      </c>
      <c r="V23" s="621">
        <v>48</v>
      </c>
      <c r="W23" s="591">
        <v>42795</v>
      </c>
      <c r="X23" s="591">
        <v>42795</v>
      </c>
      <c r="Y23" s="600"/>
      <c r="Z23" s="598" t="s">
        <v>1546</v>
      </c>
      <c r="AA23" s="598" t="s">
        <v>3284</v>
      </c>
      <c r="AB23" s="598" t="s">
        <v>3285</v>
      </c>
      <c r="AC23" s="598" t="s">
        <v>3286</v>
      </c>
      <c r="AD23" s="610">
        <v>41889835</v>
      </c>
      <c r="AE23" s="601"/>
      <c r="AF23" s="602">
        <v>57517</v>
      </c>
      <c r="AG23" s="591">
        <v>42795</v>
      </c>
      <c r="AH23" s="606">
        <v>6227935</v>
      </c>
      <c r="AI23" s="619">
        <v>56051415</v>
      </c>
      <c r="AJ23" s="611"/>
      <c r="AK23" s="611"/>
      <c r="AL23" s="611">
        <f t="shared" si="1"/>
        <v>56051415</v>
      </c>
      <c r="AM23" s="618" t="s">
        <v>22</v>
      </c>
      <c r="AN23" s="618" t="s">
        <v>67</v>
      </c>
      <c r="AO23" s="618" t="s">
        <v>67</v>
      </c>
      <c r="AP23" s="618" t="s">
        <v>67</v>
      </c>
      <c r="AQ23" s="591" t="s">
        <v>67</v>
      </c>
      <c r="AR23" s="591">
        <v>42795</v>
      </c>
      <c r="AS23" s="591">
        <v>43069</v>
      </c>
      <c r="AT23" s="397">
        <f t="shared" si="2"/>
        <v>274</v>
      </c>
      <c r="AU23" s="598" t="s">
        <v>3287</v>
      </c>
      <c r="AV23" s="629">
        <v>94391708</v>
      </c>
      <c r="AW23" s="101"/>
      <c r="AX23" s="242"/>
      <c r="AY23" s="249"/>
      <c r="AZ23" s="101"/>
      <c r="BA23" s="101"/>
      <c r="BB23" s="102"/>
      <c r="BC23" s="106"/>
      <c r="BD23" s="101"/>
      <c r="BE23" s="102"/>
      <c r="BF23" s="100"/>
      <c r="BG23" s="101"/>
      <c r="BH23" s="102"/>
      <c r="BI23" s="102"/>
      <c r="BJ23" s="101"/>
      <c r="BK23" s="102"/>
      <c r="BL23" s="100"/>
      <c r="BM23" s="100"/>
      <c r="BN23" s="102"/>
      <c r="BO23" s="102"/>
      <c r="BP23" s="101"/>
      <c r="BQ23" s="102"/>
      <c r="BR23" s="102"/>
      <c r="BS23" s="102"/>
      <c r="BT23" s="102"/>
      <c r="BU23" s="104"/>
      <c r="BV23" s="104"/>
      <c r="BW23" s="103"/>
      <c r="BX23" s="104"/>
      <c r="BY23" s="102"/>
      <c r="BZ23" s="104"/>
      <c r="CA23" s="104"/>
      <c r="CB23" s="103"/>
      <c r="CC23" s="104"/>
      <c r="CD23" s="102"/>
      <c r="CE23" s="104"/>
      <c r="CF23" s="104"/>
      <c r="CG23" s="103"/>
      <c r="CH23" s="104"/>
      <c r="CI23" s="102"/>
      <c r="CJ23" s="105"/>
      <c r="CK23" s="101"/>
      <c r="CL23" s="106"/>
      <c r="CM23" s="102"/>
      <c r="CN23" s="105"/>
      <c r="CO23" s="107"/>
      <c r="CP23" s="108"/>
      <c r="CQ23" s="108"/>
      <c r="CR23" s="108"/>
      <c r="CS23" s="223"/>
      <c r="CT23" s="223"/>
      <c r="CU23" s="223"/>
      <c r="CV23" s="223"/>
      <c r="CW23" s="223"/>
      <c r="CX23" s="102"/>
      <c r="CY23" s="236"/>
      <c r="CZ23" s="223"/>
      <c r="DA23" s="102"/>
      <c r="DB23" s="223"/>
      <c r="DC23" s="221"/>
    </row>
    <row r="24" spans="1:107" s="245" customFormat="1" ht="89.25" x14ac:dyDescent="0.25">
      <c r="A24" s="239"/>
      <c r="B24" s="189"/>
      <c r="C24" s="240"/>
      <c r="D24" s="625" t="s">
        <v>3045</v>
      </c>
      <c r="E24" s="588">
        <f t="shared" si="4"/>
        <v>45</v>
      </c>
      <c r="F24" s="586" t="s">
        <v>1489</v>
      </c>
      <c r="G24" s="567" t="s">
        <v>3228</v>
      </c>
      <c r="H24" s="501" t="s">
        <v>3229</v>
      </c>
      <c r="I24" s="591">
        <v>42787</v>
      </c>
      <c r="J24" s="598" t="s">
        <v>1499</v>
      </c>
      <c r="K24" s="598" t="s">
        <v>1546</v>
      </c>
      <c r="L24" s="598" t="s">
        <v>2257</v>
      </c>
      <c r="M24" s="598" t="s">
        <v>3230</v>
      </c>
      <c r="N24" s="602">
        <v>49</v>
      </c>
      <c r="O24" s="599">
        <v>801315</v>
      </c>
      <c r="P24" s="612" t="s">
        <v>1674</v>
      </c>
      <c r="Q24" s="624">
        <v>15030000</v>
      </c>
      <c r="R24" s="605" t="s">
        <v>3231</v>
      </c>
      <c r="S24" s="643" t="s">
        <v>1550</v>
      </c>
      <c r="T24" s="641" t="s">
        <v>1480</v>
      </c>
      <c r="U24" s="642" t="s">
        <v>1481</v>
      </c>
      <c r="V24" s="621">
        <v>45</v>
      </c>
      <c r="W24" s="591">
        <v>42794</v>
      </c>
      <c r="X24" s="591">
        <v>42738</v>
      </c>
      <c r="Y24" s="600"/>
      <c r="Z24" s="598" t="s">
        <v>1546</v>
      </c>
      <c r="AA24" s="598" t="s">
        <v>3232</v>
      </c>
      <c r="AB24" s="598" t="s">
        <v>2117</v>
      </c>
      <c r="AC24" s="598" t="s">
        <v>3233</v>
      </c>
      <c r="AD24" s="610">
        <v>51667006</v>
      </c>
      <c r="AE24" s="601"/>
      <c r="AF24" s="588">
        <v>56917</v>
      </c>
      <c r="AG24" s="591">
        <v>42794</v>
      </c>
      <c r="AH24" s="611">
        <v>1670000</v>
      </c>
      <c r="AI24" s="624">
        <v>15030000</v>
      </c>
      <c r="AJ24" s="611"/>
      <c r="AK24" s="611"/>
      <c r="AL24" s="611">
        <f t="shared" si="1"/>
        <v>15030000</v>
      </c>
      <c r="AM24" s="618" t="s">
        <v>22</v>
      </c>
      <c r="AN24" s="618" t="s">
        <v>67</v>
      </c>
      <c r="AO24" s="618" t="s">
        <v>67</v>
      </c>
      <c r="AP24" s="618" t="s">
        <v>67</v>
      </c>
      <c r="AQ24" s="591" t="s">
        <v>67</v>
      </c>
      <c r="AR24" s="591">
        <v>42795</v>
      </c>
      <c r="AS24" s="591">
        <v>43039</v>
      </c>
      <c r="AT24" s="397">
        <f t="shared" si="2"/>
        <v>244</v>
      </c>
      <c r="AU24" s="598" t="s">
        <v>2888</v>
      </c>
      <c r="AV24" s="629">
        <v>25166983</v>
      </c>
      <c r="AW24" s="101"/>
      <c r="AX24" s="242"/>
      <c r="AY24" s="249"/>
      <c r="AZ24" s="101"/>
      <c r="BA24" s="101"/>
      <c r="BB24" s="102"/>
      <c r="BC24" s="106"/>
      <c r="BD24" s="101"/>
      <c r="BE24" s="102"/>
      <c r="BF24" s="100"/>
      <c r="BG24" s="101"/>
      <c r="BH24" s="102"/>
      <c r="BI24" s="102"/>
      <c r="BJ24" s="101"/>
      <c r="BK24" s="102"/>
      <c r="BL24" s="100"/>
      <c r="BM24" s="100"/>
      <c r="BN24" s="102"/>
      <c r="BO24" s="102"/>
      <c r="BP24" s="101"/>
      <c r="BQ24" s="102"/>
      <c r="BR24" s="102"/>
      <c r="BS24" s="102"/>
      <c r="BT24" s="102"/>
      <c r="BU24" s="104"/>
      <c r="BV24" s="104"/>
      <c r="BW24" s="103"/>
      <c r="BX24" s="104"/>
      <c r="BY24" s="102"/>
      <c r="BZ24" s="104"/>
      <c r="CA24" s="104"/>
      <c r="CB24" s="103"/>
      <c r="CC24" s="104"/>
      <c r="CD24" s="102"/>
      <c r="CE24" s="104"/>
      <c r="CF24" s="104"/>
      <c r="CG24" s="103"/>
      <c r="CH24" s="104"/>
      <c r="CI24" s="102"/>
      <c r="CJ24" s="105"/>
      <c r="CK24" s="101"/>
      <c r="CL24" s="106"/>
      <c r="CM24" s="102"/>
      <c r="CN24" s="105"/>
      <c r="CO24" s="107"/>
      <c r="CP24" s="108"/>
      <c r="CQ24" s="108"/>
      <c r="CR24" s="108"/>
      <c r="CS24" s="223"/>
      <c r="CT24" s="223"/>
      <c r="CU24" s="223"/>
      <c r="CV24" s="223"/>
      <c r="CW24" s="223"/>
      <c r="CX24" s="102"/>
      <c r="CY24" s="236"/>
      <c r="CZ24" s="223"/>
      <c r="DA24" s="102"/>
      <c r="DB24" s="223"/>
      <c r="DC24" s="221"/>
    </row>
    <row r="25" spans="1:107" s="245" customFormat="1" x14ac:dyDescent="0.25">
      <c r="A25" s="239"/>
      <c r="B25" s="189"/>
      <c r="C25" s="240"/>
      <c r="D25" s="240"/>
      <c r="E25" s="100"/>
      <c r="F25" s="241"/>
      <c r="G25" s="242"/>
      <c r="H25" s="242"/>
      <c r="I25" s="252"/>
      <c r="J25" s="243"/>
      <c r="K25" s="244"/>
      <c r="M25" s="266"/>
      <c r="N25" s="246"/>
      <c r="O25" s="106"/>
      <c r="P25" s="188"/>
      <c r="Q25" s="189"/>
      <c r="R25" s="189"/>
      <c r="S25" s="101"/>
      <c r="T25" s="106"/>
      <c r="U25" s="101"/>
      <c r="V25" s="194"/>
      <c r="W25" s="323"/>
      <c r="X25" s="101"/>
      <c r="Y25" s="102"/>
      <c r="Z25" s="242"/>
      <c r="AA25" s="242"/>
      <c r="AB25" s="109"/>
      <c r="AC25" s="109"/>
      <c r="AD25" s="242"/>
      <c r="AE25" s="247"/>
      <c r="AF25" s="103"/>
      <c r="AG25" s="181"/>
      <c r="AH25" s="104"/>
      <c r="AI25" s="102"/>
      <c r="AJ25" s="248"/>
      <c r="AK25" s="102"/>
      <c r="AL25" s="102"/>
      <c r="AM25" s="102"/>
      <c r="AN25" s="109"/>
      <c r="AO25" s="110"/>
      <c r="AP25" s="111"/>
      <c r="AQ25" s="111"/>
      <c r="AR25" s="112"/>
      <c r="AS25" s="104"/>
      <c r="AT25" s="274"/>
      <c r="AU25" s="104"/>
      <c r="AV25" s="101"/>
      <c r="AW25" s="101"/>
      <c r="AX25" s="242"/>
      <c r="AY25" s="249"/>
      <c r="AZ25" s="101"/>
      <c r="BA25" s="101"/>
      <c r="BB25" s="102"/>
      <c r="BC25" s="106"/>
      <c r="BD25" s="101"/>
      <c r="BE25" s="102"/>
      <c r="BF25" s="100"/>
      <c r="BG25" s="101"/>
      <c r="BH25" s="102"/>
      <c r="BI25" s="102"/>
      <c r="BJ25" s="101"/>
      <c r="BK25" s="102"/>
      <c r="BL25" s="100"/>
      <c r="BM25" s="100"/>
      <c r="BN25" s="102"/>
      <c r="BO25" s="102"/>
      <c r="BP25" s="101"/>
      <c r="BQ25" s="102"/>
      <c r="BR25" s="102"/>
      <c r="BS25" s="102"/>
      <c r="BT25" s="102"/>
      <c r="BU25" s="104"/>
      <c r="BV25" s="104"/>
      <c r="BW25" s="103"/>
      <c r="BX25" s="104"/>
      <c r="BY25" s="102"/>
      <c r="BZ25" s="104"/>
      <c r="CA25" s="104"/>
      <c r="CB25" s="103"/>
      <c r="CC25" s="104"/>
      <c r="CD25" s="102"/>
      <c r="CE25" s="104"/>
      <c r="CF25" s="104"/>
      <c r="CG25" s="103"/>
      <c r="CH25" s="104"/>
      <c r="CI25" s="102"/>
      <c r="CJ25" s="105"/>
      <c r="CK25" s="101"/>
      <c r="CL25" s="106"/>
      <c r="CM25" s="102"/>
      <c r="CN25" s="105"/>
      <c r="CO25" s="107"/>
      <c r="CP25" s="108"/>
      <c r="CQ25" s="108"/>
      <c r="CR25" s="108"/>
      <c r="CS25" s="223"/>
      <c r="CT25" s="223"/>
      <c r="CU25" s="223"/>
      <c r="CV25" s="223"/>
      <c r="CW25" s="223"/>
      <c r="CX25" s="102"/>
      <c r="CY25" s="236"/>
      <c r="CZ25" s="223"/>
      <c r="DA25" s="102"/>
      <c r="DB25" s="223"/>
      <c r="DC25" s="221"/>
    </row>
    <row r="26" spans="1:107" s="245" customFormat="1" x14ac:dyDescent="0.25">
      <c r="A26" s="239"/>
      <c r="B26" s="189"/>
      <c r="C26" s="240"/>
      <c r="D26" s="240"/>
      <c r="E26" s="100"/>
      <c r="F26" s="241"/>
      <c r="G26" s="242"/>
      <c r="H26" s="242"/>
      <c r="I26" s="252"/>
      <c r="J26" s="243"/>
      <c r="K26" s="244"/>
      <c r="M26" s="266"/>
      <c r="N26" s="246"/>
      <c r="O26" s="106"/>
      <c r="P26" s="188"/>
      <c r="Q26" s="189"/>
      <c r="R26" s="189"/>
      <c r="S26" s="101"/>
      <c r="T26" s="106"/>
      <c r="U26" s="101"/>
      <c r="V26" s="194"/>
      <c r="W26" s="323"/>
      <c r="X26" s="101"/>
      <c r="Y26" s="102"/>
      <c r="Z26" s="242"/>
      <c r="AA26" s="242"/>
      <c r="AB26" s="109"/>
      <c r="AC26" s="109"/>
      <c r="AD26" s="242"/>
      <c r="AE26" s="247"/>
      <c r="AF26" s="103"/>
      <c r="AG26" s="181"/>
      <c r="AH26" s="104"/>
      <c r="AI26" s="102"/>
      <c r="AJ26" s="248"/>
      <c r="AK26" s="102"/>
      <c r="AL26" s="102"/>
      <c r="AM26" s="102"/>
      <c r="AN26" s="109"/>
      <c r="AO26" s="110"/>
      <c r="AP26" s="111"/>
      <c r="AQ26" s="111"/>
      <c r="AR26" s="112"/>
      <c r="AS26" s="104"/>
      <c r="AT26" s="274"/>
      <c r="AU26" s="104"/>
      <c r="AV26" s="101"/>
      <c r="AW26" s="101"/>
      <c r="AX26" s="242"/>
      <c r="AY26" s="249"/>
      <c r="AZ26" s="101"/>
      <c r="BA26" s="101"/>
      <c r="BB26" s="102"/>
      <c r="BC26" s="106"/>
      <c r="BD26" s="101"/>
      <c r="BE26" s="102"/>
      <c r="BF26" s="100"/>
      <c r="BG26" s="101"/>
      <c r="BH26" s="102"/>
      <c r="BI26" s="102"/>
      <c r="BJ26" s="101"/>
      <c r="BK26" s="102"/>
      <c r="BL26" s="100"/>
      <c r="BM26" s="100"/>
      <c r="BN26" s="102"/>
      <c r="BO26" s="102"/>
      <c r="BP26" s="101"/>
      <c r="BQ26" s="102"/>
      <c r="BR26" s="102"/>
      <c r="BS26" s="102"/>
      <c r="BT26" s="102"/>
      <c r="BU26" s="104"/>
      <c r="BV26" s="104"/>
      <c r="BW26" s="103"/>
      <c r="BX26" s="104"/>
      <c r="BY26" s="102"/>
      <c r="BZ26" s="104"/>
      <c r="CA26" s="104"/>
      <c r="CB26" s="103"/>
      <c r="CC26" s="104"/>
      <c r="CD26" s="102"/>
      <c r="CE26" s="104"/>
      <c r="CF26" s="104"/>
      <c r="CG26" s="103"/>
      <c r="CH26" s="104"/>
      <c r="CI26" s="102"/>
      <c r="CJ26" s="105"/>
      <c r="CK26" s="101"/>
      <c r="CL26" s="106"/>
      <c r="CM26" s="102"/>
      <c r="CN26" s="105"/>
      <c r="CO26" s="107"/>
      <c r="CP26" s="108"/>
      <c r="CQ26" s="108"/>
      <c r="CR26" s="108"/>
      <c r="CS26" s="223"/>
      <c r="CT26" s="223"/>
      <c r="CU26" s="223"/>
      <c r="CV26" s="223"/>
      <c r="CW26" s="223"/>
      <c r="CX26" s="102"/>
      <c r="CY26" s="236"/>
      <c r="CZ26" s="223"/>
      <c r="DA26" s="102"/>
      <c r="DB26" s="223"/>
      <c r="DC26" s="221"/>
    </row>
    <row r="27" spans="1:107" s="245" customFormat="1" x14ac:dyDescent="0.25">
      <c r="A27" s="239"/>
      <c r="B27" s="189"/>
      <c r="C27" s="240"/>
      <c r="D27" s="240"/>
      <c r="E27" s="100"/>
      <c r="F27" s="241"/>
      <c r="G27" s="242"/>
      <c r="H27" s="242"/>
      <c r="I27" s="252"/>
      <c r="J27" s="243"/>
      <c r="K27" s="244"/>
      <c r="M27" s="266"/>
      <c r="N27" s="246"/>
      <c r="O27" s="106"/>
      <c r="P27" s="188"/>
      <c r="Q27" s="189"/>
      <c r="R27" s="189"/>
      <c r="S27" s="101"/>
      <c r="T27" s="106"/>
      <c r="U27" s="101"/>
      <c r="V27" s="194"/>
      <c r="W27" s="323"/>
      <c r="X27" s="101"/>
      <c r="Y27" s="102"/>
      <c r="Z27" s="242"/>
      <c r="AA27" s="242"/>
      <c r="AB27" s="109"/>
      <c r="AC27" s="109"/>
      <c r="AD27" s="242"/>
      <c r="AE27" s="247"/>
      <c r="AF27" s="103"/>
      <c r="AG27" s="181"/>
      <c r="AH27" s="104"/>
      <c r="AI27" s="102"/>
      <c r="AJ27" s="248"/>
      <c r="AK27" s="102"/>
      <c r="AL27" s="102"/>
      <c r="AM27" s="102"/>
      <c r="AN27" s="109"/>
      <c r="AO27" s="110"/>
      <c r="AP27" s="111"/>
      <c r="AQ27" s="111"/>
      <c r="AR27" s="112"/>
      <c r="AS27" s="104"/>
      <c r="AT27" s="274"/>
      <c r="AU27" s="104"/>
      <c r="AV27" s="101"/>
      <c r="AW27" s="101"/>
      <c r="AX27" s="242"/>
      <c r="AY27" s="249"/>
      <c r="AZ27" s="101"/>
      <c r="BA27" s="101"/>
      <c r="BB27" s="102"/>
      <c r="BC27" s="106"/>
      <c r="BD27" s="101"/>
      <c r="BE27" s="102"/>
      <c r="BF27" s="100"/>
      <c r="BG27" s="101"/>
      <c r="BH27" s="102"/>
      <c r="BI27" s="102"/>
      <c r="BJ27" s="101"/>
      <c r="BK27" s="102"/>
      <c r="BL27" s="100"/>
      <c r="BM27" s="100"/>
      <c r="BN27" s="102"/>
      <c r="BO27" s="102"/>
      <c r="BP27" s="101"/>
      <c r="BQ27" s="102"/>
      <c r="BR27" s="102"/>
      <c r="BS27" s="102"/>
      <c r="BT27" s="102"/>
      <c r="BU27" s="104"/>
      <c r="BV27" s="104"/>
      <c r="BW27" s="103"/>
      <c r="BX27" s="104"/>
      <c r="BY27" s="102"/>
      <c r="BZ27" s="104"/>
      <c r="CA27" s="104"/>
      <c r="CB27" s="103"/>
      <c r="CC27" s="104"/>
      <c r="CD27" s="102"/>
      <c r="CE27" s="104"/>
      <c r="CF27" s="104"/>
      <c r="CG27" s="103"/>
      <c r="CH27" s="104"/>
      <c r="CI27" s="102"/>
      <c r="CJ27" s="105"/>
      <c r="CK27" s="101"/>
      <c r="CL27" s="106"/>
      <c r="CM27" s="102"/>
      <c r="CN27" s="105"/>
      <c r="CO27" s="107"/>
      <c r="CP27" s="108"/>
      <c r="CQ27" s="108"/>
      <c r="CR27" s="108"/>
      <c r="CS27" s="223"/>
      <c r="CT27" s="223"/>
      <c r="CU27" s="223"/>
      <c r="CV27" s="223"/>
      <c r="CW27" s="223"/>
      <c r="CX27" s="102"/>
      <c r="CY27" s="236"/>
      <c r="CZ27" s="223"/>
      <c r="DA27" s="102"/>
      <c r="DB27" s="223"/>
      <c r="DC27" s="221"/>
    </row>
    <row r="28" spans="1:107" s="245" customFormat="1" x14ac:dyDescent="0.25">
      <c r="A28" s="239"/>
      <c r="B28" s="189"/>
      <c r="C28" s="240"/>
      <c r="D28" s="240"/>
      <c r="E28" s="100"/>
      <c r="F28" s="241"/>
      <c r="G28" s="242"/>
      <c r="H28" s="242"/>
      <c r="I28" s="252"/>
      <c r="J28" s="243"/>
      <c r="K28" s="244"/>
      <c r="M28" s="266"/>
      <c r="N28" s="246"/>
      <c r="O28" s="106"/>
      <c r="P28" s="188"/>
      <c r="Q28" s="189"/>
      <c r="R28" s="189"/>
      <c r="S28" s="101"/>
      <c r="T28" s="106"/>
      <c r="U28" s="101"/>
      <c r="V28" s="194"/>
      <c r="W28" s="323"/>
      <c r="X28" s="101"/>
      <c r="Y28" s="102"/>
      <c r="Z28" s="242"/>
      <c r="AA28" s="242"/>
      <c r="AB28" s="109"/>
      <c r="AC28" s="109"/>
      <c r="AD28" s="242"/>
      <c r="AE28" s="247"/>
      <c r="AF28" s="103"/>
      <c r="AG28" s="181"/>
      <c r="AH28" s="104"/>
      <c r="AI28" s="102"/>
      <c r="AJ28" s="248"/>
      <c r="AK28" s="102"/>
      <c r="AL28" s="102"/>
      <c r="AM28" s="102"/>
      <c r="AN28" s="109"/>
      <c r="AO28" s="110"/>
      <c r="AP28" s="111"/>
      <c r="AQ28" s="111"/>
      <c r="AR28" s="112"/>
      <c r="AS28" s="104"/>
      <c r="AT28" s="274"/>
      <c r="AU28" s="104"/>
      <c r="AV28" s="101"/>
      <c r="AW28" s="101"/>
      <c r="AX28" s="242"/>
      <c r="AY28" s="249"/>
      <c r="AZ28" s="101"/>
      <c r="BA28" s="101"/>
      <c r="BB28" s="102"/>
      <c r="BC28" s="106"/>
      <c r="BD28" s="101"/>
      <c r="BE28" s="102"/>
      <c r="BF28" s="100"/>
      <c r="BG28" s="101"/>
      <c r="BH28" s="102"/>
      <c r="BI28" s="102"/>
      <c r="BJ28" s="101"/>
      <c r="BK28" s="102"/>
      <c r="BL28" s="100"/>
      <c r="BM28" s="100"/>
      <c r="BN28" s="102"/>
      <c r="BO28" s="102"/>
      <c r="BP28" s="101"/>
      <c r="BQ28" s="102"/>
      <c r="BR28" s="102"/>
      <c r="BS28" s="102"/>
      <c r="BT28" s="102"/>
      <c r="BU28" s="104"/>
      <c r="BV28" s="104"/>
      <c r="BW28" s="103"/>
      <c r="BX28" s="104"/>
      <c r="BY28" s="102"/>
      <c r="BZ28" s="104"/>
      <c r="CA28" s="104"/>
      <c r="CB28" s="103"/>
      <c r="CC28" s="104"/>
      <c r="CD28" s="102"/>
      <c r="CE28" s="104"/>
      <c r="CF28" s="104"/>
      <c r="CG28" s="103"/>
      <c r="CH28" s="104"/>
      <c r="CI28" s="102"/>
      <c r="CJ28" s="105"/>
      <c r="CK28" s="101"/>
      <c r="CL28" s="106"/>
      <c r="CM28" s="102"/>
      <c r="CN28" s="105"/>
      <c r="CO28" s="107"/>
      <c r="CP28" s="108"/>
      <c r="CQ28" s="108"/>
      <c r="CR28" s="108"/>
      <c r="CS28" s="223"/>
      <c r="CT28" s="223"/>
      <c r="CU28" s="223"/>
      <c r="CV28" s="223"/>
      <c r="CW28" s="223"/>
      <c r="CX28" s="102"/>
      <c r="CY28" s="236"/>
      <c r="CZ28" s="223"/>
      <c r="DA28" s="102"/>
      <c r="DB28" s="223"/>
      <c r="DC28" s="221"/>
    </row>
    <row r="29" spans="1:107" s="245" customFormat="1" x14ac:dyDescent="0.25">
      <c r="A29" s="239"/>
      <c r="B29" s="189"/>
      <c r="C29" s="240"/>
      <c r="D29" s="240"/>
      <c r="E29" s="100"/>
      <c r="F29" s="241"/>
      <c r="G29" s="242"/>
      <c r="H29" s="242"/>
      <c r="I29" s="252"/>
      <c r="J29" s="243"/>
      <c r="K29" s="244"/>
      <c r="M29" s="266"/>
      <c r="N29" s="246"/>
      <c r="O29" s="106"/>
      <c r="P29" s="188"/>
      <c r="Q29" s="189"/>
      <c r="R29" s="189"/>
      <c r="S29" s="101"/>
      <c r="T29" s="106"/>
      <c r="U29" s="101"/>
      <c r="V29" s="194"/>
      <c r="W29" s="323"/>
      <c r="X29" s="101"/>
      <c r="Y29" s="102"/>
      <c r="Z29" s="242"/>
      <c r="AA29" s="242"/>
      <c r="AB29" s="109"/>
      <c r="AC29" s="109"/>
      <c r="AD29" s="242"/>
      <c r="AE29" s="247"/>
      <c r="AF29" s="103"/>
      <c r="AG29" s="181"/>
      <c r="AH29" s="104"/>
      <c r="AI29" s="102"/>
      <c r="AJ29" s="248"/>
      <c r="AK29" s="102"/>
      <c r="AL29" s="102"/>
      <c r="AM29" s="102"/>
      <c r="AN29" s="109"/>
      <c r="AO29" s="110"/>
      <c r="AP29" s="111"/>
      <c r="AQ29" s="111"/>
      <c r="AR29" s="112"/>
      <c r="AS29" s="104"/>
      <c r="AT29" s="274"/>
      <c r="AU29" s="104"/>
      <c r="AV29" s="101"/>
      <c r="AW29" s="101"/>
      <c r="AX29" s="242"/>
      <c r="AY29" s="249"/>
      <c r="AZ29" s="101"/>
      <c r="BA29" s="101"/>
      <c r="BB29" s="102"/>
      <c r="BC29" s="106"/>
      <c r="BD29" s="101"/>
      <c r="BE29" s="102"/>
      <c r="BF29" s="100"/>
      <c r="BG29" s="101"/>
      <c r="BH29" s="102"/>
      <c r="BI29" s="102"/>
      <c r="BJ29" s="101"/>
      <c r="BK29" s="102"/>
      <c r="BL29" s="100"/>
      <c r="BM29" s="100"/>
      <c r="BN29" s="102"/>
      <c r="BO29" s="102"/>
      <c r="BP29" s="101"/>
      <c r="BQ29" s="102"/>
      <c r="BR29" s="102"/>
      <c r="BS29" s="102"/>
      <c r="BT29" s="102"/>
      <c r="BU29" s="104"/>
      <c r="BV29" s="104"/>
      <c r="BW29" s="103"/>
      <c r="BX29" s="104"/>
      <c r="BY29" s="102"/>
      <c r="BZ29" s="104"/>
      <c r="CA29" s="104"/>
      <c r="CB29" s="103"/>
      <c r="CC29" s="104"/>
      <c r="CD29" s="102"/>
      <c r="CE29" s="104"/>
      <c r="CF29" s="104"/>
      <c r="CG29" s="103"/>
      <c r="CH29" s="104"/>
      <c r="CI29" s="102"/>
      <c r="CJ29" s="105"/>
      <c r="CK29" s="101"/>
      <c r="CL29" s="106"/>
      <c r="CM29" s="102"/>
      <c r="CN29" s="105"/>
      <c r="CO29" s="107"/>
      <c r="CP29" s="108"/>
      <c r="CQ29" s="108"/>
      <c r="CR29" s="108"/>
      <c r="CS29" s="223"/>
      <c r="CT29" s="223"/>
      <c r="CU29" s="223"/>
      <c r="CV29" s="223"/>
      <c r="CW29" s="223"/>
      <c r="CX29" s="102"/>
      <c r="CY29" s="236"/>
      <c r="CZ29" s="223"/>
      <c r="DA29" s="102"/>
      <c r="DB29" s="223"/>
      <c r="DC29" s="221"/>
    </row>
    <row r="30" spans="1:107" s="245" customFormat="1" x14ac:dyDescent="0.25">
      <c r="A30" s="239"/>
      <c r="B30" s="189"/>
      <c r="C30" s="240"/>
      <c r="D30" s="240"/>
      <c r="E30" s="100"/>
      <c r="F30" s="241"/>
      <c r="G30" s="242"/>
      <c r="H30" s="242"/>
      <c r="I30" s="252"/>
      <c r="J30" s="243"/>
      <c r="K30" s="244"/>
      <c r="M30" s="266"/>
      <c r="N30" s="246"/>
      <c r="O30" s="106"/>
      <c r="P30" s="188"/>
      <c r="Q30" s="189"/>
      <c r="R30" s="189"/>
      <c r="S30" s="101"/>
      <c r="T30" s="106"/>
      <c r="U30" s="101"/>
      <c r="V30" s="194"/>
      <c r="W30" s="323"/>
      <c r="X30" s="101"/>
      <c r="Y30" s="102"/>
      <c r="Z30" s="242"/>
      <c r="AA30" s="242"/>
      <c r="AB30" s="109"/>
      <c r="AC30" s="109"/>
      <c r="AD30" s="242"/>
      <c r="AE30" s="247"/>
      <c r="AF30" s="103"/>
      <c r="AG30" s="181"/>
      <c r="AH30" s="104"/>
      <c r="AI30" s="102"/>
      <c r="AJ30" s="248"/>
      <c r="AK30" s="102"/>
      <c r="AL30" s="102"/>
      <c r="AM30" s="102"/>
      <c r="AN30" s="109"/>
      <c r="AO30" s="110"/>
      <c r="AP30" s="111"/>
      <c r="AQ30" s="111"/>
      <c r="AR30" s="112"/>
      <c r="AS30" s="104"/>
      <c r="AT30" s="274"/>
      <c r="AU30" s="104"/>
      <c r="AV30" s="101"/>
      <c r="AW30" s="101"/>
      <c r="AX30" s="242"/>
      <c r="AY30" s="249"/>
      <c r="AZ30" s="101"/>
      <c r="BA30" s="101"/>
      <c r="BB30" s="102"/>
      <c r="BC30" s="106"/>
      <c r="BD30" s="101"/>
      <c r="BE30" s="102"/>
      <c r="BF30" s="100"/>
      <c r="BG30" s="101"/>
      <c r="BH30" s="102"/>
      <c r="BI30" s="102"/>
      <c r="BJ30" s="101"/>
      <c r="BK30" s="102"/>
      <c r="BL30" s="100"/>
      <c r="BM30" s="100"/>
      <c r="BN30" s="102"/>
      <c r="BO30" s="102"/>
      <c r="BP30" s="101"/>
      <c r="BQ30" s="102"/>
      <c r="BR30" s="102"/>
      <c r="BS30" s="102"/>
      <c r="BT30" s="102"/>
      <c r="BU30" s="104"/>
      <c r="BV30" s="104"/>
      <c r="BW30" s="103"/>
      <c r="BX30" s="104"/>
      <c r="BY30" s="102"/>
      <c r="BZ30" s="104"/>
      <c r="CA30" s="104"/>
      <c r="CB30" s="103"/>
      <c r="CC30" s="104"/>
      <c r="CD30" s="102"/>
      <c r="CE30" s="104"/>
      <c r="CF30" s="104"/>
      <c r="CG30" s="103"/>
      <c r="CH30" s="104"/>
      <c r="CI30" s="102"/>
      <c r="CJ30" s="105"/>
      <c r="CK30" s="101"/>
      <c r="CL30" s="106"/>
      <c r="CM30" s="102"/>
      <c r="CN30" s="105"/>
      <c r="CO30" s="107"/>
      <c r="CP30" s="108"/>
      <c r="CQ30" s="108"/>
      <c r="CR30" s="108"/>
      <c r="CS30" s="223"/>
      <c r="CT30" s="223"/>
      <c r="CU30" s="223"/>
      <c r="CV30" s="223"/>
      <c r="CW30" s="223"/>
      <c r="CX30" s="102"/>
      <c r="CY30" s="236"/>
      <c r="CZ30" s="223"/>
      <c r="DA30" s="102"/>
      <c r="DB30" s="223"/>
      <c r="DC30" s="221"/>
    </row>
    <row r="31" spans="1:107" s="245" customFormat="1" x14ac:dyDescent="0.25">
      <c r="A31" s="239"/>
      <c r="B31" s="189"/>
      <c r="C31" s="240"/>
      <c r="D31" s="240"/>
      <c r="E31" s="100"/>
      <c r="F31" s="241"/>
      <c r="G31" s="242"/>
      <c r="H31" s="242"/>
      <c r="I31" s="252"/>
      <c r="J31" s="243"/>
      <c r="K31" s="244"/>
      <c r="M31" s="266"/>
      <c r="N31" s="246"/>
      <c r="O31" s="106"/>
      <c r="P31" s="188"/>
      <c r="Q31" s="189"/>
      <c r="R31" s="189"/>
      <c r="S31" s="101"/>
      <c r="T31" s="106"/>
      <c r="U31" s="101"/>
      <c r="V31" s="194"/>
      <c r="W31" s="323"/>
      <c r="X31" s="101"/>
      <c r="Y31" s="102"/>
      <c r="Z31" s="242"/>
      <c r="AA31" s="242"/>
      <c r="AB31" s="109"/>
      <c r="AC31" s="109"/>
      <c r="AD31" s="242"/>
      <c r="AE31" s="247"/>
      <c r="AF31" s="103"/>
      <c r="AG31" s="181"/>
      <c r="AH31" s="104"/>
      <c r="AI31" s="102"/>
      <c r="AJ31" s="248"/>
      <c r="AK31" s="102"/>
      <c r="AL31" s="102"/>
      <c r="AM31" s="102"/>
      <c r="AN31" s="109"/>
      <c r="AO31" s="110"/>
      <c r="AP31" s="111"/>
      <c r="AQ31" s="111"/>
      <c r="AR31" s="112"/>
      <c r="AS31" s="104"/>
      <c r="AT31" s="274"/>
      <c r="AU31" s="104"/>
      <c r="AV31" s="101"/>
      <c r="AW31" s="101"/>
      <c r="AX31" s="242"/>
      <c r="AY31" s="249"/>
      <c r="AZ31" s="101"/>
      <c r="BA31" s="101"/>
      <c r="BB31" s="102"/>
      <c r="BC31" s="106"/>
      <c r="BD31" s="101"/>
      <c r="BE31" s="102"/>
      <c r="BF31" s="100"/>
      <c r="BG31" s="101"/>
      <c r="BH31" s="102"/>
      <c r="BI31" s="102"/>
      <c r="BJ31" s="101"/>
      <c r="BK31" s="102"/>
      <c r="BL31" s="100"/>
      <c r="BM31" s="100"/>
      <c r="BN31" s="102"/>
      <c r="BO31" s="102"/>
      <c r="BP31" s="101"/>
      <c r="BQ31" s="102"/>
      <c r="BR31" s="102"/>
      <c r="BS31" s="102"/>
      <c r="BT31" s="102"/>
      <c r="BU31" s="104"/>
      <c r="BV31" s="104"/>
      <c r="BW31" s="103"/>
      <c r="BX31" s="104"/>
      <c r="BY31" s="102"/>
      <c r="BZ31" s="104"/>
      <c r="CA31" s="104"/>
      <c r="CB31" s="103"/>
      <c r="CC31" s="104"/>
      <c r="CD31" s="102"/>
      <c r="CE31" s="104"/>
      <c r="CF31" s="104"/>
      <c r="CG31" s="103"/>
      <c r="CH31" s="104"/>
      <c r="CI31" s="102"/>
      <c r="CJ31" s="105"/>
      <c r="CK31" s="101"/>
      <c r="CL31" s="106"/>
      <c r="CM31" s="102"/>
      <c r="CN31" s="105"/>
      <c r="CO31" s="107"/>
      <c r="CP31" s="108"/>
      <c r="CQ31" s="108"/>
      <c r="CR31" s="108"/>
      <c r="CS31" s="223"/>
      <c r="CT31" s="223"/>
      <c r="CU31" s="223"/>
      <c r="CV31" s="223"/>
      <c r="CW31" s="223"/>
      <c r="CX31" s="102"/>
      <c r="CY31" s="236"/>
      <c r="CZ31" s="223"/>
      <c r="DA31" s="102"/>
      <c r="DB31" s="223"/>
      <c r="DC31" s="221"/>
    </row>
    <row r="32" spans="1:107" s="245" customFormat="1" x14ac:dyDescent="0.25">
      <c r="A32" s="239"/>
      <c r="B32" s="189"/>
      <c r="C32" s="240"/>
      <c r="D32" s="240"/>
      <c r="E32" s="100"/>
      <c r="F32" s="241"/>
      <c r="G32" s="242"/>
      <c r="H32" s="242"/>
      <c r="I32" s="252"/>
      <c r="J32" s="243"/>
      <c r="K32" s="244"/>
      <c r="M32" s="266"/>
      <c r="N32" s="246"/>
      <c r="O32" s="106"/>
      <c r="P32" s="188"/>
      <c r="Q32" s="189"/>
      <c r="R32" s="189"/>
      <c r="S32" s="101"/>
      <c r="T32" s="106"/>
      <c r="U32" s="101"/>
      <c r="V32" s="194"/>
      <c r="W32" s="323"/>
      <c r="X32" s="101"/>
      <c r="Y32" s="102"/>
      <c r="Z32" s="242"/>
      <c r="AA32" s="242"/>
      <c r="AB32" s="109"/>
      <c r="AC32" s="109"/>
      <c r="AD32" s="242"/>
      <c r="AE32" s="247"/>
      <c r="AF32" s="103"/>
      <c r="AG32" s="181"/>
      <c r="AH32" s="104"/>
      <c r="AI32" s="102"/>
      <c r="AJ32" s="248"/>
      <c r="AK32" s="102"/>
      <c r="AL32" s="102"/>
      <c r="AM32" s="102"/>
      <c r="AN32" s="109"/>
      <c r="AO32" s="110"/>
      <c r="AP32" s="111"/>
      <c r="AQ32" s="111"/>
      <c r="AR32" s="112"/>
      <c r="AS32" s="104"/>
      <c r="AT32" s="274"/>
      <c r="AU32" s="104"/>
      <c r="AV32" s="101"/>
      <c r="AW32" s="101"/>
      <c r="AX32" s="242"/>
      <c r="AY32" s="249"/>
      <c r="AZ32" s="101"/>
      <c r="BA32" s="101"/>
      <c r="BB32" s="102"/>
      <c r="BC32" s="106"/>
      <c r="BD32" s="101"/>
      <c r="BE32" s="102"/>
      <c r="BF32" s="100"/>
      <c r="BG32" s="101"/>
      <c r="BH32" s="102"/>
      <c r="BI32" s="102"/>
      <c r="BJ32" s="101"/>
      <c r="BK32" s="102"/>
      <c r="BL32" s="100"/>
      <c r="BM32" s="100"/>
      <c r="BN32" s="102"/>
      <c r="BO32" s="102"/>
      <c r="BP32" s="101"/>
      <c r="BQ32" s="102"/>
      <c r="BR32" s="102"/>
      <c r="BS32" s="102"/>
      <c r="BT32" s="102"/>
      <c r="BU32" s="104"/>
      <c r="BV32" s="104"/>
      <c r="BW32" s="103"/>
      <c r="BX32" s="104"/>
      <c r="BY32" s="102"/>
      <c r="BZ32" s="104"/>
      <c r="CA32" s="104"/>
      <c r="CB32" s="103"/>
      <c r="CC32" s="104"/>
      <c r="CD32" s="102"/>
      <c r="CE32" s="104"/>
      <c r="CF32" s="104"/>
      <c r="CG32" s="103"/>
      <c r="CH32" s="104"/>
      <c r="CI32" s="102"/>
      <c r="CJ32" s="105"/>
      <c r="CK32" s="101"/>
      <c r="CL32" s="106"/>
      <c r="CM32" s="102"/>
      <c r="CN32" s="105"/>
      <c r="CO32" s="107"/>
      <c r="CP32" s="108"/>
      <c r="CQ32" s="108"/>
      <c r="CR32" s="108"/>
      <c r="CS32" s="223"/>
      <c r="CT32" s="223"/>
      <c r="CU32" s="223"/>
      <c r="CV32" s="223"/>
      <c r="CW32" s="223"/>
      <c r="CX32" s="102"/>
      <c r="CY32" s="236"/>
      <c r="CZ32" s="223"/>
      <c r="DA32" s="102"/>
      <c r="DB32" s="223"/>
      <c r="DC32" s="221"/>
    </row>
    <row r="33" spans="1:107" s="245" customFormat="1" x14ac:dyDescent="0.25">
      <c r="A33" s="239"/>
      <c r="B33" s="189"/>
      <c r="C33" s="240"/>
      <c r="D33" s="240"/>
      <c r="E33" s="100"/>
      <c r="F33" s="241"/>
      <c r="G33" s="242"/>
      <c r="H33" s="242"/>
      <c r="I33" s="252"/>
      <c r="J33" s="243"/>
      <c r="K33" s="244"/>
      <c r="M33" s="266"/>
      <c r="N33" s="246"/>
      <c r="O33" s="106"/>
      <c r="P33" s="188"/>
      <c r="Q33" s="189"/>
      <c r="R33" s="189"/>
      <c r="S33" s="101"/>
      <c r="T33" s="106"/>
      <c r="U33" s="101"/>
      <c r="V33" s="194"/>
      <c r="W33" s="323"/>
      <c r="X33" s="101"/>
      <c r="Y33" s="102"/>
      <c r="Z33" s="242"/>
      <c r="AA33" s="242"/>
      <c r="AB33" s="109"/>
      <c r="AC33" s="109"/>
      <c r="AD33" s="242"/>
      <c r="AE33" s="247"/>
      <c r="AF33" s="103"/>
      <c r="AG33" s="181"/>
      <c r="AH33" s="104"/>
      <c r="AI33" s="102"/>
      <c r="AJ33" s="248"/>
      <c r="AK33" s="102"/>
      <c r="AL33" s="102"/>
      <c r="AM33" s="102"/>
      <c r="AN33" s="109"/>
      <c r="AO33" s="110"/>
      <c r="AP33" s="111"/>
      <c r="AQ33" s="111"/>
      <c r="AR33" s="112"/>
      <c r="AS33" s="104"/>
      <c r="AT33" s="274"/>
      <c r="AU33" s="104"/>
      <c r="AV33" s="101"/>
      <c r="AW33" s="101"/>
      <c r="AX33" s="242"/>
      <c r="AY33" s="249"/>
      <c r="AZ33" s="101"/>
      <c r="BA33" s="101"/>
      <c r="BB33" s="102"/>
      <c r="BC33" s="106"/>
      <c r="BD33" s="101"/>
      <c r="BE33" s="102"/>
      <c r="BF33" s="100"/>
      <c r="BG33" s="101"/>
      <c r="BH33" s="102"/>
      <c r="BI33" s="102"/>
      <c r="BJ33" s="101"/>
      <c r="BK33" s="102"/>
      <c r="BL33" s="100"/>
      <c r="BM33" s="100"/>
      <c r="BN33" s="102"/>
      <c r="BO33" s="102"/>
      <c r="BP33" s="101"/>
      <c r="BQ33" s="102"/>
      <c r="BR33" s="102"/>
      <c r="BS33" s="102"/>
      <c r="BT33" s="102"/>
      <c r="BU33" s="104"/>
      <c r="BV33" s="104"/>
      <c r="BW33" s="103"/>
      <c r="BX33" s="104"/>
      <c r="BY33" s="102"/>
      <c r="BZ33" s="104"/>
      <c r="CA33" s="104"/>
      <c r="CB33" s="103"/>
      <c r="CC33" s="104"/>
      <c r="CD33" s="102"/>
      <c r="CE33" s="104"/>
      <c r="CF33" s="104"/>
      <c r="CG33" s="103"/>
      <c r="CH33" s="104"/>
      <c r="CI33" s="102"/>
      <c r="CJ33" s="105"/>
      <c r="CK33" s="101"/>
      <c r="CL33" s="106"/>
      <c r="CM33" s="102"/>
      <c r="CN33" s="105"/>
      <c r="CO33" s="107"/>
      <c r="CP33" s="108"/>
      <c r="CQ33" s="108"/>
      <c r="CR33" s="108"/>
      <c r="CS33" s="223"/>
      <c r="CT33" s="223"/>
      <c r="CU33" s="223"/>
      <c r="CV33" s="223"/>
      <c r="CW33" s="223"/>
      <c r="CX33" s="102"/>
      <c r="CY33" s="236"/>
      <c r="CZ33" s="223"/>
      <c r="DA33" s="102"/>
      <c r="DB33" s="223"/>
      <c r="DC33" s="221"/>
    </row>
    <row r="34" spans="1:107" s="245" customFormat="1" x14ac:dyDescent="0.25">
      <c r="A34" s="239"/>
      <c r="B34" s="189"/>
      <c r="C34" s="240"/>
      <c r="D34" s="240"/>
      <c r="E34" s="100"/>
      <c r="F34" s="241"/>
      <c r="G34" s="242"/>
      <c r="H34" s="242"/>
      <c r="I34" s="252"/>
      <c r="J34" s="243"/>
      <c r="K34" s="244"/>
      <c r="M34" s="266"/>
      <c r="N34" s="246"/>
      <c r="O34" s="106"/>
      <c r="P34" s="188"/>
      <c r="Q34" s="189"/>
      <c r="R34" s="189"/>
      <c r="S34" s="101"/>
      <c r="T34" s="106"/>
      <c r="U34" s="101"/>
      <c r="V34" s="194"/>
      <c r="W34" s="323"/>
      <c r="X34" s="101"/>
      <c r="Y34" s="102"/>
      <c r="Z34" s="242"/>
      <c r="AA34" s="242"/>
      <c r="AB34" s="109"/>
      <c r="AC34" s="109"/>
      <c r="AD34" s="242"/>
      <c r="AE34" s="247"/>
      <c r="AF34" s="103"/>
      <c r="AG34" s="181"/>
      <c r="AH34" s="104"/>
      <c r="AI34" s="102"/>
      <c r="AJ34" s="248"/>
      <c r="AK34" s="102"/>
      <c r="AL34" s="102"/>
      <c r="AM34" s="102"/>
      <c r="AN34" s="109"/>
      <c r="AO34" s="110"/>
      <c r="AP34" s="111"/>
      <c r="AQ34" s="111"/>
      <c r="AR34" s="112"/>
      <c r="AS34" s="104"/>
      <c r="AT34" s="274"/>
      <c r="AU34" s="104"/>
      <c r="AV34" s="101"/>
      <c r="AW34" s="101"/>
      <c r="AX34" s="242"/>
      <c r="AY34" s="249"/>
      <c r="AZ34" s="101"/>
      <c r="BA34" s="101"/>
      <c r="BB34" s="102"/>
      <c r="BC34" s="106"/>
      <c r="BD34" s="101"/>
      <c r="BE34" s="102"/>
      <c r="BF34" s="100"/>
      <c r="BG34" s="101"/>
      <c r="BH34" s="102"/>
      <c r="BI34" s="102"/>
      <c r="BJ34" s="101"/>
      <c r="BK34" s="102"/>
      <c r="BL34" s="100"/>
      <c r="BM34" s="100"/>
      <c r="BN34" s="102"/>
      <c r="BO34" s="102"/>
      <c r="BP34" s="101"/>
      <c r="BQ34" s="102"/>
      <c r="BR34" s="102"/>
      <c r="BS34" s="102"/>
      <c r="BT34" s="102"/>
      <c r="BU34" s="104"/>
      <c r="BV34" s="104"/>
      <c r="BW34" s="103"/>
      <c r="BX34" s="104"/>
      <c r="BY34" s="102"/>
      <c r="BZ34" s="104"/>
      <c r="CA34" s="104"/>
      <c r="CB34" s="103"/>
      <c r="CC34" s="104"/>
      <c r="CD34" s="102"/>
      <c r="CE34" s="104"/>
      <c r="CF34" s="104"/>
      <c r="CG34" s="103"/>
      <c r="CH34" s="104"/>
      <c r="CI34" s="102"/>
      <c r="CJ34" s="105"/>
      <c r="CK34" s="101"/>
      <c r="CL34" s="106"/>
      <c r="CM34" s="102"/>
      <c r="CN34" s="105"/>
      <c r="CO34" s="107"/>
      <c r="CP34" s="108"/>
      <c r="CQ34" s="108"/>
      <c r="CR34" s="108"/>
      <c r="CS34" s="223"/>
      <c r="CT34" s="223"/>
      <c r="CU34" s="223"/>
      <c r="CV34" s="223"/>
      <c r="CW34" s="223"/>
      <c r="CX34" s="102"/>
      <c r="CY34" s="236"/>
      <c r="CZ34" s="223"/>
      <c r="DA34" s="102"/>
      <c r="DB34" s="223"/>
      <c r="DC34" s="221"/>
    </row>
    <row r="35" spans="1:107" s="245" customFormat="1" x14ac:dyDescent="0.25">
      <c r="A35" s="239"/>
      <c r="B35" s="189"/>
      <c r="C35" s="240"/>
      <c r="D35" s="240"/>
      <c r="E35" s="100"/>
      <c r="F35" s="241"/>
      <c r="G35" s="242"/>
      <c r="H35" s="242"/>
      <c r="I35" s="252"/>
      <c r="J35" s="243"/>
      <c r="K35" s="244"/>
      <c r="M35" s="266"/>
      <c r="N35" s="246"/>
      <c r="O35" s="106"/>
      <c r="P35" s="188"/>
      <c r="Q35" s="189"/>
      <c r="R35" s="189"/>
      <c r="S35" s="101"/>
      <c r="T35" s="106"/>
      <c r="U35" s="101"/>
      <c r="V35" s="194"/>
      <c r="W35" s="323"/>
      <c r="X35" s="101"/>
      <c r="Y35" s="102"/>
      <c r="Z35" s="242"/>
      <c r="AA35" s="242"/>
      <c r="AB35" s="109"/>
      <c r="AC35" s="109"/>
      <c r="AD35" s="242"/>
      <c r="AE35" s="247"/>
      <c r="AF35" s="103"/>
      <c r="AG35" s="181"/>
      <c r="AH35" s="104"/>
      <c r="AI35" s="102"/>
      <c r="AJ35" s="248"/>
      <c r="AK35" s="102"/>
      <c r="AL35" s="102"/>
      <c r="AM35" s="102"/>
      <c r="AN35" s="109"/>
      <c r="AO35" s="110"/>
      <c r="AP35" s="111"/>
      <c r="AQ35" s="111"/>
      <c r="AR35" s="112"/>
      <c r="AS35" s="104"/>
      <c r="AT35" s="274"/>
      <c r="AU35" s="104"/>
      <c r="AV35" s="101"/>
      <c r="AW35" s="101"/>
      <c r="AX35" s="242"/>
      <c r="AY35" s="249"/>
      <c r="AZ35" s="101"/>
      <c r="BA35" s="101"/>
      <c r="BB35" s="102"/>
      <c r="BC35" s="106"/>
      <c r="BD35" s="101"/>
      <c r="BE35" s="102"/>
      <c r="BF35" s="100"/>
      <c r="BG35" s="101"/>
      <c r="BH35" s="102"/>
      <c r="BI35" s="102"/>
      <c r="BJ35" s="101"/>
      <c r="BK35" s="102"/>
      <c r="BL35" s="100"/>
      <c r="BM35" s="100"/>
      <c r="BN35" s="102"/>
      <c r="BO35" s="102"/>
      <c r="BP35" s="101"/>
      <c r="BQ35" s="102"/>
      <c r="BR35" s="102"/>
      <c r="BS35" s="102"/>
      <c r="BT35" s="102"/>
      <c r="BU35" s="104"/>
      <c r="BV35" s="104"/>
      <c r="BW35" s="103"/>
      <c r="BX35" s="104"/>
      <c r="BY35" s="102"/>
      <c r="BZ35" s="104"/>
      <c r="CA35" s="104"/>
      <c r="CB35" s="103"/>
      <c r="CC35" s="104"/>
      <c r="CD35" s="102"/>
      <c r="CE35" s="104"/>
      <c r="CF35" s="104"/>
      <c r="CG35" s="103"/>
      <c r="CH35" s="104"/>
      <c r="CI35" s="102"/>
      <c r="CJ35" s="105"/>
      <c r="CK35" s="101"/>
      <c r="CL35" s="106"/>
      <c r="CM35" s="102"/>
      <c r="CN35" s="105"/>
      <c r="CO35" s="107"/>
      <c r="CP35" s="108"/>
      <c r="CQ35" s="108"/>
      <c r="CR35" s="108"/>
      <c r="CS35" s="223"/>
      <c r="CT35" s="223"/>
      <c r="CU35" s="223"/>
      <c r="CV35" s="223"/>
      <c r="CW35" s="223"/>
      <c r="CX35" s="102"/>
      <c r="CY35" s="236"/>
      <c r="CZ35" s="223"/>
      <c r="DA35" s="102"/>
      <c r="DB35" s="223"/>
      <c r="DC35" s="221"/>
    </row>
    <row r="36" spans="1:107" s="245" customFormat="1" x14ac:dyDescent="0.25">
      <c r="A36" s="239"/>
      <c r="B36" s="189"/>
      <c r="C36" s="240"/>
      <c r="D36" s="240"/>
      <c r="E36" s="100"/>
      <c r="F36" s="241"/>
      <c r="G36" s="242"/>
      <c r="H36" s="242"/>
      <c r="I36" s="252"/>
      <c r="J36" s="243"/>
      <c r="K36" s="244"/>
      <c r="M36" s="266"/>
      <c r="N36" s="246"/>
      <c r="O36" s="106"/>
      <c r="P36" s="188"/>
      <c r="Q36" s="189"/>
      <c r="R36" s="189"/>
      <c r="S36" s="101"/>
      <c r="T36" s="106"/>
      <c r="U36" s="101"/>
      <c r="V36" s="194"/>
      <c r="W36" s="323"/>
      <c r="X36" s="101"/>
      <c r="Y36" s="102"/>
      <c r="Z36" s="242"/>
      <c r="AA36" s="242"/>
      <c r="AB36" s="109"/>
      <c r="AC36" s="109"/>
      <c r="AD36" s="242"/>
      <c r="AE36" s="247"/>
      <c r="AF36" s="103"/>
      <c r="AG36" s="181"/>
      <c r="AH36" s="104"/>
      <c r="AI36" s="102"/>
      <c r="AJ36" s="248"/>
      <c r="AK36" s="102"/>
      <c r="AL36" s="102"/>
      <c r="AM36" s="102"/>
      <c r="AN36" s="109"/>
      <c r="AO36" s="110"/>
      <c r="AP36" s="111"/>
      <c r="AQ36" s="111"/>
      <c r="AR36" s="112"/>
      <c r="AS36" s="104"/>
      <c r="AT36" s="274"/>
      <c r="AU36" s="104"/>
      <c r="AV36" s="101"/>
      <c r="AW36" s="101"/>
      <c r="AX36" s="242"/>
      <c r="AY36" s="249"/>
      <c r="AZ36" s="101"/>
      <c r="BA36" s="101"/>
      <c r="BB36" s="102"/>
      <c r="BC36" s="106"/>
      <c r="BD36" s="101"/>
      <c r="BE36" s="102"/>
      <c r="BF36" s="100"/>
      <c r="BG36" s="101"/>
      <c r="BH36" s="102"/>
      <c r="BI36" s="102"/>
      <c r="BJ36" s="101"/>
      <c r="BK36" s="102"/>
      <c r="BL36" s="100"/>
      <c r="BM36" s="100"/>
      <c r="BN36" s="102"/>
      <c r="BO36" s="102"/>
      <c r="BP36" s="101"/>
      <c r="BQ36" s="102"/>
      <c r="BR36" s="102"/>
      <c r="BS36" s="102"/>
      <c r="BT36" s="102"/>
      <c r="BU36" s="104"/>
      <c r="BV36" s="104"/>
      <c r="BW36" s="103"/>
      <c r="BX36" s="104"/>
      <c r="BY36" s="102"/>
      <c r="BZ36" s="104"/>
      <c r="CA36" s="104"/>
      <c r="CB36" s="103"/>
      <c r="CC36" s="104"/>
      <c r="CD36" s="102"/>
      <c r="CE36" s="104"/>
      <c r="CF36" s="104"/>
      <c r="CG36" s="103"/>
      <c r="CH36" s="104"/>
      <c r="CI36" s="102"/>
      <c r="CJ36" s="105"/>
      <c r="CK36" s="101"/>
      <c r="CL36" s="106"/>
      <c r="CM36" s="102"/>
      <c r="CN36" s="105"/>
      <c r="CO36" s="107"/>
      <c r="CP36" s="108"/>
      <c r="CQ36" s="108"/>
      <c r="CR36" s="108"/>
      <c r="CS36" s="223"/>
      <c r="CT36" s="223"/>
      <c r="CU36" s="223"/>
      <c r="CV36" s="223"/>
      <c r="CW36" s="223"/>
      <c r="CX36" s="102"/>
      <c r="CY36" s="236"/>
      <c r="CZ36" s="223"/>
      <c r="DA36" s="102"/>
      <c r="DB36" s="223"/>
      <c r="DC36" s="221"/>
    </row>
    <row r="37" spans="1:107" s="245" customFormat="1" x14ac:dyDescent="0.25">
      <c r="A37" s="239"/>
      <c r="B37" s="189"/>
      <c r="C37" s="240"/>
      <c r="D37" s="240"/>
      <c r="E37" s="100"/>
      <c r="F37" s="241"/>
      <c r="G37" s="242"/>
      <c r="H37" s="242"/>
      <c r="I37" s="252"/>
      <c r="J37" s="243"/>
      <c r="K37" s="244"/>
      <c r="M37" s="266"/>
      <c r="N37" s="246"/>
      <c r="O37" s="106"/>
      <c r="P37" s="188"/>
      <c r="Q37" s="189"/>
      <c r="R37" s="189"/>
      <c r="S37" s="101"/>
      <c r="T37" s="106"/>
      <c r="U37" s="101"/>
      <c r="V37" s="194"/>
      <c r="W37" s="323"/>
      <c r="X37" s="101"/>
      <c r="Y37" s="102"/>
      <c r="Z37" s="242"/>
      <c r="AA37" s="242"/>
      <c r="AB37" s="109"/>
      <c r="AC37" s="109"/>
      <c r="AD37" s="242"/>
      <c r="AE37" s="247"/>
      <c r="AF37" s="103"/>
      <c r="AG37" s="181"/>
      <c r="AH37" s="104"/>
      <c r="AI37" s="102"/>
      <c r="AJ37" s="248"/>
      <c r="AK37" s="102"/>
      <c r="AL37" s="102"/>
      <c r="AM37" s="102"/>
      <c r="AN37" s="109"/>
      <c r="AO37" s="110"/>
      <c r="AP37" s="111"/>
      <c r="AQ37" s="111"/>
      <c r="AR37" s="112"/>
      <c r="AS37" s="104"/>
      <c r="AT37" s="274"/>
      <c r="AU37" s="104"/>
      <c r="AV37" s="101"/>
      <c r="AW37" s="101"/>
      <c r="AX37" s="242"/>
      <c r="AY37" s="249"/>
      <c r="AZ37" s="101"/>
      <c r="BA37" s="101"/>
      <c r="BB37" s="102"/>
      <c r="BC37" s="106"/>
      <c r="BD37" s="101"/>
      <c r="BE37" s="102"/>
      <c r="BF37" s="100"/>
      <c r="BG37" s="101"/>
      <c r="BH37" s="102"/>
      <c r="BI37" s="102"/>
      <c r="BJ37" s="101"/>
      <c r="BK37" s="102"/>
      <c r="BL37" s="100"/>
      <c r="BM37" s="100"/>
      <c r="BN37" s="102"/>
      <c r="BO37" s="102"/>
      <c r="BP37" s="101"/>
      <c r="BQ37" s="102"/>
      <c r="BR37" s="102"/>
      <c r="BS37" s="102"/>
      <c r="BT37" s="102"/>
      <c r="BU37" s="104"/>
      <c r="BV37" s="104"/>
      <c r="BW37" s="103"/>
      <c r="BX37" s="104"/>
      <c r="BY37" s="102"/>
      <c r="BZ37" s="104"/>
      <c r="CA37" s="104"/>
      <c r="CB37" s="103"/>
      <c r="CC37" s="104"/>
      <c r="CD37" s="102"/>
      <c r="CE37" s="104"/>
      <c r="CF37" s="104"/>
      <c r="CG37" s="103"/>
      <c r="CH37" s="104"/>
      <c r="CI37" s="102"/>
      <c r="CJ37" s="105"/>
      <c r="CK37" s="101"/>
      <c r="CL37" s="106"/>
      <c r="CM37" s="102"/>
      <c r="CN37" s="105"/>
      <c r="CO37" s="107"/>
      <c r="CP37" s="108"/>
      <c r="CQ37" s="108"/>
      <c r="CR37" s="108"/>
      <c r="CS37" s="223"/>
      <c r="CT37" s="223"/>
      <c r="CU37" s="223"/>
      <c r="CV37" s="223"/>
      <c r="CW37" s="223"/>
      <c r="CX37" s="102"/>
      <c r="CY37" s="236"/>
      <c r="CZ37" s="223"/>
      <c r="DA37" s="102"/>
      <c r="DB37" s="223"/>
      <c r="DC37" s="221"/>
    </row>
    <row r="38" spans="1:107" s="245" customFormat="1" x14ac:dyDescent="0.25">
      <c r="A38" s="239"/>
      <c r="B38" s="189"/>
      <c r="C38" s="240"/>
      <c r="D38" s="240"/>
      <c r="E38" s="100"/>
      <c r="F38" s="241"/>
      <c r="G38" s="242"/>
      <c r="H38" s="242"/>
      <c r="I38" s="252"/>
      <c r="J38" s="243"/>
      <c r="K38" s="244"/>
      <c r="M38" s="266"/>
      <c r="N38" s="246"/>
      <c r="O38" s="106"/>
      <c r="P38" s="188"/>
      <c r="Q38" s="189"/>
      <c r="R38" s="189"/>
      <c r="S38" s="101"/>
      <c r="T38" s="106"/>
      <c r="U38" s="101"/>
      <c r="V38" s="194"/>
      <c r="W38" s="323"/>
      <c r="X38" s="101"/>
      <c r="Y38" s="102"/>
      <c r="Z38" s="242"/>
      <c r="AA38" s="242"/>
      <c r="AB38" s="109"/>
      <c r="AC38" s="109"/>
      <c r="AD38" s="242"/>
      <c r="AE38" s="247"/>
      <c r="AF38" s="103"/>
      <c r="AG38" s="181"/>
      <c r="AH38" s="104"/>
      <c r="AI38" s="102"/>
      <c r="AJ38" s="248"/>
      <c r="AK38" s="102"/>
      <c r="AL38" s="102"/>
      <c r="AM38" s="102"/>
      <c r="AN38" s="109"/>
      <c r="AO38" s="110"/>
      <c r="AP38" s="111"/>
      <c r="AQ38" s="111"/>
      <c r="AR38" s="112"/>
      <c r="AS38" s="104"/>
      <c r="AT38" s="274"/>
      <c r="AU38" s="104"/>
      <c r="AV38" s="101"/>
      <c r="AW38" s="101"/>
      <c r="AX38" s="242"/>
      <c r="AY38" s="249"/>
      <c r="AZ38" s="101"/>
      <c r="BA38" s="101"/>
      <c r="BB38" s="102"/>
      <c r="BC38" s="106"/>
      <c r="BD38" s="101"/>
      <c r="BE38" s="102"/>
      <c r="BF38" s="100"/>
      <c r="BG38" s="101"/>
      <c r="BH38" s="102"/>
      <c r="BI38" s="102"/>
      <c r="BJ38" s="101"/>
      <c r="BK38" s="102"/>
      <c r="BL38" s="100"/>
      <c r="BM38" s="100"/>
      <c r="BN38" s="102"/>
      <c r="BO38" s="102"/>
      <c r="BP38" s="101"/>
      <c r="BQ38" s="102"/>
      <c r="BR38" s="102"/>
      <c r="BS38" s="102"/>
      <c r="BT38" s="102"/>
      <c r="BU38" s="104"/>
      <c r="BV38" s="104"/>
      <c r="BW38" s="103"/>
      <c r="BX38" s="104"/>
      <c r="BY38" s="102"/>
      <c r="BZ38" s="104"/>
      <c r="CA38" s="104"/>
      <c r="CB38" s="103"/>
      <c r="CC38" s="104"/>
      <c r="CD38" s="102"/>
      <c r="CE38" s="104"/>
      <c r="CF38" s="104"/>
      <c r="CG38" s="103"/>
      <c r="CH38" s="104"/>
      <c r="CI38" s="102"/>
      <c r="CJ38" s="105"/>
      <c r="CK38" s="101"/>
      <c r="CL38" s="106"/>
      <c r="CM38" s="102"/>
      <c r="CN38" s="105"/>
      <c r="CO38" s="107"/>
      <c r="CP38" s="108"/>
      <c r="CQ38" s="108"/>
      <c r="CR38" s="108"/>
      <c r="CS38" s="223"/>
      <c r="CT38" s="223"/>
      <c r="CU38" s="223"/>
      <c r="CV38" s="223"/>
      <c r="CW38" s="223"/>
      <c r="CX38" s="102"/>
      <c r="CY38" s="236"/>
      <c r="CZ38" s="223"/>
      <c r="DA38" s="102"/>
      <c r="DB38" s="223"/>
      <c r="DC38" s="221"/>
    </row>
    <row r="39" spans="1:107" s="245" customFormat="1" x14ac:dyDescent="0.25">
      <c r="A39" s="239"/>
      <c r="B39" s="189"/>
      <c r="C39" s="240"/>
      <c r="D39" s="240"/>
      <c r="E39" s="100"/>
      <c r="F39" s="241"/>
      <c r="G39" s="242"/>
      <c r="H39" s="242"/>
      <c r="I39" s="252"/>
      <c r="J39" s="243"/>
      <c r="K39" s="244"/>
      <c r="M39" s="266"/>
      <c r="N39" s="246"/>
      <c r="O39" s="106"/>
      <c r="P39" s="188"/>
      <c r="Q39" s="189"/>
      <c r="R39" s="189"/>
      <c r="S39" s="101"/>
      <c r="T39" s="106"/>
      <c r="U39" s="101"/>
      <c r="V39" s="194"/>
      <c r="W39" s="323"/>
      <c r="X39" s="101"/>
      <c r="Y39" s="102"/>
      <c r="Z39" s="242"/>
      <c r="AA39" s="242"/>
      <c r="AB39" s="109"/>
      <c r="AC39" s="109"/>
      <c r="AD39" s="242"/>
      <c r="AE39" s="247"/>
      <c r="AF39" s="103"/>
      <c r="AG39" s="181"/>
      <c r="AH39" s="104"/>
      <c r="AI39" s="102"/>
      <c r="AJ39" s="248"/>
      <c r="AK39" s="102"/>
      <c r="AL39" s="102"/>
      <c r="AM39" s="102"/>
      <c r="AN39" s="109"/>
      <c r="AO39" s="110"/>
      <c r="AP39" s="111"/>
      <c r="AQ39" s="111"/>
      <c r="AR39" s="112"/>
      <c r="AS39" s="104"/>
      <c r="AT39" s="274"/>
      <c r="AU39" s="104"/>
      <c r="AV39" s="101"/>
      <c r="AW39" s="101"/>
      <c r="AX39" s="242"/>
      <c r="AY39" s="249"/>
      <c r="AZ39" s="101"/>
      <c r="BA39" s="101"/>
      <c r="BB39" s="102"/>
      <c r="BC39" s="106"/>
      <c r="BD39" s="101"/>
      <c r="BE39" s="102"/>
      <c r="BF39" s="100"/>
      <c r="BG39" s="101"/>
      <c r="BH39" s="102"/>
      <c r="BI39" s="102"/>
      <c r="BJ39" s="101"/>
      <c r="BK39" s="102"/>
      <c r="BL39" s="100"/>
      <c r="BM39" s="100"/>
      <c r="BN39" s="102"/>
      <c r="BO39" s="102"/>
      <c r="BP39" s="101"/>
      <c r="BQ39" s="102"/>
      <c r="BR39" s="102"/>
      <c r="BS39" s="102"/>
      <c r="BT39" s="102"/>
      <c r="BU39" s="104"/>
      <c r="BV39" s="104"/>
      <c r="BW39" s="103"/>
      <c r="BX39" s="104"/>
      <c r="BY39" s="102"/>
      <c r="BZ39" s="104"/>
      <c r="CA39" s="104"/>
      <c r="CB39" s="103"/>
      <c r="CC39" s="104"/>
      <c r="CD39" s="102"/>
      <c r="CE39" s="104"/>
      <c r="CF39" s="104"/>
      <c r="CG39" s="103"/>
      <c r="CH39" s="104"/>
      <c r="CI39" s="102"/>
      <c r="CJ39" s="105"/>
      <c r="CK39" s="101"/>
      <c r="CL39" s="106"/>
      <c r="CM39" s="102"/>
      <c r="CN39" s="105"/>
      <c r="CO39" s="107"/>
      <c r="CP39" s="108"/>
      <c r="CQ39" s="108"/>
      <c r="CR39" s="108"/>
      <c r="CS39" s="223"/>
      <c r="CT39" s="223"/>
      <c r="CU39" s="223"/>
      <c r="CV39" s="223"/>
      <c r="CW39" s="223"/>
      <c r="CX39" s="102"/>
      <c r="CY39" s="236"/>
      <c r="CZ39" s="223"/>
      <c r="DA39" s="102"/>
      <c r="DB39" s="223"/>
      <c r="DC39" s="221"/>
    </row>
    <row r="40" spans="1:107" s="245" customFormat="1" x14ac:dyDescent="0.25">
      <c r="A40" s="239"/>
      <c r="B40" s="189"/>
      <c r="C40" s="240"/>
      <c r="D40" s="240"/>
      <c r="E40" s="100"/>
      <c r="F40" s="241"/>
      <c r="G40" s="242"/>
      <c r="H40" s="242"/>
      <c r="I40" s="252"/>
      <c r="J40" s="243"/>
      <c r="K40" s="244"/>
      <c r="M40" s="266"/>
      <c r="N40" s="246"/>
      <c r="O40" s="106"/>
      <c r="P40" s="188"/>
      <c r="Q40" s="189"/>
      <c r="R40" s="189"/>
      <c r="S40" s="101"/>
      <c r="T40" s="106"/>
      <c r="U40" s="101"/>
      <c r="V40" s="194"/>
      <c r="W40" s="323"/>
      <c r="X40" s="101"/>
      <c r="Y40" s="102"/>
      <c r="Z40" s="242"/>
      <c r="AA40" s="242"/>
      <c r="AB40" s="109"/>
      <c r="AC40" s="109"/>
      <c r="AD40" s="242"/>
      <c r="AE40" s="247"/>
      <c r="AF40" s="103"/>
      <c r="AG40" s="181"/>
      <c r="AH40" s="104"/>
      <c r="AI40" s="102"/>
      <c r="AJ40" s="248"/>
      <c r="AK40" s="102"/>
      <c r="AL40" s="102"/>
      <c r="AM40" s="102"/>
      <c r="AN40" s="109"/>
      <c r="AO40" s="110"/>
      <c r="AP40" s="111"/>
      <c r="AQ40" s="111"/>
      <c r="AR40" s="112"/>
      <c r="AS40" s="104"/>
      <c r="AT40" s="274"/>
      <c r="AU40" s="104"/>
      <c r="AV40" s="101"/>
      <c r="AW40" s="101"/>
      <c r="AX40" s="242"/>
      <c r="AY40" s="249"/>
      <c r="AZ40" s="101"/>
      <c r="BA40" s="101"/>
      <c r="BB40" s="102"/>
      <c r="BC40" s="106"/>
      <c r="BD40" s="101"/>
      <c r="BE40" s="102"/>
      <c r="BF40" s="100"/>
      <c r="BG40" s="101"/>
      <c r="BH40" s="102"/>
      <c r="BI40" s="102"/>
      <c r="BJ40" s="101"/>
      <c r="BK40" s="102"/>
      <c r="BL40" s="100"/>
      <c r="BM40" s="100"/>
      <c r="BN40" s="102"/>
      <c r="BO40" s="102"/>
      <c r="BP40" s="101"/>
      <c r="BQ40" s="102"/>
      <c r="BR40" s="102"/>
      <c r="BS40" s="102"/>
      <c r="BT40" s="102"/>
      <c r="BU40" s="104"/>
      <c r="BV40" s="104"/>
      <c r="BW40" s="103"/>
      <c r="BX40" s="104"/>
      <c r="BY40" s="102"/>
      <c r="BZ40" s="104"/>
      <c r="CA40" s="104"/>
      <c r="CB40" s="103"/>
      <c r="CC40" s="104"/>
      <c r="CD40" s="102"/>
      <c r="CE40" s="104"/>
      <c r="CF40" s="104"/>
      <c r="CG40" s="103"/>
      <c r="CH40" s="104"/>
      <c r="CI40" s="102"/>
      <c r="CJ40" s="105"/>
      <c r="CK40" s="101"/>
      <c r="CL40" s="106"/>
      <c r="CM40" s="102"/>
      <c r="CN40" s="105"/>
      <c r="CO40" s="107"/>
      <c r="CP40" s="108"/>
      <c r="CQ40" s="108"/>
      <c r="CR40" s="108"/>
      <c r="CS40" s="223"/>
      <c r="CT40" s="223"/>
      <c r="CU40" s="223"/>
      <c r="CV40" s="223"/>
      <c r="CW40" s="223"/>
      <c r="CX40" s="102"/>
      <c r="CY40" s="236"/>
      <c r="CZ40" s="223"/>
      <c r="DA40" s="102"/>
      <c r="DB40" s="223"/>
      <c r="DC40" s="221"/>
    </row>
    <row r="41" spans="1:107" s="245" customFormat="1" x14ac:dyDescent="0.25">
      <c r="A41" s="239"/>
      <c r="B41" s="189"/>
      <c r="C41" s="240"/>
      <c r="D41" s="240"/>
      <c r="E41" s="100"/>
      <c r="F41" s="241"/>
      <c r="G41" s="242"/>
      <c r="H41" s="242"/>
      <c r="I41" s="252"/>
      <c r="J41" s="243"/>
      <c r="K41" s="244"/>
      <c r="M41" s="266"/>
      <c r="N41" s="246"/>
      <c r="O41" s="106"/>
      <c r="P41" s="188"/>
      <c r="Q41" s="189"/>
      <c r="R41" s="189"/>
      <c r="S41" s="101"/>
      <c r="T41" s="106"/>
      <c r="U41" s="101"/>
      <c r="V41" s="194"/>
      <c r="W41" s="323"/>
      <c r="X41" s="101"/>
      <c r="Y41" s="102"/>
      <c r="Z41" s="242"/>
      <c r="AA41" s="242"/>
      <c r="AB41" s="109"/>
      <c r="AC41" s="109"/>
      <c r="AD41" s="242"/>
      <c r="AE41" s="247"/>
      <c r="AF41" s="103"/>
      <c r="AG41" s="181"/>
      <c r="AH41" s="104"/>
      <c r="AI41" s="102"/>
      <c r="AJ41" s="248"/>
      <c r="AK41" s="102"/>
      <c r="AL41" s="102"/>
      <c r="AM41" s="102"/>
      <c r="AN41" s="109"/>
      <c r="AO41" s="110"/>
      <c r="AP41" s="111"/>
      <c r="AQ41" s="111"/>
      <c r="AR41" s="112"/>
      <c r="AS41" s="104"/>
      <c r="AT41" s="274"/>
      <c r="AU41" s="104"/>
      <c r="AV41" s="101"/>
      <c r="AW41" s="101"/>
      <c r="AX41" s="242"/>
      <c r="AY41" s="249"/>
      <c r="AZ41" s="101"/>
      <c r="BA41" s="101"/>
      <c r="BB41" s="102"/>
      <c r="BC41" s="106"/>
      <c r="BD41" s="101"/>
      <c r="BE41" s="102"/>
      <c r="BF41" s="100"/>
      <c r="BG41" s="101"/>
      <c r="BH41" s="102"/>
      <c r="BI41" s="102"/>
      <c r="BJ41" s="101"/>
      <c r="BK41" s="102"/>
      <c r="BL41" s="100"/>
      <c r="BM41" s="100"/>
      <c r="BN41" s="102"/>
      <c r="BO41" s="102"/>
      <c r="BP41" s="101"/>
      <c r="BQ41" s="102"/>
      <c r="BR41" s="102"/>
      <c r="BS41" s="102"/>
      <c r="BT41" s="102"/>
      <c r="BU41" s="104"/>
      <c r="BV41" s="104"/>
      <c r="BW41" s="103"/>
      <c r="BX41" s="104"/>
      <c r="BY41" s="102"/>
      <c r="BZ41" s="104"/>
      <c r="CA41" s="104"/>
      <c r="CB41" s="103"/>
      <c r="CC41" s="104"/>
      <c r="CD41" s="102"/>
      <c r="CE41" s="104"/>
      <c r="CF41" s="104"/>
      <c r="CG41" s="103"/>
      <c r="CH41" s="104"/>
      <c r="CI41" s="102"/>
      <c r="CJ41" s="105"/>
      <c r="CK41" s="101"/>
      <c r="CL41" s="106"/>
      <c r="CM41" s="102"/>
      <c r="CN41" s="105"/>
      <c r="CO41" s="107"/>
      <c r="CP41" s="108"/>
      <c r="CQ41" s="108"/>
      <c r="CR41" s="108"/>
      <c r="CS41" s="223"/>
      <c r="CT41" s="223"/>
      <c r="CU41" s="223"/>
      <c r="CV41" s="223"/>
      <c r="CW41" s="223"/>
      <c r="CX41" s="102"/>
      <c r="CY41" s="236"/>
      <c r="CZ41" s="223"/>
      <c r="DA41" s="102"/>
      <c r="DB41" s="223"/>
      <c r="DC41" s="221"/>
    </row>
    <row r="42" spans="1:107" s="245" customFormat="1" x14ac:dyDescent="0.25">
      <c r="A42" s="239"/>
      <c r="B42" s="189"/>
      <c r="C42" s="240"/>
      <c r="D42" s="240"/>
      <c r="E42" s="100"/>
      <c r="F42" s="241"/>
      <c r="G42" s="242"/>
      <c r="H42" s="242"/>
      <c r="I42" s="252"/>
      <c r="J42" s="243"/>
      <c r="K42" s="244"/>
      <c r="M42" s="266"/>
      <c r="N42" s="246"/>
      <c r="O42" s="106"/>
      <c r="P42" s="188"/>
      <c r="Q42" s="189"/>
      <c r="R42" s="189"/>
      <c r="S42" s="101"/>
      <c r="T42" s="106"/>
      <c r="U42" s="101"/>
      <c r="V42" s="194"/>
      <c r="W42" s="323"/>
      <c r="X42" s="101"/>
      <c r="Y42" s="102"/>
      <c r="Z42" s="242"/>
      <c r="AA42" s="242"/>
      <c r="AB42" s="109"/>
      <c r="AC42" s="109"/>
      <c r="AD42" s="242"/>
      <c r="AE42" s="247"/>
      <c r="AF42" s="103"/>
      <c r="AG42" s="181"/>
      <c r="AH42" s="104"/>
      <c r="AI42" s="102"/>
      <c r="AJ42" s="248"/>
      <c r="AK42" s="102"/>
      <c r="AL42" s="102"/>
      <c r="AM42" s="102"/>
      <c r="AN42" s="109"/>
      <c r="AO42" s="110"/>
      <c r="AP42" s="111"/>
      <c r="AQ42" s="111"/>
      <c r="AR42" s="112"/>
      <c r="AS42" s="104"/>
      <c r="AT42" s="274"/>
      <c r="AU42" s="104"/>
      <c r="AV42" s="101"/>
      <c r="AW42" s="101"/>
      <c r="AX42" s="242"/>
      <c r="AY42" s="249"/>
      <c r="AZ42" s="101"/>
      <c r="BA42" s="101"/>
      <c r="BB42" s="102"/>
      <c r="BC42" s="106"/>
      <c r="BD42" s="101"/>
      <c r="BE42" s="102"/>
      <c r="BF42" s="100"/>
      <c r="BG42" s="101"/>
      <c r="BH42" s="102"/>
      <c r="BI42" s="102"/>
      <c r="BJ42" s="101"/>
      <c r="BK42" s="102"/>
      <c r="BL42" s="100"/>
      <c r="BM42" s="100"/>
      <c r="BN42" s="102"/>
      <c r="BO42" s="102"/>
      <c r="BP42" s="101"/>
      <c r="BQ42" s="102"/>
      <c r="BR42" s="102"/>
      <c r="BS42" s="102"/>
      <c r="BT42" s="102"/>
      <c r="BU42" s="104"/>
      <c r="BV42" s="104"/>
      <c r="BW42" s="103"/>
      <c r="BX42" s="104"/>
      <c r="BY42" s="102"/>
      <c r="BZ42" s="104"/>
      <c r="CA42" s="104"/>
      <c r="CB42" s="103"/>
      <c r="CC42" s="104"/>
      <c r="CD42" s="102"/>
      <c r="CE42" s="104"/>
      <c r="CF42" s="104"/>
      <c r="CG42" s="103"/>
      <c r="CH42" s="104"/>
      <c r="CI42" s="102"/>
      <c r="CJ42" s="105"/>
      <c r="CK42" s="101"/>
      <c r="CL42" s="106"/>
      <c r="CM42" s="102"/>
      <c r="CN42" s="105"/>
      <c r="CO42" s="107"/>
      <c r="CP42" s="108"/>
      <c r="CQ42" s="108"/>
      <c r="CR42" s="108"/>
      <c r="CS42" s="223"/>
      <c r="CT42" s="223"/>
      <c r="CU42" s="223"/>
      <c r="CV42" s="223"/>
      <c r="CW42" s="223"/>
      <c r="CX42" s="102"/>
      <c r="CY42" s="236"/>
      <c r="CZ42" s="223"/>
      <c r="DA42" s="102"/>
      <c r="DB42" s="223"/>
      <c r="DC42" s="221"/>
    </row>
    <row r="43" spans="1:107" s="245" customFormat="1" x14ac:dyDescent="0.25">
      <c r="A43" s="239"/>
      <c r="B43" s="189"/>
      <c r="C43" s="240"/>
      <c r="D43" s="240"/>
      <c r="E43" s="100"/>
      <c r="F43" s="241"/>
      <c r="G43" s="242"/>
      <c r="H43" s="242"/>
      <c r="I43" s="252"/>
      <c r="J43" s="243"/>
      <c r="K43" s="244"/>
      <c r="M43" s="266"/>
      <c r="N43" s="246"/>
      <c r="O43" s="106"/>
      <c r="P43" s="188"/>
      <c r="Q43" s="189"/>
      <c r="R43" s="189"/>
      <c r="S43" s="101"/>
      <c r="T43" s="106"/>
      <c r="U43" s="101"/>
      <c r="V43" s="194"/>
      <c r="W43" s="323"/>
      <c r="X43" s="101"/>
      <c r="Y43" s="102"/>
      <c r="Z43" s="242"/>
      <c r="AA43" s="242"/>
      <c r="AB43" s="109"/>
      <c r="AC43" s="109"/>
      <c r="AD43" s="242"/>
      <c r="AE43" s="247"/>
      <c r="AF43" s="103"/>
      <c r="AG43" s="181"/>
      <c r="AH43" s="104"/>
      <c r="AI43" s="102"/>
      <c r="AJ43" s="248"/>
      <c r="AK43" s="102"/>
      <c r="AL43" s="102"/>
      <c r="AM43" s="102"/>
      <c r="AN43" s="109"/>
      <c r="AO43" s="110"/>
      <c r="AP43" s="111"/>
      <c r="AQ43" s="111"/>
      <c r="AR43" s="112"/>
      <c r="AS43" s="104"/>
      <c r="AT43" s="274"/>
      <c r="AU43" s="104"/>
      <c r="AV43" s="101"/>
      <c r="AW43" s="101"/>
      <c r="AX43" s="242"/>
      <c r="AY43" s="249"/>
      <c r="AZ43" s="101"/>
      <c r="BA43" s="101"/>
      <c r="BB43" s="102"/>
      <c r="BC43" s="106"/>
      <c r="BD43" s="101"/>
      <c r="BE43" s="102"/>
      <c r="BF43" s="100"/>
      <c r="BG43" s="101"/>
      <c r="BH43" s="102"/>
      <c r="BI43" s="102"/>
      <c r="BJ43" s="101"/>
      <c r="BK43" s="102"/>
      <c r="BL43" s="100"/>
      <c r="BM43" s="100"/>
      <c r="BN43" s="102"/>
      <c r="BO43" s="102"/>
      <c r="BP43" s="101"/>
      <c r="BQ43" s="102"/>
      <c r="BR43" s="102"/>
      <c r="BS43" s="102"/>
      <c r="BT43" s="102"/>
      <c r="BU43" s="104"/>
      <c r="BV43" s="104"/>
      <c r="BW43" s="103"/>
      <c r="BX43" s="104"/>
      <c r="BY43" s="102"/>
      <c r="BZ43" s="104"/>
      <c r="CA43" s="104"/>
      <c r="CB43" s="103"/>
      <c r="CC43" s="104"/>
      <c r="CD43" s="102"/>
      <c r="CE43" s="104"/>
      <c r="CF43" s="104"/>
      <c r="CG43" s="103"/>
      <c r="CH43" s="104"/>
      <c r="CI43" s="102"/>
      <c r="CJ43" s="105"/>
      <c r="CK43" s="101"/>
      <c r="CL43" s="106"/>
      <c r="CM43" s="102"/>
      <c r="CN43" s="105"/>
      <c r="CO43" s="107"/>
      <c r="CP43" s="108"/>
      <c r="CQ43" s="108"/>
      <c r="CR43" s="108"/>
      <c r="CS43" s="223"/>
      <c r="CT43" s="223"/>
      <c r="CU43" s="223"/>
      <c r="CV43" s="223"/>
      <c r="CW43" s="223"/>
      <c r="CX43" s="102"/>
      <c r="CY43" s="236"/>
      <c r="CZ43" s="223"/>
      <c r="DA43" s="102"/>
      <c r="DB43" s="223"/>
      <c r="DC43" s="221"/>
    </row>
    <row r="44" spans="1:107" s="245" customFormat="1" x14ac:dyDescent="0.25">
      <c r="A44" s="239"/>
      <c r="B44" s="189"/>
      <c r="C44" s="240"/>
      <c r="D44" s="240"/>
      <c r="E44" s="100"/>
      <c r="F44" s="241"/>
      <c r="G44" s="242"/>
      <c r="H44" s="242"/>
      <c r="I44" s="252"/>
      <c r="J44" s="243"/>
      <c r="K44" s="244"/>
      <c r="M44" s="266"/>
      <c r="N44" s="246"/>
      <c r="O44" s="106"/>
      <c r="P44" s="188"/>
      <c r="Q44" s="189"/>
      <c r="R44" s="189"/>
      <c r="S44" s="101"/>
      <c r="T44" s="106"/>
      <c r="U44" s="101"/>
      <c r="V44" s="194"/>
      <c r="W44" s="323"/>
      <c r="X44" s="101"/>
      <c r="Y44" s="102"/>
      <c r="Z44" s="242"/>
      <c r="AA44" s="242"/>
      <c r="AB44" s="109"/>
      <c r="AC44" s="109"/>
      <c r="AD44" s="242"/>
      <c r="AE44" s="247"/>
      <c r="AF44" s="103"/>
      <c r="AG44" s="181"/>
      <c r="AH44" s="104"/>
      <c r="AI44" s="102"/>
      <c r="AJ44" s="248"/>
      <c r="AK44" s="102"/>
      <c r="AL44" s="102"/>
      <c r="AM44" s="102"/>
      <c r="AN44" s="109"/>
      <c r="AO44" s="110"/>
      <c r="AP44" s="111"/>
      <c r="AQ44" s="111"/>
      <c r="AR44" s="112"/>
      <c r="AS44" s="104"/>
      <c r="AT44" s="274"/>
      <c r="AU44" s="104"/>
      <c r="AV44" s="101"/>
      <c r="AW44" s="101"/>
      <c r="AX44" s="242"/>
      <c r="AY44" s="249"/>
      <c r="AZ44" s="101"/>
      <c r="BA44" s="101"/>
      <c r="BB44" s="102"/>
      <c r="BC44" s="106"/>
      <c r="BD44" s="101"/>
      <c r="BE44" s="102"/>
      <c r="BF44" s="100"/>
      <c r="BG44" s="101"/>
      <c r="BH44" s="102"/>
      <c r="BI44" s="102"/>
      <c r="BJ44" s="101"/>
      <c r="BK44" s="102"/>
      <c r="BL44" s="100"/>
      <c r="BM44" s="100"/>
      <c r="BN44" s="102"/>
      <c r="BO44" s="102"/>
      <c r="BP44" s="101"/>
      <c r="BQ44" s="102"/>
      <c r="BR44" s="102"/>
      <c r="BS44" s="102"/>
      <c r="BT44" s="102"/>
      <c r="BU44" s="104"/>
      <c r="BV44" s="104"/>
      <c r="BW44" s="103"/>
      <c r="BX44" s="104"/>
      <c r="BY44" s="102"/>
      <c r="BZ44" s="104"/>
      <c r="CA44" s="104"/>
      <c r="CB44" s="103"/>
      <c r="CC44" s="104"/>
      <c r="CD44" s="102"/>
      <c r="CE44" s="104"/>
      <c r="CF44" s="104"/>
      <c r="CG44" s="103"/>
      <c r="CH44" s="104"/>
      <c r="CI44" s="102"/>
      <c r="CJ44" s="105"/>
      <c r="CK44" s="101"/>
      <c r="CL44" s="106"/>
      <c r="CM44" s="102"/>
      <c r="CN44" s="105"/>
      <c r="CO44" s="107"/>
      <c r="CP44" s="108"/>
      <c r="CQ44" s="108"/>
      <c r="CR44" s="108"/>
      <c r="CS44" s="223"/>
      <c r="CT44" s="223"/>
      <c r="CU44" s="223"/>
      <c r="CV44" s="223"/>
      <c r="CW44" s="223"/>
      <c r="CX44" s="102"/>
      <c r="CY44" s="236"/>
      <c r="CZ44" s="223"/>
      <c r="DA44" s="102"/>
      <c r="DB44" s="223"/>
      <c r="DC44" s="221"/>
    </row>
    <row r="45" spans="1:107" s="245" customFormat="1" x14ac:dyDescent="0.25">
      <c r="A45" s="239"/>
      <c r="B45" s="189"/>
      <c r="C45" s="240"/>
      <c r="D45" s="240"/>
      <c r="E45" s="100"/>
      <c r="F45" s="241"/>
      <c r="G45" s="242"/>
      <c r="H45" s="242"/>
      <c r="I45" s="252"/>
      <c r="J45" s="243"/>
      <c r="K45" s="244"/>
      <c r="M45" s="266"/>
      <c r="N45" s="246"/>
      <c r="O45" s="106"/>
      <c r="P45" s="188"/>
      <c r="Q45" s="189"/>
      <c r="R45" s="189"/>
      <c r="S45" s="101"/>
      <c r="T45" s="106"/>
      <c r="U45" s="101"/>
      <c r="V45" s="194"/>
      <c r="W45" s="323"/>
      <c r="X45" s="101"/>
      <c r="Y45" s="102"/>
      <c r="Z45" s="242"/>
      <c r="AA45" s="242"/>
      <c r="AB45" s="109"/>
      <c r="AC45" s="109"/>
      <c r="AD45" s="242"/>
      <c r="AE45" s="247"/>
      <c r="AF45" s="103"/>
      <c r="AG45" s="181"/>
      <c r="AH45" s="104"/>
      <c r="AI45" s="102"/>
      <c r="AJ45" s="248"/>
      <c r="AK45" s="102"/>
      <c r="AL45" s="102"/>
      <c r="AM45" s="102"/>
      <c r="AN45" s="109"/>
      <c r="AO45" s="110"/>
      <c r="AP45" s="111"/>
      <c r="AQ45" s="111"/>
      <c r="AR45" s="112"/>
      <c r="AS45" s="104"/>
      <c r="AT45" s="274"/>
      <c r="AU45" s="104"/>
      <c r="AV45" s="101"/>
      <c r="AW45" s="101"/>
      <c r="AX45" s="242"/>
      <c r="AY45" s="249"/>
      <c r="AZ45" s="101"/>
      <c r="BA45" s="101"/>
      <c r="BB45" s="102"/>
      <c r="BC45" s="106"/>
      <c r="BD45" s="101"/>
      <c r="BE45" s="102"/>
      <c r="BF45" s="100"/>
      <c r="BG45" s="101"/>
      <c r="BH45" s="102"/>
      <c r="BI45" s="102"/>
      <c r="BJ45" s="101"/>
      <c r="BK45" s="102"/>
      <c r="BL45" s="100"/>
      <c r="BM45" s="100"/>
      <c r="BN45" s="102"/>
      <c r="BO45" s="102"/>
      <c r="BP45" s="101"/>
      <c r="BQ45" s="102"/>
      <c r="BR45" s="102"/>
      <c r="BS45" s="102"/>
      <c r="BT45" s="102"/>
      <c r="BU45" s="104"/>
      <c r="BV45" s="104"/>
      <c r="BW45" s="103"/>
      <c r="BX45" s="104"/>
      <c r="BY45" s="102"/>
      <c r="BZ45" s="104"/>
      <c r="CA45" s="104"/>
      <c r="CB45" s="103"/>
      <c r="CC45" s="104"/>
      <c r="CD45" s="102"/>
      <c r="CE45" s="104"/>
      <c r="CF45" s="104"/>
      <c r="CG45" s="103"/>
      <c r="CH45" s="104"/>
      <c r="CI45" s="102"/>
      <c r="CJ45" s="105"/>
      <c r="CK45" s="101"/>
      <c r="CL45" s="106"/>
      <c r="CM45" s="102"/>
      <c r="CN45" s="105"/>
      <c r="CO45" s="107"/>
      <c r="CP45" s="108"/>
      <c r="CQ45" s="108"/>
      <c r="CR45" s="108"/>
      <c r="CS45" s="223"/>
      <c r="CT45" s="223"/>
      <c r="CU45" s="223"/>
      <c r="CV45" s="223"/>
      <c r="CW45" s="223"/>
      <c r="CX45" s="102"/>
      <c r="CY45" s="236"/>
      <c r="CZ45" s="223"/>
      <c r="DA45" s="102"/>
      <c r="DB45" s="223"/>
      <c r="DC45" s="221"/>
    </row>
    <row r="46" spans="1:107" s="245" customFormat="1" x14ac:dyDescent="0.25">
      <c r="A46" s="239"/>
      <c r="B46" s="189"/>
      <c r="C46" s="240"/>
      <c r="D46" s="240"/>
      <c r="E46" s="100"/>
      <c r="F46" s="241"/>
      <c r="G46" s="242"/>
      <c r="H46" s="242"/>
      <c r="I46" s="252"/>
      <c r="J46" s="243"/>
      <c r="K46" s="244"/>
      <c r="M46" s="266"/>
      <c r="N46" s="246"/>
      <c r="O46" s="106"/>
      <c r="P46" s="188"/>
      <c r="Q46" s="189"/>
      <c r="R46" s="189"/>
      <c r="S46" s="101"/>
      <c r="T46" s="106"/>
      <c r="U46" s="101"/>
      <c r="V46" s="194"/>
      <c r="W46" s="323"/>
      <c r="X46" s="101"/>
      <c r="Y46" s="102"/>
      <c r="Z46" s="242"/>
      <c r="AA46" s="242"/>
      <c r="AB46" s="109"/>
      <c r="AC46" s="109"/>
      <c r="AD46" s="242"/>
      <c r="AE46" s="247"/>
      <c r="AF46" s="103"/>
      <c r="AG46" s="181"/>
      <c r="AH46" s="104"/>
      <c r="AI46" s="102"/>
      <c r="AJ46" s="248"/>
      <c r="AK46" s="102"/>
      <c r="AL46" s="102"/>
      <c r="AM46" s="102"/>
      <c r="AN46" s="109"/>
      <c r="AO46" s="110"/>
      <c r="AP46" s="111"/>
      <c r="AQ46" s="111"/>
      <c r="AR46" s="112"/>
      <c r="AS46" s="104"/>
      <c r="AT46" s="274"/>
      <c r="AU46" s="104"/>
      <c r="AV46" s="101"/>
      <c r="AW46" s="101"/>
      <c r="AX46" s="242"/>
      <c r="AY46" s="249"/>
      <c r="AZ46" s="101"/>
      <c r="BA46" s="101"/>
      <c r="BB46" s="102"/>
      <c r="BC46" s="106"/>
      <c r="BD46" s="101"/>
      <c r="BE46" s="102"/>
      <c r="BF46" s="100"/>
      <c r="BG46" s="101"/>
      <c r="BH46" s="102"/>
      <c r="BI46" s="102"/>
      <c r="BJ46" s="101"/>
      <c r="BK46" s="102"/>
      <c r="BL46" s="100"/>
      <c r="BM46" s="100"/>
      <c r="BN46" s="102"/>
      <c r="BO46" s="102"/>
      <c r="BP46" s="101"/>
      <c r="BQ46" s="102"/>
      <c r="BR46" s="102"/>
      <c r="BS46" s="102"/>
      <c r="BT46" s="102"/>
      <c r="BU46" s="104"/>
      <c r="BV46" s="104"/>
      <c r="BW46" s="103"/>
      <c r="BX46" s="104"/>
      <c r="BY46" s="102"/>
      <c r="BZ46" s="104"/>
      <c r="CA46" s="104"/>
      <c r="CB46" s="103"/>
      <c r="CC46" s="104"/>
      <c r="CD46" s="102"/>
      <c r="CE46" s="104"/>
      <c r="CF46" s="104"/>
      <c r="CG46" s="103"/>
      <c r="CH46" s="104"/>
      <c r="CI46" s="102"/>
      <c r="CJ46" s="105"/>
      <c r="CK46" s="101"/>
      <c r="CL46" s="106"/>
      <c r="CM46" s="102"/>
      <c r="CN46" s="105"/>
      <c r="CO46" s="107"/>
      <c r="CP46" s="108"/>
      <c r="CQ46" s="108"/>
      <c r="CR46" s="108"/>
      <c r="CS46" s="223"/>
      <c r="CT46" s="223"/>
      <c r="CU46" s="223"/>
      <c r="CV46" s="223"/>
      <c r="CW46" s="223"/>
      <c r="CX46" s="102"/>
      <c r="CY46" s="236"/>
      <c r="CZ46" s="223"/>
      <c r="DA46" s="102"/>
      <c r="DB46" s="223"/>
      <c r="DC46" s="221"/>
    </row>
    <row r="47" spans="1:107" s="245" customFormat="1" x14ac:dyDescent="0.25">
      <c r="A47" s="239"/>
      <c r="B47" s="189"/>
      <c r="C47" s="240"/>
      <c r="D47" s="240"/>
      <c r="E47" s="100"/>
      <c r="F47" s="241"/>
      <c r="G47" s="242"/>
      <c r="H47" s="242"/>
      <c r="I47" s="252"/>
      <c r="J47" s="243"/>
      <c r="K47" s="244"/>
      <c r="M47" s="266"/>
      <c r="N47" s="246"/>
      <c r="O47" s="106"/>
      <c r="P47" s="188"/>
      <c r="Q47" s="189"/>
      <c r="R47" s="189"/>
      <c r="S47" s="101"/>
      <c r="T47" s="106"/>
      <c r="U47" s="101"/>
      <c r="V47" s="194"/>
      <c r="W47" s="323"/>
      <c r="X47" s="101"/>
      <c r="Y47" s="102"/>
      <c r="Z47" s="242"/>
      <c r="AA47" s="242"/>
      <c r="AB47" s="109"/>
      <c r="AC47" s="109"/>
      <c r="AD47" s="242"/>
      <c r="AE47" s="247"/>
      <c r="AF47" s="103"/>
      <c r="AG47" s="181"/>
      <c r="AH47" s="104"/>
      <c r="AI47" s="102"/>
      <c r="AJ47" s="248"/>
      <c r="AK47" s="102"/>
      <c r="AL47" s="102"/>
      <c r="AM47" s="102"/>
      <c r="AN47" s="109"/>
      <c r="AO47" s="110"/>
      <c r="AP47" s="111"/>
      <c r="AQ47" s="111"/>
      <c r="AR47" s="112"/>
      <c r="AS47" s="104"/>
      <c r="AT47" s="274"/>
      <c r="AU47" s="104"/>
      <c r="AV47" s="101"/>
      <c r="AW47" s="101"/>
      <c r="AX47" s="242"/>
      <c r="AY47" s="249"/>
      <c r="AZ47" s="101"/>
      <c r="BA47" s="101"/>
      <c r="BB47" s="102"/>
      <c r="BC47" s="106"/>
      <c r="BD47" s="101"/>
      <c r="BE47" s="102"/>
      <c r="BF47" s="100"/>
      <c r="BG47" s="101"/>
      <c r="BH47" s="102"/>
      <c r="BI47" s="102"/>
      <c r="BJ47" s="101"/>
      <c r="BK47" s="102"/>
      <c r="BL47" s="100"/>
      <c r="BM47" s="100"/>
      <c r="BN47" s="102"/>
      <c r="BO47" s="102"/>
      <c r="BP47" s="101"/>
      <c r="BQ47" s="102"/>
      <c r="BR47" s="102"/>
      <c r="BS47" s="102"/>
      <c r="BT47" s="102"/>
      <c r="BU47" s="104"/>
      <c r="BV47" s="104"/>
      <c r="BW47" s="103"/>
      <c r="BX47" s="104"/>
      <c r="BY47" s="102"/>
      <c r="BZ47" s="104"/>
      <c r="CA47" s="104"/>
      <c r="CB47" s="103"/>
      <c r="CC47" s="104"/>
      <c r="CD47" s="102"/>
      <c r="CE47" s="104"/>
      <c r="CF47" s="104"/>
      <c r="CG47" s="103"/>
      <c r="CH47" s="104"/>
      <c r="CI47" s="102"/>
      <c r="CJ47" s="105"/>
      <c r="CK47" s="101"/>
      <c r="CL47" s="106"/>
      <c r="CM47" s="102"/>
      <c r="CN47" s="105"/>
      <c r="CO47" s="107"/>
      <c r="CP47" s="108"/>
      <c r="CQ47" s="108"/>
      <c r="CR47" s="108"/>
      <c r="CS47" s="223"/>
      <c r="CT47" s="223"/>
      <c r="CU47" s="223"/>
      <c r="CV47" s="223"/>
      <c r="CW47" s="223"/>
      <c r="CX47" s="102"/>
      <c r="CY47" s="236"/>
      <c r="CZ47" s="223"/>
      <c r="DA47" s="102"/>
      <c r="DB47" s="223"/>
      <c r="DC47" s="221"/>
    </row>
    <row r="48" spans="1:107" s="245" customFormat="1" x14ac:dyDescent="0.25">
      <c r="A48" s="239"/>
      <c r="B48" s="189"/>
      <c r="C48" s="240"/>
      <c r="D48" s="240"/>
      <c r="E48" s="100"/>
      <c r="F48" s="241"/>
      <c r="G48" s="242"/>
      <c r="H48" s="242"/>
      <c r="I48" s="252"/>
      <c r="J48" s="243"/>
      <c r="K48" s="244"/>
      <c r="M48" s="266"/>
      <c r="N48" s="246"/>
      <c r="O48" s="106"/>
      <c r="P48" s="188"/>
      <c r="Q48" s="189"/>
      <c r="R48" s="189"/>
      <c r="S48" s="101"/>
      <c r="T48" s="106"/>
      <c r="U48" s="101"/>
      <c r="V48" s="194"/>
      <c r="W48" s="323"/>
      <c r="X48" s="101"/>
      <c r="Y48" s="102"/>
      <c r="Z48" s="242"/>
      <c r="AA48" s="242"/>
      <c r="AB48" s="109"/>
      <c r="AC48" s="109"/>
      <c r="AD48" s="242"/>
      <c r="AE48" s="247"/>
      <c r="AF48" s="103"/>
      <c r="AG48" s="181"/>
      <c r="AH48" s="104"/>
      <c r="AI48" s="102"/>
      <c r="AJ48" s="248"/>
      <c r="AK48" s="102"/>
      <c r="AL48" s="102"/>
      <c r="AM48" s="102"/>
      <c r="AN48" s="109"/>
      <c r="AO48" s="110"/>
      <c r="AP48" s="111"/>
      <c r="AQ48" s="111"/>
      <c r="AR48" s="112"/>
      <c r="AS48" s="104"/>
      <c r="AT48" s="274"/>
      <c r="AU48" s="104"/>
      <c r="AV48" s="101"/>
      <c r="AW48" s="101"/>
      <c r="AX48" s="242"/>
      <c r="AY48" s="249"/>
      <c r="AZ48" s="101"/>
      <c r="BA48" s="101"/>
      <c r="BB48" s="102"/>
      <c r="BC48" s="106"/>
      <c r="BD48" s="101"/>
      <c r="BE48" s="102"/>
      <c r="BF48" s="100"/>
      <c r="BG48" s="101"/>
      <c r="BH48" s="102"/>
      <c r="BI48" s="102"/>
      <c r="BJ48" s="101"/>
      <c r="BK48" s="102"/>
      <c r="BL48" s="100"/>
      <c r="BM48" s="100"/>
      <c r="BN48" s="102"/>
      <c r="BO48" s="102"/>
      <c r="BP48" s="101"/>
      <c r="BQ48" s="102"/>
      <c r="BR48" s="102"/>
      <c r="BS48" s="102"/>
      <c r="BT48" s="102"/>
      <c r="BU48" s="104"/>
      <c r="BV48" s="104"/>
      <c r="BW48" s="103"/>
      <c r="BX48" s="104"/>
      <c r="BY48" s="102"/>
      <c r="BZ48" s="104"/>
      <c r="CA48" s="104"/>
      <c r="CB48" s="103"/>
      <c r="CC48" s="104"/>
      <c r="CD48" s="102"/>
      <c r="CE48" s="104"/>
      <c r="CF48" s="104"/>
      <c r="CG48" s="103"/>
      <c r="CH48" s="104"/>
      <c r="CI48" s="102"/>
      <c r="CJ48" s="105"/>
      <c r="CK48" s="101"/>
      <c r="CL48" s="106"/>
      <c r="CM48" s="102"/>
      <c r="CN48" s="105"/>
      <c r="CO48" s="107"/>
      <c r="CP48" s="108"/>
      <c r="CQ48" s="108"/>
      <c r="CR48" s="108"/>
      <c r="CS48" s="223"/>
      <c r="CT48" s="223"/>
      <c r="CU48" s="223"/>
      <c r="CV48" s="223"/>
      <c r="CW48" s="223"/>
      <c r="CX48" s="102"/>
      <c r="CY48" s="236"/>
      <c r="CZ48" s="223"/>
      <c r="DA48" s="102"/>
      <c r="DB48" s="223"/>
      <c r="DC48" s="221"/>
    </row>
    <row r="49" spans="1:107" s="245" customFormat="1" x14ac:dyDescent="0.25">
      <c r="A49" s="239"/>
      <c r="B49" s="189"/>
      <c r="C49" s="240"/>
      <c r="D49" s="240"/>
      <c r="E49" s="100"/>
      <c r="F49" s="241"/>
      <c r="G49" s="242"/>
      <c r="H49" s="242"/>
      <c r="I49" s="252"/>
      <c r="J49" s="243"/>
      <c r="K49" s="244"/>
      <c r="M49" s="266"/>
      <c r="N49" s="246"/>
      <c r="O49" s="106"/>
      <c r="P49" s="188"/>
      <c r="Q49" s="189"/>
      <c r="R49" s="189"/>
      <c r="S49" s="101"/>
      <c r="T49" s="106"/>
      <c r="U49" s="101"/>
      <c r="V49" s="194"/>
      <c r="W49" s="323"/>
      <c r="X49" s="101"/>
      <c r="Y49" s="102"/>
      <c r="Z49" s="242"/>
      <c r="AA49" s="242"/>
      <c r="AB49" s="109"/>
      <c r="AC49" s="109"/>
      <c r="AD49" s="242"/>
      <c r="AE49" s="247"/>
      <c r="AF49" s="103"/>
      <c r="AG49" s="181"/>
      <c r="AH49" s="104"/>
      <c r="AI49" s="102"/>
      <c r="AJ49" s="248"/>
      <c r="AK49" s="102"/>
      <c r="AL49" s="102"/>
      <c r="AM49" s="102"/>
      <c r="AN49" s="109"/>
      <c r="AO49" s="110"/>
      <c r="AP49" s="111"/>
      <c r="AQ49" s="111"/>
      <c r="AR49" s="112"/>
      <c r="AS49" s="104"/>
      <c r="AT49" s="274"/>
      <c r="AU49" s="104"/>
      <c r="AV49" s="101"/>
      <c r="AW49" s="101"/>
      <c r="AX49" s="242"/>
      <c r="AY49" s="249"/>
      <c r="AZ49" s="101"/>
      <c r="BA49" s="101"/>
      <c r="BB49" s="102"/>
      <c r="BC49" s="106"/>
      <c r="BD49" s="101"/>
      <c r="BE49" s="102"/>
      <c r="BF49" s="100"/>
      <c r="BG49" s="101"/>
      <c r="BH49" s="102"/>
      <c r="BI49" s="102"/>
      <c r="BJ49" s="101"/>
      <c r="BK49" s="102"/>
      <c r="BL49" s="100"/>
      <c r="BM49" s="100"/>
      <c r="BN49" s="102"/>
      <c r="BO49" s="102"/>
      <c r="BP49" s="101"/>
      <c r="BQ49" s="102"/>
      <c r="BR49" s="102"/>
      <c r="BS49" s="102"/>
      <c r="BT49" s="102"/>
      <c r="BU49" s="104"/>
      <c r="BV49" s="104"/>
      <c r="BW49" s="103"/>
      <c r="BX49" s="104"/>
      <c r="BY49" s="102"/>
      <c r="BZ49" s="104"/>
      <c r="CA49" s="104"/>
      <c r="CB49" s="103"/>
      <c r="CC49" s="104"/>
      <c r="CD49" s="102"/>
      <c r="CE49" s="104"/>
      <c r="CF49" s="104"/>
      <c r="CG49" s="103"/>
      <c r="CH49" s="104"/>
      <c r="CI49" s="102"/>
      <c r="CJ49" s="105"/>
      <c r="CK49" s="101"/>
      <c r="CL49" s="106"/>
      <c r="CM49" s="102"/>
      <c r="CN49" s="105"/>
      <c r="CO49" s="107"/>
      <c r="CP49" s="108"/>
      <c r="CQ49" s="108"/>
      <c r="CR49" s="108"/>
      <c r="CS49" s="223"/>
      <c r="CT49" s="223"/>
      <c r="CU49" s="223"/>
      <c r="CV49" s="223"/>
      <c r="CW49" s="223"/>
      <c r="CX49" s="102"/>
      <c r="CY49" s="236"/>
      <c r="CZ49" s="223"/>
      <c r="DA49" s="102"/>
      <c r="DB49" s="223"/>
      <c r="DC49" s="221"/>
    </row>
    <row r="50" spans="1:107" s="245" customFormat="1" x14ac:dyDescent="0.25">
      <c r="A50" s="239"/>
      <c r="B50" s="189"/>
      <c r="C50" s="240"/>
      <c r="D50" s="240"/>
      <c r="E50" s="100"/>
      <c r="F50" s="241"/>
      <c r="G50" s="242"/>
      <c r="H50" s="242"/>
      <c r="I50" s="252"/>
      <c r="J50" s="243"/>
      <c r="K50" s="244"/>
      <c r="M50" s="266"/>
      <c r="N50" s="246"/>
      <c r="O50" s="106"/>
      <c r="P50" s="188"/>
      <c r="Q50" s="189"/>
      <c r="R50" s="189"/>
      <c r="S50" s="101"/>
      <c r="T50" s="106"/>
      <c r="U50" s="101"/>
      <c r="V50" s="194"/>
      <c r="W50" s="323"/>
      <c r="X50" s="101"/>
      <c r="Y50" s="102"/>
      <c r="Z50" s="242"/>
      <c r="AA50" s="242"/>
      <c r="AB50" s="109"/>
      <c r="AC50" s="109"/>
      <c r="AD50" s="242"/>
      <c r="AE50" s="247"/>
      <c r="AF50" s="103"/>
      <c r="AG50" s="181"/>
      <c r="AH50" s="104"/>
      <c r="AI50" s="102"/>
      <c r="AJ50" s="248"/>
      <c r="AK50" s="102"/>
      <c r="AL50" s="102"/>
      <c r="AM50" s="102"/>
      <c r="AN50" s="109"/>
      <c r="AO50" s="110"/>
      <c r="AP50" s="111"/>
      <c r="AQ50" s="111"/>
      <c r="AR50" s="112"/>
      <c r="AS50" s="104"/>
      <c r="AT50" s="274"/>
      <c r="AU50" s="104"/>
      <c r="AV50" s="101"/>
      <c r="AW50" s="101"/>
      <c r="AX50" s="242"/>
      <c r="AY50" s="249"/>
      <c r="AZ50" s="101"/>
      <c r="BA50" s="101"/>
      <c r="BB50" s="102"/>
      <c r="BC50" s="106"/>
      <c r="BD50" s="101"/>
      <c r="BE50" s="102"/>
      <c r="BF50" s="100"/>
      <c r="BG50" s="101"/>
      <c r="BH50" s="102"/>
      <c r="BI50" s="102"/>
      <c r="BJ50" s="101"/>
      <c r="BK50" s="102"/>
      <c r="BL50" s="100"/>
      <c r="BM50" s="100"/>
      <c r="BN50" s="102"/>
      <c r="BO50" s="102"/>
      <c r="BP50" s="101"/>
      <c r="BQ50" s="102"/>
      <c r="BR50" s="102"/>
      <c r="BS50" s="102"/>
      <c r="BT50" s="102"/>
      <c r="BU50" s="104"/>
      <c r="BV50" s="104"/>
      <c r="BW50" s="103"/>
      <c r="BX50" s="104"/>
      <c r="BY50" s="102"/>
      <c r="BZ50" s="104"/>
      <c r="CA50" s="104"/>
      <c r="CB50" s="103"/>
      <c r="CC50" s="104"/>
      <c r="CD50" s="102"/>
      <c r="CE50" s="104"/>
      <c r="CF50" s="104"/>
      <c r="CG50" s="103"/>
      <c r="CH50" s="104"/>
      <c r="CI50" s="102"/>
      <c r="CJ50" s="105"/>
      <c r="CK50" s="101"/>
      <c r="CL50" s="106"/>
      <c r="CM50" s="102"/>
      <c r="CN50" s="105"/>
      <c r="CO50" s="107"/>
      <c r="CP50" s="108"/>
      <c r="CQ50" s="108"/>
      <c r="CR50" s="108"/>
      <c r="CS50" s="223"/>
      <c r="CT50" s="223"/>
      <c r="CU50" s="223"/>
      <c r="CV50" s="223"/>
      <c r="CW50" s="223"/>
      <c r="CX50" s="102"/>
      <c r="CY50" s="236"/>
      <c r="CZ50" s="223"/>
      <c r="DA50" s="102"/>
      <c r="DB50" s="223"/>
      <c r="DC50" s="221"/>
    </row>
    <row r="51" spans="1:107" s="245" customFormat="1" x14ac:dyDescent="0.25">
      <c r="A51" s="239"/>
      <c r="B51" s="189"/>
      <c r="C51" s="240"/>
      <c r="D51" s="240"/>
      <c r="E51" s="100"/>
      <c r="F51" s="241"/>
      <c r="G51" s="242"/>
      <c r="H51" s="242"/>
      <c r="I51" s="252"/>
      <c r="J51" s="243"/>
      <c r="K51" s="244"/>
      <c r="M51" s="266"/>
      <c r="N51" s="246"/>
      <c r="O51" s="106"/>
      <c r="P51" s="188"/>
      <c r="Q51" s="189"/>
      <c r="R51" s="189"/>
      <c r="S51" s="101"/>
      <c r="T51" s="106"/>
      <c r="U51" s="101"/>
      <c r="V51" s="194"/>
      <c r="W51" s="323"/>
      <c r="X51" s="101"/>
      <c r="Y51" s="102"/>
      <c r="Z51" s="242"/>
      <c r="AA51" s="242"/>
      <c r="AB51" s="109"/>
      <c r="AC51" s="109"/>
      <c r="AD51" s="242"/>
      <c r="AE51" s="247"/>
      <c r="AF51" s="103"/>
      <c r="AG51" s="181"/>
      <c r="AH51" s="104"/>
      <c r="AI51" s="102"/>
      <c r="AJ51" s="248"/>
      <c r="AK51" s="102"/>
      <c r="AL51" s="102"/>
      <c r="AM51" s="102"/>
      <c r="AN51" s="109"/>
      <c r="AO51" s="110"/>
      <c r="AP51" s="111"/>
      <c r="AQ51" s="111"/>
      <c r="AR51" s="112"/>
      <c r="AS51" s="104"/>
      <c r="AT51" s="274"/>
      <c r="AU51" s="104"/>
      <c r="AV51" s="101"/>
      <c r="AW51" s="101"/>
      <c r="AX51" s="242"/>
      <c r="AY51" s="249"/>
      <c r="AZ51" s="101"/>
      <c r="BA51" s="101"/>
      <c r="BB51" s="102"/>
      <c r="BC51" s="106"/>
      <c r="BD51" s="101"/>
      <c r="BE51" s="102"/>
      <c r="BF51" s="100"/>
      <c r="BG51" s="101"/>
      <c r="BH51" s="102"/>
      <c r="BI51" s="102"/>
      <c r="BJ51" s="101"/>
      <c r="BK51" s="102"/>
      <c r="BL51" s="100"/>
      <c r="BM51" s="100"/>
      <c r="BN51" s="102"/>
      <c r="BO51" s="102"/>
      <c r="BP51" s="101"/>
      <c r="BQ51" s="102"/>
      <c r="BR51" s="102"/>
      <c r="BS51" s="102"/>
      <c r="BT51" s="102"/>
      <c r="BU51" s="104"/>
      <c r="BV51" s="104"/>
      <c r="BW51" s="103"/>
      <c r="BX51" s="104"/>
      <c r="BY51" s="102"/>
      <c r="BZ51" s="104"/>
      <c r="CA51" s="104"/>
      <c r="CB51" s="103"/>
      <c r="CC51" s="104"/>
      <c r="CD51" s="102"/>
      <c r="CE51" s="104"/>
      <c r="CF51" s="104"/>
      <c r="CG51" s="103"/>
      <c r="CH51" s="104"/>
      <c r="CI51" s="102"/>
      <c r="CJ51" s="105"/>
      <c r="CK51" s="101"/>
      <c r="CL51" s="106"/>
      <c r="CM51" s="102"/>
      <c r="CN51" s="105"/>
      <c r="CO51" s="107"/>
      <c r="CP51" s="108"/>
      <c r="CQ51" s="108"/>
      <c r="CR51" s="108"/>
      <c r="CS51" s="223"/>
      <c r="CT51" s="223"/>
      <c r="CU51" s="223"/>
      <c r="CV51" s="223"/>
      <c r="CW51" s="223"/>
      <c r="CX51" s="102"/>
      <c r="CY51" s="236"/>
      <c r="CZ51" s="223"/>
      <c r="DA51" s="102"/>
      <c r="DB51" s="223"/>
      <c r="DC51" s="221"/>
    </row>
    <row r="52" spans="1:107" s="245" customFormat="1" x14ac:dyDescent="0.25">
      <c r="A52" s="239"/>
      <c r="B52" s="189"/>
      <c r="C52" s="240"/>
      <c r="D52" s="240"/>
      <c r="E52" s="100"/>
      <c r="F52" s="241"/>
      <c r="G52" s="242"/>
      <c r="H52" s="242"/>
      <c r="I52" s="252"/>
      <c r="J52" s="243"/>
      <c r="K52" s="244"/>
      <c r="M52" s="266"/>
      <c r="N52" s="246"/>
      <c r="O52" s="106"/>
      <c r="P52" s="188"/>
      <c r="Q52" s="189"/>
      <c r="R52" s="189"/>
      <c r="S52" s="101"/>
      <c r="T52" s="106"/>
      <c r="U52" s="101"/>
      <c r="V52" s="194"/>
      <c r="W52" s="323"/>
      <c r="X52" s="101"/>
      <c r="Y52" s="102"/>
      <c r="Z52" s="242"/>
      <c r="AA52" s="242"/>
      <c r="AB52" s="109"/>
      <c r="AC52" s="109"/>
      <c r="AD52" s="242"/>
      <c r="AE52" s="247"/>
      <c r="AF52" s="103"/>
      <c r="AG52" s="181"/>
      <c r="AH52" s="104"/>
      <c r="AI52" s="102"/>
      <c r="AJ52" s="248"/>
      <c r="AK52" s="102"/>
      <c r="AL52" s="102"/>
      <c r="AM52" s="102"/>
      <c r="AN52" s="109"/>
      <c r="AO52" s="110"/>
      <c r="AP52" s="111"/>
      <c r="AQ52" s="111"/>
      <c r="AR52" s="112"/>
      <c r="AS52" s="104"/>
      <c r="AT52" s="274"/>
      <c r="AU52" s="104"/>
      <c r="AV52" s="101"/>
      <c r="AW52" s="101"/>
      <c r="AX52" s="242"/>
      <c r="AY52" s="249"/>
      <c r="AZ52" s="101"/>
      <c r="BA52" s="101"/>
      <c r="BB52" s="102"/>
      <c r="BC52" s="106"/>
      <c r="BD52" s="101"/>
      <c r="BE52" s="102"/>
      <c r="BF52" s="100"/>
      <c r="BG52" s="101"/>
      <c r="BH52" s="102"/>
      <c r="BI52" s="102"/>
      <c r="BJ52" s="101"/>
      <c r="BK52" s="102"/>
      <c r="BL52" s="100"/>
      <c r="BM52" s="100"/>
      <c r="BN52" s="102"/>
      <c r="BO52" s="102"/>
      <c r="BP52" s="101"/>
      <c r="BQ52" s="102"/>
      <c r="BR52" s="102"/>
      <c r="BS52" s="102"/>
      <c r="BT52" s="102"/>
      <c r="BU52" s="104"/>
      <c r="BV52" s="104"/>
      <c r="BW52" s="103"/>
      <c r="BX52" s="104"/>
      <c r="BY52" s="102"/>
      <c r="BZ52" s="104"/>
      <c r="CA52" s="104"/>
      <c r="CB52" s="103"/>
      <c r="CC52" s="104"/>
      <c r="CD52" s="102"/>
      <c r="CE52" s="104"/>
      <c r="CF52" s="104"/>
      <c r="CG52" s="103"/>
      <c r="CH52" s="104"/>
      <c r="CI52" s="102"/>
      <c r="CJ52" s="105"/>
      <c r="CK52" s="101"/>
      <c r="CL52" s="106"/>
      <c r="CM52" s="102"/>
      <c r="CN52" s="105"/>
      <c r="CO52" s="107"/>
      <c r="CP52" s="108"/>
      <c r="CQ52" s="108"/>
      <c r="CR52" s="108"/>
      <c r="CS52" s="223"/>
      <c r="CT52" s="223"/>
      <c r="CU52" s="223"/>
      <c r="CV52" s="223"/>
      <c r="CW52" s="223"/>
      <c r="CX52" s="102"/>
      <c r="CY52" s="236"/>
      <c r="CZ52" s="223"/>
      <c r="DA52" s="102"/>
      <c r="DB52" s="223"/>
      <c r="DC52" s="221"/>
    </row>
    <row r="53" spans="1:107" s="245" customFormat="1" x14ac:dyDescent="0.25">
      <c r="A53" s="239"/>
      <c r="B53" s="189"/>
      <c r="C53" s="240"/>
      <c r="D53" s="240"/>
      <c r="E53" s="100"/>
      <c r="F53" s="241"/>
      <c r="G53" s="242"/>
      <c r="H53" s="242"/>
      <c r="I53" s="252"/>
      <c r="J53" s="243"/>
      <c r="K53" s="244"/>
      <c r="M53" s="266"/>
      <c r="N53" s="246"/>
      <c r="O53" s="106"/>
      <c r="P53" s="188"/>
      <c r="Q53" s="189"/>
      <c r="R53" s="189"/>
      <c r="S53" s="101"/>
      <c r="T53" s="106"/>
      <c r="U53" s="101"/>
      <c r="V53" s="194"/>
      <c r="W53" s="323"/>
      <c r="X53" s="101"/>
      <c r="Y53" s="102"/>
      <c r="Z53" s="242"/>
      <c r="AA53" s="242"/>
      <c r="AB53" s="109"/>
      <c r="AC53" s="109"/>
      <c r="AD53" s="242"/>
      <c r="AE53" s="247"/>
      <c r="AF53" s="103"/>
      <c r="AG53" s="181"/>
      <c r="AH53" s="104"/>
      <c r="AI53" s="102"/>
      <c r="AJ53" s="248"/>
      <c r="AK53" s="102"/>
      <c r="AL53" s="102"/>
      <c r="AM53" s="102"/>
      <c r="AN53" s="109"/>
      <c r="AO53" s="110"/>
      <c r="AP53" s="111"/>
      <c r="AQ53" s="111"/>
      <c r="AR53" s="112"/>
      <c r="AS53" s="104"/>
      <c r="AT53" s="274"/>
      <c r="AU53" s="104"/>
      <c r="AV53" s="101"/>
      <c r="AW53" s="101"/>
      <c r="AX53" s="242"/>
      <c r="AY53" s="249"/>
      <c r="AZ53" s="101"/>
      <c r="BA53" s="101"/>
      <c r="BB53" s="102"/>
      <c r="BC53" s="106"/>
      <c r="BD53" s="101"/>
      <c r="BE53" s="102"/>
      <c r="BF53" s="100"/>
      <c r="BG53" s="101"/>
      <c r="BH53" s="102"/>
      <c r="BI53" s="102"/>
      <c r="BJ53" s="101"/>
      <c r="BK53" s="102"/>
      <c r="BL53" s="100"/>
      <c r="BM53" s="100"/>
      <c r="BN53" s="102"/>
      <c r="BO53" s="102"/>
      <c r="BP53" s="101"/>
      <c r="BQ53" s="102"/>
      <c r="BR53" s="102"/>
      <c r="BS53" s="102"/>
      <c r="BT53" s="102"/>
      <c r="BU53" s="104"/>
      <c r="BV53" s="104"/>
      <c r="BW53" s="103"/>
      <c r="BX53" s="104"/>
      <c r="BY53" s="102"/>
      <c r="BZ53" s="104"/>
      <c r="CA53" s="104"/>
      <c r="CB53" s="103"/>
      <c r="CC53" s="104"/>
      <c r="CD53" s="102"/>
      <c r="CE53" s="104"/>
      <c r="CF53" s="104"/>
      <c r="CG53" s="103"/>
      <c r="CH53" s="104"/>
      <c r="CI53" s="102"/>
      <c r="CJ53" s="105"/>
      <c r="CK53" s="101"/>
      <c r="CL53" s="106"/>
      <c r="CM53" s="102"/>
      <c r="CN53" s="105"/>
      <c r="CO53" s="107"/>
      <c r="CP53" s="108"/>
      <c r="CQ53" s="108"/>
      <c r="CR53" s="108"/>
      <c r="CS53" s="223"/>
      <c r="CT53" s="223"/>
      <c r="CU53" s="223"/>
      <c r="CV53" s="223"/>
      <c r="CW53" s="223"/>
      <c r="CX53" s="102"/>
      <c r="CY53" s="236"/>
      <c r="CZ53" s="223"/>
      <c r="DA53" s="102"/>
      <c r="DB53" s="223"/>
      <c r="DC53" s="221"/>
    </row>
    <row r="54" spans="1:107" s="245" customFormat="1" x14ac:dyDescent="0.25">
      <c r="A54" s="239"/>
      <c r="B54" s="189"/>
      <c r="C54" s="240"/>
      <c r="D54" s="240"/>
      <c r="E54" s="100"/>
      <c r="F54" s="241"/>
      <c r="G54" s="242"/>
      <c r="H54" s="242"/>
      <c r="I54" s="252"/>
      <c r="J54" s="243"/>
      <c r="K54" s="244"/>
      <c r="M54" s="266"/>
      <c r="N54" s="246"/>
      <c r="O54" s="106"/>
      <c r="P54" s="188"/>
      <c r="Q54" s="189"/>
      <c r="R54" s="189"/>
      <c r="S54" s="101"/>
      <c r="T54" s="106"/>
      <c r="U54" s="101"/>
      <c r="V54" s="194"/>
      <c r="W54" s="323"/>
      <c r="X54" s="101"/>
      <c r="Y54" s="102"/>
      <c r="Z54" s="242"/>
      <c r="AA54" s="242"/>
      <c r="AB54" s="109"/>
      <c r="AC54" s="109"/>
      <c r="AD54" s="242"/>
      <c r="AE54" s="247"/>
      <c r="AF54" s="103"/>
      <c r="AG54" s="181"/>
      <c r="AH54" s="104"/>
      <c r="AI54" s="102"/>
      <c r="AJ54" s="248"/>
      <c r="AK54" s="102"/>
      <c r="AL54" s="102"/>
      <c r="AM54" s="102"/>
      <c r="AN54" s="109"/>
      <c r="AO54" s="110"/>
      <c r="AP54" s="111"/>
      <c r="AQ54" s="111"/>
      <c r="AR54" s="112"/>
      <c r="AS54" s="104"/>
      <c r="AT54" s="274"/>
      <c r="AU54" s="104"/>
      <c r="AV54" s="101"/>
      <c r="AW54" s="101"/>
      <c r="AX54" s="242"/>
      <c r="AY54" s="249"/>
      <c r="AZ54" s="101"/>
      <c r="BA54" s="101"/>
      <c r="BB54" s="102"/>
      <c r="BC54" s="106"/>
      <c r="BD54" s="101"/>
      <c r="BE54" s="102"/>
      <c r="BF54" s="100"/>
      <c r="BG54" s="101"/>
      <c r="BH54" s="102"/>
      <c r="BI54" s="102"/>
      <c r="BJ54" s="101"/>
      <c r="BK54" s="102"/>
      <c r="BL54" s="100"/>
      <c r="BM54" s="100"/>
      <c r="BN54" s="102"/>
      <c r="BO54" s="102"/>
      <c r="BP54" s="101"/>
      <c r="BQ54" s="102"/>
      <c r="BR54" s="102"/>
      <c r="BS54" s="102"/>
      <c r="BT54" s="102"/>
      <c r="BU54" s="104"/>
      <c r="BV54" s="104"/>
      <c r="BW54" s="103"/>
      <c r="BX54" s="104"/>
      <c r="BY54" s="102"/>
      <c r="BZ54" s="104"/>
      <c r="CA54" s="104"/>
      <c r="CB54" s="103"/>
      <c r="CC54" s="104"/>
      <c r="CD54" s="102"/>
      <c r="CE54" s="104"/>
      <c r="CF54" s="104"/>
      <c r="CG54" s="103"/>
      <c r="CH54" s="104"/>
      <c r="CI54" s="102"/>
      <c r="CJ54" s="105"/>
      <c r="CK54" s="101"/>
      <c r="CL54" s="106"/>
      <c r="CM54" s="102"/>
      <c r="CN54" s="105"/>
      <c r="CO54" s="107"/>
      <c r="CP54" s="108"/>
      <c r="CQ54" s="108"/>
      <c r="CR54" s="108"/>
      <c r="CS54" s="223"/>
      <c r="CT54" s="223"/>
      <c r="CU54" s="223"/>
      <c r="CV54" s="223"/>
      <c r="CW54" s="223"/>
      <c r="CX54" s="102"/>
      <c r="CY54" s="236"/>
      <c r="CZ54" s="223"/>
      <c r="DA54" s="102"/>
      <c r="DB54" s="223"/>
      <c r="DC54" s="221"/>
    </row>
    <row r="55" spans="1:107" s="245" customFormat="1" x14ac:dyDescent="0.25">
      <c r="A55" s="239"/>
      <c r="B55" s="189"/>
      <c r="C55" s="240"/>
      <c r="D55" s="240"/>
      <c r="E55" s="100"/>
      <c r="F55" s="241"/>
      <c r="G55" s="242"/>
      <c r="H55" s="242"/>
      <c r="I55" s="252"/>
      <c r="J55" s="243"/>
      <c r="K55" s="244"/>
      <c r="M55" s="266"/>
      <c r="N55" s="246"/>
      <c r="O55" s="106"/>
      <c r="P55" s="188"/>
      <c r="Q55" s="189"/>
      <c r="R55" s="189"/>
      <c r="S55" s="101"/>
      <c r="T55" s="106"/>
      <c r="U55" s="101"/>
      <c r="V55" s="194"/>
      <c r="W55" s="323"/>
      <c r="X55" s="101"/>
      <c r="Y55" s="102"/>
      <c r="Z55" s="242"/>
      <c r="AA55" s="242"/>
      <c r="AB55" s="109"/>
      <c r="AC55" s="109"/>
      <c r="AD55" s="242"/>
      <c r="AE55" s="247"/>
      <c r="AF55" s="103"/>
      <c r="AG55" s="181"/>
      <c r="AH55" s="104"/>
      <c r="AI55" s="102"/>
      <c r="AJ55" s="248"/>
      <c r="AK55" s="102"/>
      <c r="AL55" s="102"/>
      <c r="AM55" s="102"/>
      <c r="AN55" s="109"/>
      <c r="AO55" s="110"/>
      <c r="AP55" s="111"/>
      <c r="AQ55" s="111"/>
      <c r="AR55" s="112"/>
      <c r="AS55" s="104"/>
      <c r="AT55" s="274"/>
      <c r="AU55" s="104"/>
      <c r="AV55" s="101"/>
      <c r="AW55" s="101"/>
      <c r="AX55" s="242"/>
      <c r="AY55" s="249"/>
      <c r="AZ55" s="101"/>
      <c r="BA55" s="101"/>
      <c r="BB55" s="102"/>
      <c r="BC55" s="106"/>
      <c r="BD55" s="101"/>
      <c r="BE55" s="102"/>
      <c r="BF55" s="100"/>
      <c r="BG55" s="101"/>
      <c r="BH55" s="102"/>
      <c r="BI55" s="102"/>
      <c r="BJ55" s="101"/>
      <c r="BK55" s="102"/>
      <c r="BL55" s="100"/>
      <c r="BM55" s="100"/>
      <c r="BN55" s="102"/>
      <c r="BO55" s="102"/>
      <c r="BP55" s="101"/>
      <c r="BQ55" s="102"/>
      <c r="BR55" s="102"/>
      <c r="BS55" s="102"/>
      <c r="BT55" s="102"/>
      <c r="BU55" s="104"/>
      <c r="BV55" s="104"/>
      <c r="BW55" s="103"/>
      <c r="BX55" s="104"/>
      <c r="BY55" s="102"/>
      <c r="BZ55" s="104"/>
      <c r="CA55" s="104"/>
      <c r="CB55" s="103"/>
      <c r="CC55" s="104"/>
      <c r="CD55" s="102"/>
      <c r="CE55" s="104"/>
      <c r="CF55" s="104"/>
      <c r="CG55" s="103"/>
      <c r="CH55" s="104"/>
      <c r="CI55" s="102"/>
      <c r="CJ55" s="105"/>
      <c r="CK55" s="101"/>
      <c r="CL55" s="106"/>
      <c r="CM55" s="102"/>
      <c r="CN55" s="105"/>
      <c r="CO55" s="107"/>
      <c r="CP55" s="108"/>
      <c r="CQ55" s="108"/>
      <c r="CR55" s="108"/>
      <c r="CS55" s="223"/>
      <c r="CT55" s="223"/>
      <c r="CU55" s="223"/>
      <c r="CV55" s="223"/>
      <c r="CW55" s="223"/>
      <c r="CX55" s="102"/>
      <c r="CY55" s="236"/>
      <c r="CZ55" s="223"/>
      <c r="DA55" s="102"/>
      <c r="DB55" s="223"/>
      <c r="DC55" s="221"/>
    </row>
    <row r="56" spans="1:107" s="245" customFormat="1" x14ac:dyDescent="0.25">
      <c r="A56" s="239"/>
      <c r="B56" s="189"/>
      <c r="C56" s="240"/>
      <c r="D56" s="240"/>
      <c r="E56" s="100"/>
      <c r="F56" s="241"/>
      <c r="G56" s="242"/>
      <c r="H56" s="242"/>
      <c r="I56" s="252"/>
      <c r="J56" s="243"/>
      <c r="K56" s="244"/>
      <c r="M56" s="266"/>
      <c r="N56" s="246"/>
      <c r="O56" s="106"/>
      <c r="P56" s="188"/>
      <c r="Q56" s="189"/>
      <c r="R56" s="189"/>
      <c r="S56" s="101"/>
      <c r="T56" s="106"/>
      <c r="U56" s="101"/>
      <c r="V56" s="194"/>
      <c r="W56" s="323"/>
      <c r="X56" s="101"/>
      <c r="Y56" s="102"/>
      <c r="Z56" s="242"/>
      <c r="AA56" s="242"/>
      <c r="AB56" s="109"/>
      <c r="AC56" s="109"/>
      <c r="AD56" s="242"/>
      <c r="AE56" s="247"/>
      <c r="AF56" s="103"/>
      <c r="AG56" s="181"/>
      <c r="AH56" s="104"/>
      <c r="AI56" s="102"/>
      <c r="AJ56" s="248"/>
      <c r="AK56" s="102"/>
      <c r="AL56" s="102"/>
      <c r="AM56" s="102"/>
      <c r="AN56" s="109"/>
      <c r="AO56" s="110"/>
      <c r="AP56" s="111"/>
      <c r="AQ56" s="111"/>
      <c r="AR56" s="112"/>
      <c r="AS56" s="104"/>
      <c r="AT56" s="274"/>
      <c r="AU56" s="104"/>
      <c r="AV56" s="101"/>
      <c r="AW56" s="101"/>
      <c r="AX56" s="242"/>
      <c r="AY56" s="249"/>
      <c r="AZ56" s="101"/>
      <c r="BA56" s="101"/>
      <c r="BB56" s="102"/>
      <c r="BC56" s="106"/>
      <c r="BD56" s="101"/>
      <c r="BE56" s="102"/>
      <c r="BF56" s="100"/>
      <c r="BG56" s="101"/>
      <c r="BH56" s="102"/>
      <c r="BI56" s="102"/>
      <c r="BJ56" s="101"/>
      <c r="BK56" s="102"/>
      <c r="BL56" s="100"/>
      <c r="BM56" s="100"/>
      <c r="BN56" s="102"/>
      <c r="BO56" s="102"/>
      <c r="BP56" s="101"/>
      <c r="BQ56" s="102"/>
      <c r="BR56" s="102"/>
      <c r="BS56" s="102"/>
      <c r="BT56" s="102"/>
      <c r="BU56" s="104"/>
      <c r="BV56" s="104"/>
      <c r="BW56" s="103"/>
      <c r="BX56" s="104"/>
      <c r="BY56" s="102"/>
      <c r="BZ56" s="104"/>
      <c r="CA56" s="104"/>
      <c r="CB56" s="103"/>
      <c r="CC56" s="104"/>
      <c r="CD56" s="102"/>
      <c r="CE56" s="104"/>
      <c r="CF56" s="104"/>
      <c r="CG56" s="103"/>
      <c r="CH56" s="104"/>
      <c r="CI56" s="102"/>
      <c r="CJ56" s="105"/>
      <c r="CK56" s="101"/>
      <c r="CL56" s="106"/>
      <c r="CM56" s="102"/>
      <c r="CN56" s="105"/>
      <c r="CO56" s="107"/>
      <c r="CP56" s="108"/>
      <c r="CQ56" s="108"/>
      <c r="CR56" s="108"/>
      <c r="CS56" s="223"/>
      <c r="CT56" s="223"/>
      <c r="CU56" s="223"/>
      <c r="CV56" s="223"/>
      <c r="CW56" s="223"/>
      <c r="CX56" s="102"/>
      <c r="CY56" s="236"/>
      <c r="CZ56" s="223"/>
      <c r="DA56" s="102"/>
      <c r="DB56" s="223"/>
      <c r="DC56" s="221"/>
    </row>
    <row r="57" spans="1:107" s="245" customFormat="1" x14ac:dyDescent="0.25">
      <c r="A57" s="239"/>
      <c r="B57" s="189"/>
      <c r="C57" s="240"/>
      <c r="D57" s="240"/>
      <c r="E57" s="100"/>
      <c r="F57" s="241"/>
      <c r="G57" s="242"/>
      <c r="H57" s="242"/>
      <c r="I57" s="252"/>
      <c r="J57" s="243"/>
      <c r="K57" s="244"/>
      <c r="M57" s="266"/>
      <c r="N57" s="246"/>
      <c r="O57" s="106"/>
      <c r="P57" s="188"/>
      <c r="Q57" s="189"/>
      <c r="R57" s="189"/>
      <c r="S57" s="101"/>
      <c r="T57" s="106"/>
      <c r="U57" s="101"/>
      <c r="V57" s="194"/>
      <c r="W57" s="323"/>
      <c r="X57" s="101"/>
      <c r="Y57" s="102"/>
      <c r="Z57" s="242"/>
      <c r="AA57" s="242"/>
      <c r="AB57" s="109"/>
      <c r="AC57" s="109"/>
      <c r="AD57" s="242"/>
      <c r="AE57" s="247"/>
      <c r="AF57" s="103"/>
      <c r="AG57" s="181"/>
      <c r="AH57" s="104"/>
      <c r="AI57" s="102"/>
      <c r="AJ57" s="248"/>
      <c r="AK57" s="102"/>
      <c r="AL57" s="102"/>
      <c r="AM57" s="102"/>
      <c r="AN57" s="109"/>
      <c r="AO57" s="110"/>
      <c r="AP57" s="111"/>
      <c r="AQ57" s="111"/>
      <c r="AR57" s="112"/>
      <c r="AS57" s="104"/>
      <c r="AT57" s="274"/>
      <c r="AU57" s="104"/>
      <c r="AV57" s="101"/>
      <c r="AW57" s="101"/>
      <c r="AX57" s="242"/>
      <c r="AY57" s="249"/>
      <c r="AZ57" s="101"/>
      <c r="BA57" s="101"/>
      <c r="BB57" s="102"/>
      <c r="BC57" s="106"/>
      <c r="BD57" s="101"/>
      <c r="BE57" s="102"/>
      <c r="BF57" s="100"/>
      <c r="BG57" s="101"/>
      <c r="BH57" s="102"/>
      <c r="BI57" s="102"/>
      <c r="BJ57" s="101"/>
      <c r="BK57" s="102"/>
      <c r="BL57" s="100"/>
      <c r="BM57" s="100"/>
      <c r="BN57" s="102"/>
      <c r="BO57" s="102"/>
      <c r="BP57" s="101"/>
      <c r="BQ57" s="102"/>
      <c r="BR57" s="102"/>
      <c r="BS57" s="102"/>
      <c r="BT57" s="102"/>
      <c r="BU57" s="104"/>
      <c r="BV57" s="104"/>
      <c r="BW57" s="103"/>
      <c r="BX57" s="104"/>
      <c r="BY57" s="102"/>
      <c r="BZ57" s="104"/>
      <c r="CA57" s="104"/>
      <c r="CB57" s="103"/>
      <c r="CC57" s="104"/>
      <c r="CD57" s="102"/>
      <c r="CE57" s="104"/>
      <c r="CF57" s="104"/>
      <c r="CG57" s="103"/>
      <c r="CH57" s="104"/>
      <c r="CI57" s="102"/>
      <c r="CJ57" s="105"/>
      <c r="CK57" s="101"/>
      <c r="CL57" s="106"/>
      <c r="CM57" s="102"/>
      <c r="CN57" s="105"/>
      <c r="CO57" s="107"/>
      <c r="CP57" s="108"/>
      <c r="CQ57" s="108"/>
      <c r="CR57" s="108"/>
      <c r="CS57" s="223"/>
      <c r="CT57" s="223"/>
      <c r="CU57" s="223"/>
      <c r="CV57" s="223"/>
      <c r="CW57" s="223"/>
      <c r="CX57" s="102"/>
      <c r="CY57" s="236"/>
      <c r="CZ57" s="223"/>
      <c r="DA57" s="102"/>
      <c r="DB57" s="223"/>
      <c r="DC57" s="221"/>
    </row>
    <row r="58" spans="1:107" s="245" customFormat="1" x14ac:dyDescent="0.25">
      <c r="A58" s="239"/>
      <c r="B58" s="189"/>
      <c r="C58" s="240"/>
      <c r="D58" s="240"/>
      <c r="E58" s="100"/>
      <c r="F58" s="241"/>
      <c r="G58" s="242"/>
      <c r="H58" s="242"/>
      <c r="I58" s="252"/>
      <c r="J58" s="243"/>
      <c r="K58" s="244"/>
      <c r="M58" s="266"/>
      <c r="N58" s="246"/>
      <c r="O58" s="106"/>
      <c r="P58" s="188"/>
      <c r="Q58" s="189"/>
      <c r="R58" s="189"/>
      <c r="S58" s="101"/>
      <c r="T58" s="106"/>
      <c r="U58" s="101"/>
      <c r="V58" s="194"/>
      <c r="W58" s="323"/>
      <c r="X58" s="101"/>
      <c r="Y58" s="102"/>
      <c r="Z58" s="242"/>
      <c r="AA58" s="242"/>
      <c r="AB58" s="109"/>
      <c r="AC58" s="109"/>
      <c r="AD58" s="242"/>
      <c r="AE58" s="247"/>
      <c r="AF58" s="103"/>
      <c r="AG58" s="181"/>
      <c r="AH58" s="104"/>
      <c r="AI58" s="102"/>
      <c r="AJ58" s="248"/>
      <c r="AK58" s="102"/>
      <c r="AL58" s="102"/>
      <c r="AM58" s="102"/>
      <c r="AN58" s="109"/>
      <c r="AO58" s="110"/>
      <c r="AP58" s="111"/>
      <c r="AQ58" s="111"/>
      <c r="AR58" s="112"/>
      <c r="AS58" s="104"/>
      <c r="AT58" s="274"/>
      <c r="AU58" s="104"/>
      <c r="AV58" s="101"/>
      <c r="AW58" s="101"/>
      <c r="AX58" s="242"/>
      <c r="AY58" s="249"/>
      <c r="AZ58" s="101"/>
      <c r="BA58" s="101"/>
      <c r="BB58" s="102"/>
      <c r="BC58" s="106"/>
      <c r="BD58" s="101"/>
      <c r="BE58" s="102"/>
      <c r="BF58" s="100"/>
      <c r="BG58" s="101"/>
      <c r="BH58" s="102"/>
      <c r="BI58" s="102"/>
      <c r="BJ58" s="101"/>
      <c r="BK58" s="102"/>
      <c r="BL58" s="100"/>
      <c r="BM58" s="100"/>
      <c r="BN58" s="102"/>
      <c r="BO58" s="102"/>
      <c r="BP58" s="101"/>
      <c r="BQ58" s="102"/>
      <c r="BR58" s="102"/>
      <c r="BS58" s="102"/>
      <c r="BT58" s="102"/>
      <c r="BU58" s="104"/>
      <c r="BV58" s="104"/>
      <c r="BW58" s="103"/>
      <c r="BX58" s="104"/>
      <c r="BY58" s="102"/>
      <c r="BZ58" s="104"/>
      <c r="CA58" s="104"/>
      <c r="CB58" s="103"/>
      <c r="CC58" s="104"/>
      <c r="CD58" s="102"/>
      <c r="CE58" s="104"/>
      <c r="CF58" s="104"/>
      <c r="CG58" s="103"/>
      <c r="CH58" s="104"/>
      <c r="CI58" s="102"/>
      <c r="CJ58" s="105"/>
      <c r="CK58" s="101"/>
      <c r="CL58" s="106"/>
      <c r="CM58" s="102"/>
      <c r="CN58" s="105"/>
      <c r="CO58" s="107"/>
      <c r="CP58" s="108"/>
      <c r="CQ58" s="108"/>
      <c r="CR58" s="108"/>
      <c r="CS58" s="223"/>
      <c r="CT58" s="223"/>
      <c r="CU58" s="223"/>
      <c r="CV58" s="223"/>
      <c r="CW58" s="223"/>
      <c r="CX58" s="102"/>
      <c r="CY58" s="236"/>
      <c r="CZ58" s="223"/>
      <c r="DA58" s="102"/>
      <c r="DB58" s="223"/>
      <c r="DC58" s="221"/>
    </row>
    <row r="59" spans="1:107" s="245" customFormat="1" x14ac:dyDescent="0.25">
      <c r="A59" s="239"/>
      <c r="B59" s="189"/>
      <c r="C59" s="240"/>
      <c r="D59" s="240"/>
      <c r="E59" s="100"/>
      <c r="F59" s="241"/>
      <c r="G59" s="242"/>
      <c r="H59" s="242"/>
      <c r="I59" s="252"/>
      <c r="J59" s="243"/>
      <c r="K59" s="244"/>
      <c r="M59" s="266"/>
      <c r="N59" s="246"/>
      <c r="O59" s="106"/>
      <c r="P59" s="188"/>
      <c r="Q59" s="189"/>
      <c r="R59" s="189"/>
      <c r="S59" s="101"/>
      <c r="T59" s="106"/>
      <c r="U59" s="101"/>
      <c r="V59" s="194"/>
      <c r="W59" s="323"/>
      <c r="X59" s="101"/>
      <c r="Y59" s="102"/>
      <c r="Z59" s="242"/>
      <c r="AA59" s="242"/>
      <c r="AB59" s="109"/>
      <c r="AC59" s="109"/>
      <c r="AD59" s="242"/>
      <c r="AE59" s="247"/>
      <c r="AF59" s="103"/>
      <c r="AG59" s="181"/>
      <c r="AH59" s="104"/>
      <c r="AI59" s="102"/>
      <c r="AJ59" s="248"/>
      <c r="AK59" s="102"/>
      <c r="AL59" s="102"/>
      <c r="AM59" s="102"/>
      <c r="AN59" s="109"/>
      <c r="AO59" s="110"/>
      <c r="AP59" s="111"/>
      <c r="AQ59" s="111"/>
      <c r="AR59" s="112"/>
      <c r="AS59" s="104"/>
      <c r="AT59" s="274"/>
      <c r="AU59" s="104"/>
      <c r="AV59" s="101"/>
      <c r="AW59" s="101"/>
      <c r="AX59" s="242"/>
      <c r="AY59" s="249"/>
      <c r="AZ59" s="101"/>
      <c r="BA59" s="101"/>
      <c r="BB59" s="102"/>
      <c r="BC59" s="106"/>
      <c r="BD59" s="101"/>
      <c r="BE59" s="102"/>
      <c r="BF59" s="100"/>
      <c r="BG59" s="101"/>
      <c r="BH59" s="102"/>
      <c r="BI59" s="102"/>
      <c r="BJ59" s="101"/>
      <c r="BK59" s="102"/>
      <c r="BL59" s="100"/>
      <c r="BM59" s="100"/>
      <c r="BN59" s="102"/>
      <c r="BO59" s="102"/>
      <c r="BP59" s="101"/>
      <c r="BQ59" s="102"/>
      <c r="BR59" s="102"/>
      <c r="BS59" s="102"/>
      <c r="BT59" s="102"/>
      <c r="BU59" s="104"/>
      <c r="BV59" s="104"/>
      <c r="BW59" s="103"/>
      <c r="BX59" s="104"/>
      <c r="BY59" s="102"/>
      <c r="BZ59" s="104"/>
      <c r="CA59" s="104"/>
      <c r="CB59" s="103"/>
      <c r="CC59" s="104"/>
      <c r="CD59" s="102"/>
      <c r="CE59" s="104"/>
      <c r="CF59" s="104"/>
      <c r="CG59" s="103"/>
      <c r="CH59" s="104"/>
      <c r="CI59" s="102"/>
      <c r="CJ59" s="105"/>
      <c r="CK59" s="101"/>
      <c r="CL59" s="106"/>
      <c r="CM59" s="102"/>
      <c r="CN59" s="105"/>
      <c r="CO59" s="107"/>
      <c r="CP59" s="108"/>
      <c r="CQ59" s="108"/>
      <c r="CR59" s="108"/>
      <c r="CS59" s="223"/>
      <c r="CT59" s="223"/>
      <c r="CU59" s="223"/>
      <c r="CV59" s="223"/>
      <c r="CW59" s="223"/>
      <c r="CX59" s="102"/>
      <c r="CY59" s="236"/>
      <c r="CZ59" s="223"/>
      <c r="DA59" s="102"/>
      <c r="DB59" s="223"/>
      <c r="DC59" s="221"/>
    </row>
    <row r="60" spans="1:107" s="245" customFormat="1" x14ac:dyDescent="0.25">
      <c r="A60" s="239"/>
      <c r="B60" s="189"/>
      <c r="C60" s="240"/>
      <c r="D60" s="240"/>
      <c r="E60" s="100"/>
      <c r="F60" s="241"/>
      <c r="G60" s="242"/>
      <c r="H60" s="242"/>
      <c r="I60" s="252"/>
      <c r="J60" s="243"/>
      <c r="K60" s="244"/>
      <c r="M60" s="266"/>
      <c r="N60" s="246"/>
      <c r="O60" s="106"/>
      <c r="P60" s="188"/>
      <c r="Q60" s="189"/>
      <c r="R60" s="189"/>
      <c r="S60" s="101"/>
      <c r="T60" s="106"/>
      <c r="U60" s="101"/>
      <c r="V60" s="194"/>
      <c r="W60" s="323"/>
      <c r="X60" s="101"/>
      <c r="Y60" s="102"/>
      <c r="Z60" s="242"/>
      <c r="AA60" s="242"/>
      <c r="AB60" s="109"/>
      <c r="AC60" s="109"/>
      <c r="AD60" s="242"/>
      <c r="AE60" s="247"/>
      <c r="AF60" s="103"/>
      <c r="AG60" s="181"/>
      <c r="AH60" s="104"/>
      <c r="AI60" s="102"/>
      <c r="AJ60" s="248"/>
      <c r="AK60" s="102"/>
      <c r="AL60" s="102"/>
      <c r="AM60" s="102"/>
      <c r="AN60" s="109"/>
      <c r="AO60" s="110"/>
      <c r="AP60" s="111"/>
      <c r="AQ60" s="111"/>
      <c r="AR60" s="112"/>
      <c r="AS60" s="104"/>
      <c r="AT60" s="274"/>
      <c r="AU60" s="104"/>
      <c r="AV60" s="101"/>
      <c r="AW60" s="101"/>
      <c r="AX60" s="242"/>
      <c r="AY60" s="249"/>
      <c r="AZ60" s="101"/>
      <c r="BA60" s="101"/>
      <c r="BB60" s="102"/>
      <c r="BC60" s="106"/>
      <c r="BD60" s="101"/>
      <c r="BE60" s="102"/>
      <c r="BF60" s="100"/>
      <c r="BG60" s="101"/>
      <c r="BH60" s="102"/>
      <c r="BI60" s="102"/>
      <c r="BJ60" s="101"/>
      <c r="BK60" s="102"/>
      <c r="BL60" s="100"/>
      <c r="BM60" s="100"/>
      <c r="BN60" s="102"/>
      <c r="BO60" s="102"/>
      <c r="BP60" s="101"/>
      <c r="BQ60" s="102"/>
      <c r="BR60" s="102"/>
      <c r="BS60" s="102"/>
      <c r="BT60" s="102"/>
      <c r="BU60" s="104"/>
      <c r="BV60" s="104"/>
      <c r="BW60" s="103"/>
      <c r="BX60" s="104"/>
      <c r="BY60" s="102"/>
      <c r="BZ60" s="104"/>
      <c r="CA60" s="104"/>
      <c r="CB60" s="103"/>
      <c r="CC60" s="104"/>
      <c r="CD60" s="102"/>
      <c r="CE60" s="104"/>
      <c r="CF60" s="104"/>
      <c r="CG60" s="103"/>
      <c r="CH60" s="104"/>
      <c r="CI60" s="102"/>
      <c r="CJ60" s="105"/>
      <c r="CK60" s="101"/>
      <c r="CL60" s="106"/>
      <c r="CM60" s="102"/>
      <c r="CN60" s="105"/>
      <c r="CO60" s="107"/>
      <c r="CP60" s="108"/>
      <c r="CQ60" s="108"/>
      <c r="CR60" s="108"/>
      <c r="CS60" s="223"/>
      <c r="CT60" s="223"/>
      <c r="CU60" s="223"/>
      <c r="CV60" s="223"/>
      <c r="CW60" s="223"/>
      <c r="CX60" s="102"/>
      <c r="CY60" s="236"/>
      <c r="CZ60" s="223"/>
      <c r="DA60" s="102"/>
      <c r="DB60" s="223"/>
      <c r="DC60" s="221"/>
    </row>
    <row r="61" spans="1:107" s="245" customFormat="1" x14ac:dyDescent="0.25">
      <c r="A61" s="239"/>
      <c r="B61" s="189"/>
      <c r="C61" s="240"/>
      <c r="D61" s="240"/>
      <c r="E61" s="100"/>
      <c r="F61" s="241"/>
      <c r="G61" s="242"/>
      <c r="H61" s="242"/>
      <c r="I61" s="252"/>
      <c r="J61" s="243"/>
      <c r="K61" s="244"/>
      <c r="M61" s="266"/>
      <c r="N61" s="246"/>
      <c r="O61" s="106"/>
      <c r="P61" s="188"/>
      <c r="Q61" s="189"/>
      <c r="R61" s="189"/>
      <c r="S61" s="101"/>
      <c r="T61" s="106"/>
      <c r="U61" s="101"/>
      <c r="V61" s="194"/>
      <c r="W61" s="323"/>
      <c r="X61" s="101"/>
      <c r="Y61" s="102"/>
      <c r="Z61" s="242"/>
      <c r="AA61" s="242"/>
      <c r="AB61" s="109"/>
      <c r="AC61" s="109"/>
      <c r="AD61" s="242"/>
      <c r="AE61" s="247"/>
      <c r="AF61" s="103"/>
      <c r="AG61" s="181"/>
      <c r="AH61" s="104"/>
      <c r="AI61" s="102"/>
      <c r="AJ61" s="248"/>
      <c r="AK61" s="102"/>
      <c r="AL61" s="102"/>
      <c r="AM61" s="102"/>
      <c r="AN61" s="109"/>
      <c r="AO61" s="110"/>
      <c r="AP61" s="111"/>
      <c r="AQ61" s="111"/>
      <c r="AR61" s="112"/>
      <c r="AS61" s="104"/>
      <c r="AT61" s="274"/>
      <c r="AU61" s="104"/>
      <c r="AV61" s="101"/>
      <c r="AW61" s="101"/>
      <c r="AX61" s="242"/>
      <c r="AY61" s="249"/>
      <c r="AZ61" s="101"/>
      <c r="BA61" s="101"/>
      <c r="BB61" s="102"/>
      <c r="BC61" s="106"/>
      <c r="BD61" s="101"/>
      <c r="BE61" s="102"/>
      <c r="BF61" s="100"/>
      <c r="BG61" s="101"/>
      <c r="BH61" s="102"/>
      <c r="BI61" s="102"/>
      <c r="BJ61" s="101"/>
      <c r="BK61" s="102"/>
      <c r="BL61" s="100"/>
      <c r="BM61" s="100"/>
      <c r="BN61" s="102"/>
      <c r="BO61" s="102"/>
      <c r="BP61" s="101"/>
      <c r="BQ61" s="102"/>
      <c r="BR61" s="102"/>
      <c r="BS61" s="102"/>
      <c r="BT61" s="102"/>
      <c r="BU61" s="104"/>
      <c r="BV61" s="104"/>
      <c r="BW61" s="103"/>
      <c r="BX61" s="104"/>
      <c r="BY61" s="102"/>
      <c r="BZ61" s="104"/>
      <c r="CA61" s="104"/>
      <c r="CB61" s="103"/>
      <c r="CC61" s="104"/>
      <c r="CD61" s="102"/>
      <c r="CE61" s="104"/>
      <c r="CF61" s="104"/>
      <c r="CG61" s="103"/>
      <c r="CH61" s="104"/>
      <c r="CI61" s="102"/>
      <c r="CJ61" s="105"/>
      <c r="CK61" s="101"/>
      <c r="CL61" s="106"/>
      <c r="CM61" s="102"/>
      <c r="CN61" s="105"/>
      <c r="CO61" s="107"/>
      <c r="CP61" s="108"/>
      <c r="CQ61" s="108"/>
      <c r="CR61" s="108"/>
      <c r="CS61" s="223"/>
      <c r="CT61" s="223"/>
      <c r="CU61" s="223"/>
      <c r="CV61" s="223"/>
      <c r="CW61" s="223"/>
      <c r="CX61" s="102"/>
      <c r="CY61" s="236"/>
      <c r="CZ61" s="223"/>
      <c r="DA61" s="102"/>
      <c r="DB61" s="223"/>
      <c r="DC61" s="221"/>
    </row>
    <row r="62" spans="1:107" s="245" customFormat="1" x14ac:dyDescent="0.25">
      <c r="A62" s="239"/>
      <c r="B62" s="189"/>
      <c r="C62" s="240"/>
      <c r="D62" s="240"/>
      <c r="E62" s="100"/>
      <c r="F62" s="241"/>
      <c r="G62" s="242"/>
      <c r="H62" s="242"/>
      <c r="I62" s="252"/>
      <c r="J62" s="243"/>
      <c r="K62" s="244"/>
      <c r="M62" s="266"/>
      <c r="N62" s="246"/>
      <c r="O62" s="106"/>
      <c r="P62" s="188"/>
      <c r="Q62" s="189"/>
      <c r="R62" s="189"/>
      <c r="S62" s="101"/>
      <c r="T62" s="106"/>
      <c r="U62" s="101"/>
      <c r="V62" s="194"/>
      <c r="W62" s="323"/>
      <c r="X62" s="101"/>
      <c r="Y62" s="102"/>
      <c r="Z62" s="242"/>
      <c r="AA62" s="242"/>
      <c r="AB62" s="109"/>
      <c r="AC62" s="109"/>
      <c r="AD62" s="242"/>
      <c r="AE62" s="247"/>
      <c r="AF62" s="103"/>
      <c r="AG62" s="181"/>
      <c r="AH62" s="104"/>
      <c r="AI62" s="102"/>
      <c r="AJ62" s="248"/>
      <c r="AK62" s="102"/>
      <c r="AL62" s="102"/>
      <c r="AM62" s="102"/>
      <c r="AN62" s="109"/>
      <c r="AO62" s="110"/>
      <c r="AP62" s="111"/>
      <c r="AQ62" s="111"/>
      <c r="AR62" s="112"/>
      <c r="AS62" s="104"/>
      <c r="AT62" s="274"/>
      <c r="AU62" s="104"/>
      <c r="AV62" s="101"/>
      <c r="AW62" s="101"/>
      <c r="AX62" s="242"/>
      <c r="AY62" s="249"/>
      <c r="AZ62" s="101"/>
      <c r="BA62" s="101"/>
      <c r="BB62" s="102"/>
      <c r="BC62" s="106"/>
      <c r="BD62" s="101"/>
      <c r="BE62" s="102"/>
      <c r="BF62" s="100"/>
      <c r="BG62" s="101"/>
      <c r="BH62" s="102"/>
      <c r="BI62" s="102"/>
      <c r="BJ62" s="101"/>
      <c r="BK62" s="102"/>
      <c r="BL62" s="100"/>
      <c r="BM62" s="100"/>
      <c r="BN62" s="102"/>
      <c r="BO62" s="102"/>
      <c r="BP62" s="101"/>
      <c r="BQ62" s="102"/>
      <c r="BR62" s="102"/>
      <c r="BS62" s="102"/>
      <c r="BT62" s="102"/>
      <c r="BU62" s="104"/>
      <c r="BV62" s="104"/>
      <c r="BW62" s="103"/>
      <c r="BX62" s="104"/>
      <c r="BY62" s="102"/>
      <c r="BZ62" s="104"/>
      <c r="CA62" s="104"/>
      <c r="CB62" s="103"/>
      <c r="CC62" s="104"/>
      <c r="CD62" s="102"/>
      <c r="CE62" s="104"/>
      <c r="CF62" s="104"/>
      <c r="CG62" s="103"/>
      <c r="CH62" s="104"/>
      <c r="CI62" s="102"/>
      <c r="CJ62" s="105"/>
      <c r="CK62" s="101"/>
      <c r="CL62" s="106"/>
      <c r="CM62" s="102"/>
      <c r="CN62" s="105"/>
      <c r="CO62" s="107"/>
      <c r="CP62" s="108"/>
      <c r="CQ62" s="108"/>
      <c r="CR62" s="108"/>
      <c r="CS62" s="223"/>
      <c r="CT62" s="223"/>
      <c r="CU62" s="223"/>
      <c r="CV62" s="223"/>
      <c r="CW62" s="223"/>
      <c r="CX62" s="102"/>
      <c r="CY62" s="236"/>
      <c r="CZ62" s="223"/>
      <c r="DA62" s="102"/>
      <c r="DB62" s="223"/>
      <c r="DC62" s="221"/>
    </row>
    <row r="63" spans="1:107" s="245" customFormat="1" x14ac:dyDescent="0.25">
      <c r="A63" s="239"/>
      <c r="B63" s="189"/>
      <c r="C63" s="240"/>
      <c r="D63" s="240"/>
      <c r="E63" s="100"/>
      <c r="F63" s="241"/>
      <c r="G63" s="242"/>
      <c r="H63" s="242"/>
      <c r="I63" s="252"/>
      <c r="J63" s="243"/>
      <c r="K63" s="244"/>
      <c r="M63" s="266"/>
      <c r="N63" s="246"/>
      <c r="O63" s="106"/>
      <c r="P63" s="188"/>
      <c r="Q63" s="189"/>
      <c r="R63" s="189"/>
      <c r="S63" s="101"/>
      <c r="T63" s="106"/>
      <c r="U63" s="101"/>
      <c r="V63" s="194"/>
      <c r="W63" s="323"/>
      <c r="X63" s="101"/>
      <c r="Y63" s="102"/>
      <c r="Z63" s="242"/>
      <c r="AA63" s="242"/>
      <c r="AB63" s="109"/>
      <c r="AC63" s="109"/>
      <c r="AD63" s="242"/>
      <c r="AE63" s="247"/>
      <c r="AF63" s="103"/>
      <c r="AG63" s="181"/>
      <c r="AH63" s="104"/>
      <c r="AI63" s="102"/>
      <c r="AJ63" s="248"/>
      <c r="AK63" s="102"/>
      <c r="AL63" s="102"/>
      <c r="AM63" s="102"/>
      <c r="AN63" s="109"/>
      <c r="AO63" s="110"/>
      <c r="AP63" s="111"/>
      <c r="AQ63" s="111"/>
      <c r="AR63" s="112"/>
      <c r="AS63" s="104"/>
      <c r="AT63" s="274"/>
      <c r="AU63" s="104"/>
      <c r="AV63" s="101"/>
      <c r="AW63" s="101"/>
      <c r="AX63" s="242"/>
      <c r="AY63" s="249"/>
      <c r="AZ63" s="101"/>
      <c r="BA63" s="101"/>
      <c r="BB63" s="102"/>
      <c r="BC63" s="106"/>
      <c r="BD63" s="101"/>
      <c r="BE63" s="102"/>
      <c r="BF63" s="100"/>
      <c r="BG63" s="101"/>
      <c r="BH63" s="102"/>
      <c r="BI63" s="102"/>
      <c r="BJ63" s="101"/>
      <c r="BK63" s="102"/>
      <c r="BL63" s="100"/>
      <c r="BM63" s="100"/>
      <c r="BN63" s="102"/>
      <c r="BO63" s="102"/>
      <c r="BP63" s="101"/>
      <c r="BQ63" s="102"/>
      <c r="BR63" s="102"/>
      <c r="BS63" s="102"/>
      <c r="BT63" s="102"/>
      <c r="BU63" s="104"/>
      <c r="BV63" s="104"/>
      <c r="BW63" s="103"/>
      <c r="BX63" s="104"/>
      <c r="BY63" s="102"/>
      <c r="BZ63" s="104"/>
      <c r="CA63" s="104"/>
      <c r="CB63" s="103"/>
      <c r="CC63" s="104"/>
      <c r="CD63" s="102"/>
      <c r="CE63" s="104"/>
      <c r="CF63" s="104"/>
      <c r="CG63" s="103"/>
      <c r="CH63" s="104"/>
      <c r="CI63" s="102"/>
      <c r="CJ63" s="105"/>
      <c r="CK63" s="101"/>
      <c r="CL63" s="106"/>
      <c r="CM63" s="102"/>
      <c r="CN63" s="105"/>
      <c r="CO63" s="107"/>
      <c r="CP63" s="108"/>
      <c r="CQ63" s="108"/>
      <c r="CR63" s="108"/>
      <c r="CS63" s="223"/>
      <c r="CT63" s="223"/>
      <c r="CU63" s="223"/>
      <c r="CV63" s="223"/>
      <c r="CW63" s="223"/>
      <c r="CX63" s="102"/>
      <c r="CY63" s="236"/>
      <c r="CZ63" s="223"/>
      <c r="DA63" s="102"/>
      <c r="DB63" s="223"/>
      <c r="DC63" s="221"/>
    </row>
    <row r="64" spans="1:107" s="245" customFormat="1" x14ac:dyDescent="0.25">
      <c r="A64" s="239"/>
      <c r="B64" s="189"/>
      <c r="C64" s="240"/>
      <c r="D64" s="240"/>
      <c r="E64" s="100"/>
      <c r="F64" s="241"/>
      <c r="G64" s="242"/>
      <c r="H64" s="242"/>
      <c r="I64" s="252"/>
      <c r="J64" s="243"/>
      <c r="K64" s="244"/>
      <c r="M64" s="266"/>
      <c r="N64" s="246"/>
      <c r="O64" s="106"/>
      <c r="P64" s="188"/>
      <c r="Q64" s="189"/>
      <c r="R64" s="189"/>
      <c r="S64" s="101"/>
      <c r="T64" s="106"/>
      <c r="U64" s="101"/>
      <c r="V64" s="194"/>
      <c r="W64" s="323"/>
      <c r="X64" s="101"/>
      <c r="Y64" s="102"/>
      <c r="Z64" s="242"/>
      <c r="AA64" s="242"/>
      <c r="AB64" s="109"/>
      <c r="AC64" s="109"/>
      <c r="AD64" s="242"/>
      <c r="AE64" s="247"/>
      <c r="AF64" s="103"/>
      <c r="AG64" s="181"/>
      <c r="AH64" s="104"/>
      <c r="AI64" s="102"/>
      <c r="AJ64" s="248"/>
      <c r="AK64" s="102"/>
      <c r="AL64" s="102"/>
      <c r="AM64" s="102"/>
      <c r="AN64" s="109"/>
      <c r="AO64" s="110"/>
      <c r="AP64" s="111"/>
      <c r="AQ64" s="111"/>
      <c r="AR64" s="112"/>
      <c r="AS64" s="104"/>
      <c r="AT64" s="274"/>
      <c r="AU64" s="104"/>
      <c r="AV64" s="101"/>
      <c r="AW64" s="101"/>
      <c r="AX64" s="242"/>
      <c r="AY64" s="249"/>
      <c r="AZ64" s="101"/>
      <c r="BA64" s="101"/>
      <c r="BB64" s="102"/>
      <c r="BC64" s="106"/>
      <c r="BD64" s="101"/>
      <c r="BE64" s="102"/>
      <c r="BF64" s="100"/>
      <c r="BG64" s="101"/>
      <c r="BH64" s="102"/>
      <c r="BI64" s="102"/>
      <c r="BJ64" s="101"/>
      <c r="BK64" s="102"/>
      <c r="BL64" s="100"/>
      <c r="BM64" s="100"/>
      <c r="BN64" s="102"/>
      <c r="BO64" s="102"/>
      <c r="BP64" s="101"/>
      <c r="BQ64" s="102"/>
      <c r="BR64" s="102"/>
      <c r="BS64" s="102"/>
      <c r="BT64" s="102"/>
      <c r="BU64" s="104"/>
      <c r="BV64" s="104"/>
      <c r="BW64" s="103"/>
      <c r="BX64" s="104"/>
      <c r="BY64" s="102"/>
      <c r="BZ64" s="104"/>
      <c r="CA64" s="104"/>
      <c r="CB64" s="103"/>
      <c r="CC64" s="104"/>
      <c r="CD64" s="102"/>
      <c r="CE64" s="104"/>
      <c r="CF64" s="104"/>
      <c r="CG64" s="103"/>
      <c r="CH64" s="104"/>
      <c r="CI64" s="102"/>
      <c r="CJ64" s="105"/>
      <c r="CK64" s="101"/>
      <c r="CL64" s="106"/>
      <c r="CM64" s="102"/>
      <c r="CN64" s="105"/>
      <c r="CO64" s="107"/>
      <c r="CP64" s="108"/>
      <c r="CQ64" s="108"/>
      <c r="CR64" s="108"/>
      <c r="CS64" s="223"/>
      <c r="CT64" s="223"/>
      <c r="CU64" s="223"/>
      <c r="CV64" s="223"/>
      <c r="CW64" s="223"/>
      <c r="CX64" s="102"/>
      <c r="CY64" s="236"/>
      <c r="CZ64" s="223"/>
      <c r="DA64" s="102"/>
      <c r="DB64" s="223"/>
      <c r="DC64" s="221"/>
    </row>
    <row r="65" spans="1:107" s="245" customFormat="1" x14ac:dyDescent="0.25">
      <c r="A65" s="239"/>
      <c r="B65" s="189"/>
      <c r="C65" s="240"/>
      <c r="D65" s="240"/>
      <c r="E65" s="100"/>
      <c r="F65" s="241"/>
      <c r="G65" s="242"/>
      <c r="H65" s="242"/>
      <c r="I65" s="252"/>
      <c r="J65" s="243"/>
      <c r="K65" s="244"/>
      <c r="M65" s="266"/>
      <c r="N65" s="246"/>
      <c r="O65" s="106"/>
      <c r="P65" s="188"/>
      <c r="Q65" s="189"/>
      <c r="R65" s="189"/>
      <c r="S65" s="101"/>
      <c r="T65" s="106"/>
      <c r="U65" s="101"/>
      <c r="V65" s="194"/>
      <c r="W65" s="323"/>
      <c r="X65" s="101"/>
      <c r="Y65" s="102"/>
      <c r="Z65" s="242"/>
      <c r="AA65" s="242"/>
      <c r="AB65" s="109"/>
      <c r="AC65" s="109"/>
      <c r="AD65" s="242"/>
      <c r="AE65" s="247"/>
      <c r="AF65" s="103"/>
      <c r="AG65" s="181"/>
      <c r="AH65" s="104"/>
      <c r="AI65" s="102"/>
      <c r="AJ65" s="248"/>
      <c r="AK65" s="102"/>
      <c r="AL65" s="102"/>
      <c r="AM65" s="102"/>
      <c r="AN65" s="109"/>
      <c r="AO65" s="110"/>
      <c r="AP65" s="111"/>
      <c r="AQ65" s="111"/>
      <c r="AR65" s="112"/>
      <c r="AS65" s="104"/>
      <c r="AT65" s="274"/>
      <c r="AU65" s="104"/>
      <c r="AV65" s="101"/>
      <c r="AW65" s="101"/>
      <c r="AX65" s="242"/>
      <c r="AY65" s="249"/>
      <c r="AZ65" s="101"/>
      <c r="BA65" s="101"/>
      <c r="BB65" s="102"/>
      <c r="BC65" s="106"/>
      <c r="BD65" s="101"/>
      <c r="BE65" s="102"/>
      <c r="BF65" s="100"/>
      <c r="BG65" s="101"/>
      <c r="BH65" s="102"/>
      <c r="BI65" s="102"/>
      <c r="BJ65" s="101"/>
      <c r="BK65" s="102"/>
      <c r="BL65" s="100"/>
      <c r="BM65" s="100"/>
      <c r="BN65" s="102"/>
      <c r="BO65" s="102"/>
      <c r="BP65" s="101"/>
      <c r="BQ65" s="102"/>
      <c r="BR65" s="102"/>
      <c r="BS65" s="102"/>
      <c r="BT65" s="102"/>
      <c r="BU65" s="104"/>
      <c r="BV65" s="104"/>
      <c r="BW65" s="103"/>
      <c r="BX65" s="104"/>
      <c r="BY65" s="102"/>
      <c r="BZ65" s="104"/>
      <c r="CA65" s="104"/>
      <c r="CB65" s="103"/>
      <c r="CC65" s="104"/>
      <c r="CD65" s="102"/>
      <c r="CE65" s="104"/>
      <c r="CF65" s="104"/>
      <c r="CG65" s="103"/>
      <c r="CH65" s="104"/>
      <c r="CI65" s="102"/>
      <c r="CJ65" s="105"/>
      <c r="CK65" s="101"/>
      <c r="CL65" s="106"/>
      <c r="CM65" s="102"/>
      <c r="CN65" s="105"/>
      <c r="CO65" s="107"/>
      <c r="CP65" s="108"/>
      <c r="CQ65" s="108"/>
      <c r="CR65" s="108"/>
      <c r="CS65" s="223"/>
      <c r="CT65" s="223"/>
      <c r="CU65" s="223"/>
      <c r="CV65" s="223"/>
      <c r="CW65" s="223"/>
      <c r="CX65" s="102"/>
      <c r="CY65" s="236"/>
      <c r="CZ65" s="223"/>
      <c r="DA65" s="102"/>
      <c r="DB65" s="223"/>
      <c r="DC65" s="221"/>
    </row>
    <row r="66" spans="1:107" s="245" customFormat="1" x14ac:dyDescent="0.25">
      <c r="A66" s="239"/>
      <c r="B66" s="189"/>
      <c r="C66" s="240"/>
      <c r="D66" s="240"/>
      <c r="E66" s="100"/>
      <c r="F66" s="241"/>
      <c r="G66" s="242"/>
      <c r="H66" s="242"/>
      <c r="I66" s="252"/>
      <c r="J66" s="243"/>
      <c r="K66" s="244"/>
      <c r="M66" s="266"/>
      <c r="N66" s="246"/>
      <c r="O66" s="106"/>
      <c r="P66" s="188"/>
      <c r="Q66" s="189"/>
      <c r="R66" s="189"/>
      <c r="S66" s="101"/>
      <c r="T66" s="106"/>
      <c r="U66" s="101"/>
      <c r="V66" s="194"/>
      <c r="W66" s="323"/>
      <c r="X66" s="101"/>
      <c r="Y66" s="102"/>
      <c r="Z66" s="242"/>
      <c r="AA66" s="242"/>
      <c r="AB66" s="109"/>
      <c r="AC66" s="109"/>
      <c r="AD66" s="242"/>
      <c r="AE66" s="247"/>
      <c r="AF66" s="103"/>
      <c r="AG66" s="181"/>
      <c r="AH66" s="104"/>
      <c r="AI66" s="102"/>
      <c r="AJ66" s="248"/>
      <c r="AK66" s="102"/>
      <c r="AL66" s="102"/>
      <c r="AM66" s="102"/>
      <c r="AN66" s="109"/>
      <c r="AO66" s="110"/>
      <c r="AP66" s="111"/>
      <c r="AQ66" s="111"/>
      <c r="AR66" s="112"/>
      <c r="AS66" s="104"/>
      <c r="AT66" s="274"/>
      <c r="AU66" s="104"/>
      <c r="AV66" s="101"/>
      <c r="AW66" s="101"/>
      <c r="AX66" s="242"/>
      <c r="AY66" s="249"/>
      <c r="AZ66" s="101"/>
      <c r="BA66" s="101"/>
      <c r="BB66" s="102"/>
      <c r="BC66" s="106"/>
      <c r="BD66" s="101"/>
      <c r="BE66" s="102"/>
      <c r="BF66" s="100"/>
      <c r="BG66" s="101"/>
      <c r="BH66" s="102"/>
      <c r="BI66" s="102"/>
      <c r="BJ66" s="101"/>
      <c r="BK66" s="102"/>
      <c r="BL66" s="100"/>
      <c r="BM66" s="100"/>
      <c r="BN66" s="102"/>
      <c r="BO66" s="102"/>
      <c r="BP66" s="101"/>
      <c r="BQ66" s="102"/>
      <c r="BR66" s="102"/>
      <c r="BS66" s="102"/>
      <c r="BT66" s="102"/>
      <c r="BU66" s="104"/>
      <c r="BV66" s="104"/>
      <c r="BW66" s="103"/>
      <c r="BX66" s="104"/>
      <c r="BY66" s="102"/>
      <c r="BZ66" s="104"/>
      <c r="CA66" s="104"/>
      <c r="CB66" s="103"/>
      <c r="CC66" s="104"/>
      <c r="CD66" s="102"/>
      <c r="CE66" s="104"/>
      <c r="CF66" s="104"/>
      <c r="CG66" s="103"/>
      <c r="CH66" s="104"/>
      <c r="CI66" s="102"/>
      <c r="CJ66" s="105"/>
      <c r="CK66" s="101"/>
      <c r="CL66" s="106"/>
      <c r="CM66" s="102"/>
      <c r="CN66" s="105"/>
      <c r="CO66" s="107"/>
      <c r="CP66" s="108"/>
      <c r="CQ66" s="108"/>
      <c r="CR66" s="108"/>
      <c r="CS66" s="223"/>
      <c r="CT66" s="223"/>
      <c r="CU66" s="223"/>
      <c r="CV66" s="223"/>
      <c r="CW66" s="223"/>
      <c r="CX66" s="102"/>
      <c r="CY66" s="236"/>
      <c r="CZ66" s="223"/>
      <c r="DA66" s="102"/>
      <c r="DB66" s="223"/>
      <c r="DC66" s="221"/>
    </row>
    <row r="67" spans="1:107" s="245" customFormat="1" x14ac:dyDescent="0.25">
      <c r="A67" s="239"/>
      <c r="B67" s="189"/>
      <c r="C67" s="240"/>
      <c r="D67" s="240"/>
      <c r="E67" s="100"/>
      <c r="F67" s="241"/>
      <c r="G67" s="242"/>
      <c r="H67" s="242"/>
      <c r="I67" s="252"/>
      <c r="J67" s="243"/>
      <c r="K67" s="244"/>
      <c r="M67" s="266"/>
      <c r="N67" s="246"/>
      <c r="O67" s="106"/>
      <c r="P67" s="188"/>
      <c r="Q67" s="189"/>
      <c r="R67" s="189"/>
      <c r="S67" s="101"/>
      <c r="T67" s="106"/>
      <c r="U67" s="101"/>
      <c r="V67" s="194"/>
      <c r="W67" s="323"/>
      <c r="X67" s="101"/>
      <c r="Y67" s="102"/>
      <c r="Z67" s="242"/>
      <c r="AA67" s="242"/>
      <c r="AB67" s="109"/>
      <c r="AC67" s="109"/>
      <c r="AD67" s="242"/>
      <c r="AE67" s="247"/>
      <c r="AF67" s="103"/>
      <c r="AG67" s="181"/>
      <c r="AH67" s="104"/>
      <c r="AI67" s="102"/>
      <c r="AJ67" s="248"/>
      <c r="AK67" s="102"/>
      <c r="AL67" s="102"/>
      <c r="AM67" s="102"/>
      <c r="AN67" s="109"/>
      <c r="AO67" s="110"/>
      <c r="AP67" s="111"/>
      <c r="AQ67" s="111"/>
      <c r="AR67" s="112"/>
      <c r="AS67" s="104"/>
      <c r="AT67" s="274"/>
      <c r="AU67" s="104"/>
      <c r="AV67" s="101"/>
      <c r="AW67" s="101"/>
      <c r="AX67" s="242"/>
      <c r="AY67" s="249"/>
      <c r="AZ67" s="101"/>
      <c r="BA67" s="101"/>
      <c r="BB67" s="102"/>
      <c r="BC67" s="106"/>
      <c r="BD67" s="101"/>
      <c r="BE67" s="102"/>
      <c r="BF67" s="100"/>
      <c r="BG67" s="101"/>
      <c r="BH67" s="102"/>
      <c r="BI67" s="102"/>
      <c r="BJ67" s="101"/>
      <c r="BK67" s="102"/>
      <c r="BL67" s="100"/>
      <c r="BM67" s="100"/>
      <c r="BN67" s="102"/>
      <c r="BO67" s="102"/>
      <c r="BP67" s="101"/>
      <c r="BQ67" s="102"/>
      <c r="BR67" s="102"/>
      <c r="BS67" s="102"/>
      <c r="BT67" s="102"/>
      <c r="BU67" s="104"/>
      <c r="BV67" s="104"/>
      <c r="BW67" s="103"/>
      <c r="BX67" s="104"/>
      <c r="BY67" s="102"/>
      <c r="BZ67" s="104"/>
      <c r="CA67" s="104"/>
      <c r="CB67" s="103"/>
      <c r="CC67" s="104"/>
      <c r="CD67" s="102"/>
      <c r="CE67" s="104"/>
      <c r="CF67" s="104"/>
      <c r="CG67" s="103"/>
      <c r="CH67" s="104"/>
      <c r="CI67" s="102"/>
      <c r="CJ67" s="105"/>
      <c r="CK67" s="101"/>
      <c r="CL67" s="106"/>
      <c r="CM67" s="102"/>
      <c r="CN67" s="105"/>
      <c r="CO67" s="107"/>
      <c r="CP67" s="108"/>
      <c r="CQ67" s="108"/>
      <c r="CR67" s="108"/>
      <c r="CS67" s="223"/>
      <c r="CT67" s="223"/>
      <c r="CU67" s="223"/>
      <c r="CV67" s="223"/>
      <c r="CW67" s="223"/>
      <c r="CX67" s="102"/>
      <c r="CY67" s="236"/>
      <c r="CZ67" s="223"/>
      <c r="DA67" s="102"/>
      <c r="DB67" s="223"/>
      <c r="DC67" s="221"/>
    </row>
    <row r="68" spans="1:107" s="245" customFormat="1" x14ac:dyDescent="0.25">
      <c r="A68" s="239"/>
      <c r="B68" s="189"/>
      <c r="C68" s="240"/>
      <c r="D68" s="240"/>
      <c r="E68" s="100"/>
      <c r="F68" s="241"/>
      <c r="G68" s="242"/>
      <c r="H68" s="242"/>
      <c r="I68" s="252"/>
      <c r="J68" s="243"/>
      <c r="K68" s="244"/>
      <c r="M68" s="266"/>
      <c r="N68" s="246"/>
      <c r="O68" s="106"/>
      <c r="P68" s="188"/>
      <c r="Q68" s="189"/>
      <c r="R68" s="189"/>
      <c r="S68" s="101"/>
      <c r="T68" s="106"/>
      <c r="U68" s="101"/>
      <c r="V68" s="194"/>
      <c r="W68" s="323"/>
      <c r="X68" s="101"/>
      <c r="Y68" s="102"/>
      <c r="Z68" s="242"/>
      <c r="AA68" s="242"/>
      <c r="AB68" s="109"/>
      <c r="AC68" s="109"/>
      <c r="AD68" s="242"/>
      <c r="AE68" s="247"/>
      <c r="AF68" s="103"/>
      <c r="AG68" s="181"/>
      <c r="AH68" s="104"/>
      <c r="AI68" s="102"/>
      <c r="AJ68" s="248"/>
      <c r="AK68" s="102"/>
      <c r="AL68" s="102"/>
      <c r="AM68" s="102"/>
      <c r="AN68" s="109"/>
      <c r="AO68" s="110"/>
      <c r="AP68" s="111"/>
      <c r="AQ68" s="111"/>
      <c r="AR68" s="112"/>
      <c r="AS68" s="104"/>
      <c r="AT68" s="274"/>
      <c r="AU68" s="104"/>
      <c r="AV68" s="101"/>
      <c r="AW68" s="101"/>
      <c r="AX68" s="242"/>
      <c r="AY68" s="249"/>
      <c r="AZ68" s="101"/>
      <c r="BA68" s="101"/>
      <c r="BB68" s="102"/>
      <c r="BC68" s="106"/>
      <c r="BD68" s="101"/>
      <c r="BE68" s="102"/>
      <c r="BF68" s="100"/>
      <c r="BG68" s="101"/>
      <c r="BH68" s="102"/>
      <c r="BI68" s="102"/>
      <c r="BJ68" s="101"/>
      <c r="BK68" s="102"/>
      <c r="BL68" s="100"/>
      <c r="BM68" s="100"/>
      <c r="BN68" s="102"/>
      <c r="BO68" s="102"/>
      <c r="BP68" s="101"/>
      <c r="BQ68" s="102"/>
      <c r="BR68" s="102"/>
      <c r="BS68" s="102"/>
      <c r="BT68" s="102"/>
      <c r="BU68" s="104"/>
      <c r="BV68" s="104"/>
      <c r="BW68" s="103"/>
      <c r="BX68" s="104"/>
      <c r="BY68" s="102"/>
      <c r="BZ68" s="104"/>
      <c r="CA68" s="104"/>
      <c r="CB68" s="103"/>
      <c r="CC68" s="104"/>
      <c r="CD68" s="102"/>
      <c r="CE68" s="104"/>
      <c r="CF68" s="104"/>
      <c r="CG68" s="103"/>
      <c r="CH68" s="104"/>
      <c r="CI68" s="102"/>
      <c r="CJ68" s="105"/>
      <c r="CK68" s="101"/>
      <c r="CL68" s="106"/>
      <c r="CM68" s="102"/>
      <c r="CN68" s="105"/>
      <c r="CO68" s="107"/>
      <c r="CP68" s="108"/>
      <c r="CQ68" s="108"/>
      <c r="CR68" s="108"/>
      <c r="CS68" s="223"/>
      <c r="CT68" s="223"/>
      <c r="CU68" s="223"/>
      <c r="CV68" s="223"/>
      <c r="CW68" s="223"/>
      <c r="CX68" s="102"/>
      <c r="CY68" s="236"/>
      <c r="CZ68" s="223"/>
      <c r="DA68" s="102"/>
      <c r="DB68" s="223"/>
      <c r="DC68" s="221"/>
    </row>
    <row r="69" spans="1:107" s="245" customFormat="1" x14ac:dyDescent="0.25">
      <c r="A69" s="239"/>
      <c r="B69" s="189"/>
      <c r="C69" s="240"/>
      <c r="D69" s="240"/>
      <c r="E69" s="100"/>
      <c r="F69" s="241"/>
      <c r="G69" s="242"/>
      <c r="H69" s="242"/>
      <c r="I69" s="252"/>
      <c r="J69" s="243"/>
      <c r="K69" s="244"/>
      <c r="M69" s="266"/>
      <c r="N69" s="246"/>
      <c r="O69" s="106"/>
      <c r="P69" s="188"/>
      <c r="Q69" s="189"/>
      <c r="R69" s="189"/>
      <c r="S69" s="101"/>
      <c r="T69" s="106"/>
      <c r="U69" s="101"/>
      <c r="V69" s="194"/>
      <c r="W69" s="323"/>
      <c r="X69" s="101"/>
      <c r="Y69" s="102"/>
      <c r="Z69" s="242"/>
      <c r="AA69" s="242"/>
      <c r="AB69" s="109"/>
      <c r="AC69" s="109"/>
      <c r="AD69" s="242"/>
      <c r="AE69" s="247"/>
      <c r="AF69" s="103"/>
      <c r="AG69" s="181"/>
      <c r="AH69" s="104"/>
      <c r="AI69" s="102"/>
      <c r="AJ69" s="248"/>
      <c r="AK69" s="102"/>
      <c r="AL69" s="102"/>
      <c r="AM69" s="102"/>
      <c r="AN69" s="109"/>
      <c r="AO69" s="110"/>
      <c r="AP69" s="111"/>
      <c r="AQ69" s="111"/>
      <c r="AR69" s="112"/>
      <c r="AS69" s="104"/>
      <c r="AT69" s="274"/>
      <c r="AU69" s="104"/>
      <c r="AV69" s="101"/>
      <c r="AW69" s="101"/>
      <c r="AX69" s="242"/>
      <c r="AY69" s="249"/>
      <c r="AZ69" s="101"/>
      <c r="BA69" s="101"/>
      <c r="BB69" s="102"/>
      <c r="BC69" s="106"/>
      <c r="BD69" s="101"/>
      <c r="BE69" s="102"/>
      <c r="BF69" s="100"/>
      <c r="BG69" s="101"/>
      <c r="BH69" s="102"/>
      <c r="BI69" s="102"/>
      <c r="BJ69" s="101"/>
      <c r="BK69" s="102"/>
      <c r="BL69" s="100"/>
      <c r="BM69" s="100"/>
      <c r="BN69" s="102"/>
      <c r="BO69" s="102"/>
      <c r="BP69" s="101"/>
      <c r="BQ69" s="102"/>
      <c r="BR69" s="102"/>
      <c r="BS69" s="102"/>
      <c r="BT69" s="102"/>
      <c r="BU69" s="104"/>
      <c r="BV69" s="104"/>
      <c r="BW69" s="103"/>
      <c r="BX69" s="104"/>
      <c r="BY69" s="102"/>
      <c r="BZ69" s="104"/>
      <c r="CA69" s="104"/>
      <c r="CB69" s="103"/>
      <c r="CC69" s="104"/>
      <c r="CD69" s="102"/>
      <c r="CE69" s="104"/>
      <c r="CF69" s="104"/>
      <c r="CG69" s="103"/>
      <c r="CH69" s="104"/>
      <c r="CI69" s="102"/>
      <c r="CJ69" s="105"/>
      <c r="CK69" s="101"/>
      <c r="CL69" s="106"/>
      <c r="CM69" s="102"/>
      <c r="CN69" s="105"/>
      <c r="CO69" s="107"/>
      <c r="CP69" s="108"/>
      <c r="CQ69" s="108"/>
      <c r="CR69" s="108"/>
      <c r="CS69" s="223"/>
      <c r="CT69" s="223"/>
      <c r="CU69" s="223"/>
      <c r="CV69" s="223"/>
      <c r="CW69" s="223"/>
      <c r="CX69" s="102"/>
      <c r="CY69" s="236"/>
      <c r="CZ69" s="223"/>
      <c r="DA69" s="102"/>
      <c r="DB69" s="223"/>
      <c r="DC69" s="221"/>
    </row>
    <row r="70" spans="1:107" s="245" customFormat="1" x14ac:dyDescent="0.25">
      <c r="A70" s="239"/>
      <c r="B70" s="189"/>
      <c r="C70" s="240"/>
      <c r="D70" s="240"/>
      <c r="E70" s="100"/>
      <c r="F70" s="241"/>
      <c r="G70" s="242"/>
      <c r="H70" s="242"/>
      <c r="I70" s="252"/>
      <c r="J70" s="243"/>
      <c r="K70" s="244"/>
      <c r="M70" s="266"/>
      <c r="N70" s="246"/>
      <c r="O70" s="106"/>
      <c r="P70" s="188"/>
      <c r="Q70" s="189"/>
      <c r="R70" s="189"/>
      <c r="S70" s="101"/>
      <c r="T70" s="106"/>
      <c r="U70" s="101"/>
      <c r="V70" s="194"/>
      <c r="W70" s="323"/>
      <c r="X70" s="101"/>
      <c r="Y70" s="102"/>
      <c r="Z70" s="242"/>
      <c r="AA70" s="242"/>
      <c r="AB70" s="109"/>
      <c r="AC70" s="109"/>
      <c r="AD70" s="242"/>
      <c r="AE70" s="247"/>
      <c r="AF70" s="103"/>
      <c r="AG70" s="181"/>
      <c r="AH70" s="104"/>
      <c r="AI70" s="102"/>
      <c r="AJ70" s="248"/>
      <c r="AK70" s="102"/>
      <c r="AL70" s="102"/>
      <c r="AM70" s="102"/>
      <c r="AN70" s="109"/>
      <c r="AO70" s="110"/>
      <c r="AP70" s="111"/>
      <c r="AQ70" s="111"/>
      <c r="AR70" s="112"/>
      <c r="AS70" s="104"/>
      <c r="AT70" s="274"/>
      <c r="AU70" s="104"/>
      <c r="AV70" s="101"/>
      <c r="AW70" s="101"/>
      <c r="AX70" s="242"/>
      <c r="AY70" s="249"/>
      <c r="AZ70" s="101"/>
      <c r="BA70" s="101"/>
      <c r="BB70" s="102"/>
      <c r="BC70" s="106"/>
      <c r="BD70" s="101"/>
      <c r="BE70" s="102"/>
      <c r="BF70" s="100"/>
      <c r="BG70" s="101"/>
      <c r="BH70" s="102"/>
      <c r="BI70" s="102"/>
      <c r="BJ70" s="101"/>
      <c r="BK70" s="102"/>
      <c r="BL70" s="100"/>
      <c r="BM70" s="100"/>
      <c r="BN70" s="102"/>
      <c r="BO70" s="102"/>
      <c r="BP70" s="101"/>
      <c r="BQ70" s="102"/>
      <c r="BR70" s="102"/>
      <c r="BS70" s="102"/>
      <c r="BT70" s="102"/>
      <c r="BU70" s="104"/>
      <c r="BV70" s="104"/>
      <c r="BW70" s="103"/>
      <c r="BX70" s="104"/>
      <c r="BY70" s="102"/>
      <c r="BZ70" s="104"/>
      <c r="CA70" s="104"/>
      <c r="CB70" s="103"/>
      <c r="CC70" s="104"/>
      <c r="CD70" s="102"/>
      <c r="CE70" s="104"/>
      <c r="CF70" s="104"/>
      <c r="CG70" s="103"/>
      <c r="CH70" s="104"/>
      <c r="CI70" s="102"/>
      <c r="CJ70" s="105"/>
      <c r="CK70" s="101"/>
      <c r="CL70" s="106"/>
      <c r="CM70" s="102"/>
      <c r="CN70" s="105"/>
      <c r="CO70" s="107"/>
      <c r="CP70" s="108"/>
      <c r="CQ70" s="108"/>
      <c r="CR70" s="108"/>
      <c r="CS70" s="223"/>
      <c r="CT70" s="223"/>
      <c r="CU70" s="223"/>
      <c r="CV70" s="223"/>
      <c r="CW70" s="223"/>
      <c r="CX70" s="102"/>
      <c r="CY70" s="236"/>
      <c r="CZ70" s="223"/>
      <c r="DA70" s="102"/>
      <c r="DB70" s="223"/>
      <c r="DC70" s="221"/>
    </row>
    <row r="71" spans="1:107" s="245" customFormat="1" x14ac:dyDescent="0.25">
      <c r="A71" s="239"/>
      <c r="B71" s="189"/>
      <c r="C71" s="240"/>
      <c r="D71" s="240"/>
      <c r="E71" s="100"/>
      <c r="F71" s="241"/>
      <c r="G71" s="242"/>
      <c r="H71" s="242"/>
      <c r="I71" s="252"/>
      <c r="J71" s="243"/>
      <c r="K71" s="244"/>
      <c r="M71" s="266"/>
      <c r="N71" s="246"/>
      <c r="O71" s="106"/>
      <c r="P71" s="188"/>
      <c r="Q71" s="189"/>
      <c r="R71" s="189"/>
      <c r="S71" s="101"/>
      <c r="T71" s="106"/>
      <c r="U71" s="101"/>
      <c r="V71" s="194"/>
      <c r="W71" s="323"/>
      <c r="X71" s="101"/>
      <c r="Y71" s="102"/>
      <c r="Z71" s="242"/>
      <c r="AA71" s="242"/>
      <c r="AB71" s="109"/>
      <c r="AC71" s="109"/>
      <c r="AD71" s="242"/>
      <c r="AE71" s="247"/>
      <c r="AF71" s="103"/>
      <c r="AG71" s="181"/>
      <c r="AH71" s="104"/>
      <c r="AI71" s="102"/>
      <c r="AJ71" s="248"/>
      <c r="AK71" s="102"/>
      <c r="AL71" s="102"/>
      <c r="AM71" s="102"/>
      <c r="AN71" s="109"/>
      <c r="AO71" s="110"/>
      <c r="AP71" s="111"/>
      <c r="AQ71" s="111"/>
      <c r="AR71" s="112"/>
      <c r="AS71" s="104"/>
      <c r="AT71" s="274"/>
      <c r="AU71" s="104"/>
      <c r="AV71" s="101"/>
      <c r="AW71" s="101"/>
      <c r="AX71" s="242"/>
      <c r="AY71" s="249"/>
      <c r="AZ71" s="101"/>
      <c r="BA71" s="101"/>
      <c r="BB71" s="102"/>
      <c r="BC71" s="106"/>
      <c r="BD71" s="101"/>
      <c r="BE71" s="102"/>
      <c r="BF71" s="100"/>
      <c r="BG71" s="101"/>
      <c r="BH71" s="102"/>
      <c r="BI71" s="102"/>
      <c r="BJ71" s="101"/>
      <c r="BK71" s="102"/>
      <c r="BL71" s="100"/>
      <c r="BM71" s="100"/>
      <c r="BN71" s="102"/>
      <c r="BO71" s="102"/>
      <c r="BP71" s="101"/>
      <c r="BQ71" s="102"/>
      <c r="BR71" s="102"/>
      <c r="BS71" s="102"/>
      <c r="BT71" s="102"/>
      <c r="BU71" s="104"/>
      <c r="BV71" s="104"/>
      <c r="BW71" s="103"/>
      <c r="BX71" s="104"/>
      <c r="BY71" s="102"/>
      <c r="BZ71" s="104"/>
      <c r="CA71" s="104"/>
      <c r="CB71" s="103"/>
      <c r="CC71" s="104"/>
      <c r="CD71" s="102"/>
      <c r="CE71" s="104"/>
      <c r="CF71" s="104"/>
      <c r="CG71" s="103"/>
      <c r="CH71" s="104"/>
      <c r="CI71" s="102"/>
      <c r="CJ71" s="105"/>
      <c r="CK71" s="101"/>
      <c r="CL71" s="106"/>
      <c r="CM71" s="102"/>
      <c r="CN71" s="105"/>
      <c r="CO71" s="107"/>
      <c r="CP71" s="108"/>
      <c r="CQ71" s="108"/>
      <c r="CR71" s="108"/>
      <c r="CS71" s="223"/>
      <c r="CT71" s="223"/>
      <c r="CU71" s="223"/>
      <c r="CV71" s="223"/>
      <c r="CW71" s="223"/>
      <c r="CX71" s="102"/>
      <c r="CY71" s="236"/>
      <c r="CZ71" s="223"/>
      <c r="DA71" s="102"/>
      <c r="DB71" s="223"/>
      <c r="DC71" s="221"/>
    </row>
    <row r="72" spans="1:107" s="245" customFormat="1" x14ac:dyDescent="0.25">
      <c r="A72" s="239"/>
      <c r="B72" s="189"/>
      <c r="C72" s="240"/>
      <c r="D72" s="240"/>
      <c r="E72" s="100"/>
      <c r="F72" s="241"/>
      <c r="G72" s="242"/>
      <c r="H72" s="242"/>
      <c r="I72" s="252"/>
      <c r="J72" s="243"/>
      <c r="K72" s="244"/>
      <c r="M72" s="266"/>
      <c r="N72" s="246"/>
      <c r="O72" s="106"/>
      <c r="P72" s="188"/>
      <c r="Q72" s="189"/>
      <c r="R72" s="189"/>
      <c r="S72" s="101"/>
      <c r="T72" s="106"/>
      <c r="U72" s="101"/>
      <c r="V72" s="194"/>
      <c r="W72" s="323"/>
      <c r="X72" s="101"/>
      <c r="Y72" s="102"/>
      <c r="Z72" s="242"/>
      <c r="AA72" s="242"/>
      <c r="AB72" s="109"/>
      <c r="AC72" s="109"/>
      <c r="AD72" s="242"/>
      <c r="AE72" s="247"/>
      <c r="AF72" s="103"/>
      <c r="AG72" s="181"/>
      <c r="AH72" s="104"/>
      <c r="AI72" s="102"/>
      <c r="AJ72" s="248"/>
      <c r="AK72" s="102"/>
      <c r="AL72" s="102"/>
      <c r="AM72" s="102"/>
      <c r="AN72" s="109"/>
      <c r="AO72" s="110"/>
      <c r="AP72" s="111"/>
      <c r="AQ72" s="111"/>
      <c r="AR72" s="112"/>
      <c r="AS72" s="104"/>
      <c r="AT72" s="274"/>
      <c r="AU72" s="104"/>
      <c r="AV72" s="101"/>
      <c r="AW72" s="101"/>
      <c r="AX72" s="242"/>
      <c r="AY72" s="249"/>
      <c r="AZ72" s="101"/>
      <c r="BA72" s="101"/>
      <c r="BB72" s="102"/>
      <c r="BC72" s="106"/>
      <c r="BD72" s="101"/>
      <c r="BE72" s="102"/>
      <c r="BF72" s="100"/>
      <c r="BG72" s="101"/>
      <c r="BH72" s="102"/>
      <c r="BI72" s="102"/>
      <c r="BJ72" s="101"/>
      <c r="BK72" s="102"/>
      <c r="BL72" s="100"/>
      <c r="BM72" s="100"/>
      <c r="BN72" s="102"/>
      <c r="BO72" s="102"/>
      <c r="BP72" s="101"/>
      <c r="BQ72" s="102"/>
      <c r="BR72" s="102"/>
      <c r="BS72" s="102"/>
      <c r="BT72" s="102"/>
      <c r="BU72" s="104"/>
      <c r="BV72" s="104"/>
      <c r="BW72" s="103"/>
      <c r="BX72" s="104"/>
      <c r="BY72" s="102"/>
      <c r="BZ72" s="104"/>
      <c r="CA72" s="104"/>
      <c r="CB72" s="103"/>
      <c r="CC72" s="104"/>
      <c r="CD72" s="102"/>
      <c r="CE72" s="104"/>
      <c r="CF72" s="104"/>
      <c r="CG72" s="103"/>
      <c r="CH72" s="104"/>
      <c r="CI72" s="102"/>
      <c r="CJ72" s="105"/>
      <c r="CK72" s="101"/>
      <c r="CL72" s="106"/>
      <c r="CM72" s="102"/>
      <c r="CN72" s="105"/>
      <c r="CO72" s="107"/>
      <c r="CP72" s="108"/>
      <c r="CQ72" s="108"/>
      <c r="CR72" s="108"/>
      <c r="CS72" s="223"/>
      <c r="CT72" s="223"/>
      <c r="CU72" s="223"/>
      <c r="CV72" s="223"/>
      <c r="CW72" s="223"/>
      <c r="CX72" s="102"/>
      <c r="CY72" s="236"/>
      <c r="CZ72" s="223"/>
      <c r="DA72" s="102"/>
      <c r="DB72" s="223"/>
      <c r="DC72" s="221"/>
    </row>
    <row r="73" spans="1:107" s="245" customFormat="1" x14ac:dyDescent="0.25">
      <c r="A73" s="239"/>
      <c r="B73" s="189"/>
      <c r="C73" s="240"/>
      <c r="D73" s="240"/>
      <c r="E73" s="100"/>
      <c r="F73" s="241"/>
      <c r="G73" s="242"/>
      <c r="H73" s="242"/>
      <c r="I73" s="252"/>
      <c r="J73" s="243"/>
      <c r="K73" s="244"/>
      <c r="M73" s="266"/>
      <c r="N73" s="246"/>
      <c r="O73" s="106"/>
      <c r="P73" s="188"/>
      <c r="Q73" s="189"/>
      <c r="R73" s="189"/>
      <c r="S73" s="101"/>
      <c r="T73" s="106"/>
      <c r="U73" s="101"/>
      <c r="V73" s="194"/>
      <c r="W73" s="323"/>
      <c r="X73" s="101"/>
      <c r="Y73" s="102"/>
      <c r="Z73" s="242"/>
      <c r="AA73" s="242"/>
      <c r="AB73" s="109"/>
      <c r="AC73" s="109"/>
      <c r="AD73" s="242"/>
      <c r="AE73" s="247"/>
      <c r="AF73" s="103"/>
      <c r="AG73" s="181"/>
      <c r="AH73" s="104"/>
      <c r="AI73" s="102"/>
      <c r="AJ73" s="248"/>
      <c r="AK73" s="102"/>
      <c r="AL73" s="102"/>
      <c r="AM73" s="102"/>
      <c r="AN73" s="109"/>
      <c r="AO73" s="110"/>
      <c r="AP73" s="111"/>
      <c r="AQ73" s="111"/>
      <c r="AR73" s="112"/>
      <c r="AS73" s="104"/>
      <c r="AT73" s="274"/>
      <c r="AU73" s="104"/>
      <c r="AV73" s="101"/>
      <c r="AW73" s="101"/>
      <c r="AX73" s="242"/>
      <c r="AY73" s="249"/>
      <c r="AZ73" s="101"/>
      <c r="BA73" s="101"/>
      <c r="BB73" s="102"/>
      <c r="BC73" s="106"/>
      <c r="BD73" s="101"/>
      <c r="BE73" s="102"/>
      <c r="BF73" s="100"/>
      <c r="BG73" s="101"/>
      <c r="BH73" s="102"/>
      <c r="BI73" s="102"/>
      <c r="BJ73" s="101"/>
      <c r="BK73" s="102"/>
      <c r="BL73" s="100"/>
      <c r="BM73" s="100"/>
      <c r="BN73" s="102"/>
      <c r="BO73" s="102"/>
      <c r="BP73" s="101"/>
      <c r="BQ73" s="102"/>
      <c r="BR73" s="102"/>
      <c r="BS73" s="102"/>
      <c r="BT73" s="102"/>
      <c r="BU73" s="104"/>
      <c r="BV73" s="104"/>
      <c r="BW73" s="103"/>
      <c r="BX73" s="104"/>
      <c r="BY73" s="102"/>
      <c r="BZ73" s="104"/>
      <c r="CA73" s="104"/>
      <c r="CB73" s="103"/>
      <c r="CC73" s="104"/>
      <c r="CD73" s="102"/>
      <c r="CE73" s="104"/>
      <c r="CF73" s="104"/>
      <c r="CG73" s="103"/>
      <c r="CH73" s="104"/>
      <c r="CI73" s="102"/>
      <c r="CJ73" s="105"/>
      <c r="CK73" s="101"/>
      <c r="CL73" s="106"/>
      <c r="CM73" s="102"/>
      <c r="CN73" s="105"/>
      <c r="CO73" s="107"/>
      <c r="CP73" s="108"/>
      <c r="CQ73" s="108"/>
      <c r="CR73" s="108"/>
      <c r="CS73" s="223"/>
      <c r="CT73" s="223"/>
      <c r="CU73" s="223"/>
      <c r="CV73" s="223"/>
      <c r="CW73" s="223"/>
      <c r="CX73" s="102"/>
      <c r="CY73" s="236"/>
      <c r="CZ73" s="223"/>
      <c r="DA73" s="102"/>
      <c r="DB73" s="223"/>
      <c r="DC73" s="221"/>
    </row>
    <row r="74" spans="1:107" s="245" customFormat="1" x14ac:dyDescent="0.25">
      <c r="A74" s="239"/>
      <c r="B74" s="189"/>
      <c r="C74" s="240"/>
      <c r="D74" s="240"/>
      <c r="E74" s="100"/>
      <c r="F74" s="241"/>
      <c r="G74" s="242"/>
      <c r="H74" s="242"/>
      <c r="I74" s="252"/>
      <c r="J74" s="243"/>
      <c r="K74" s="244"/>
      <c r="M74" s="266"/>
      <c r="N74" s="246"/>
      <c r="O74" s="106"/>
      <c r="P74" s="188"/>
      <c r="Q74" s="189"/>
      <c r="R74" s="189"/>
      <c r="S74" s="101"/>
      <c r="T74" s="106"/>
      <c r="U74" s="101"/>
      <c r="V74" s="194"/>
      <c r="W74" s="323"/>
      <c r="X74" s="101"/>
      <c r="Y74" s="102"/>
      <c r="Z74" s="242"/>
      <c r="AA74" s="242"/>
      <c r="AB74" s="109"/>
      <c r="AC74" s="109"/>
      <c r="AD74" s="242"/>
      <c r="AE74" s="247"/>
      <c r="AF74" s="103"/>
      <c r="AG74" s="181"/>
      <c r="AH74" s="104"/>
      <c r="AI74" s="102"/>
      <c r="AJ74" s="248"/>
      <c r="AK74" s="102"/>
      <c r="AL74" s="102"/>
      <c r="AM74" s="102"/>
      <c r="AN74" s="109"/>
      <c r="AO74" s="110"/>
      <c r="AP74" s="111"/>
      <c r="AQ74" s="111"/>
      <c r="AR74" s="112"/>
      <c r="AS74" s="104"/>
      <c r="AT74" s="274"/>
      <c r="AU74" s="104"/>
      <c r="AV74" s="101"/>
      <c r="AW74" s="101"/>
      <c r="AX74" s="242"/>
      <c r="AY74" s="249"/>
      <c r="AZ74" s="101"/>
      <c r="BA74" s="101"/>
      <c r="BB74" s="102"/>
      <c r="BC74" s="106"/>
      <c r="BD74" s="101"/>
      <c r="BE74" s="102"/>
      <c r="BF74" s="100"/>
      <c r="BG74" s="101"/>
      <c r="BH74" s="102"/>
      <c r="BI74" s="102"/>
      <c r="BJ74" s="101"/>
      <c r="BK74" s="102"/>
      <c r="BL74" s="100"/>
      <c r="BM74" s="100"/>
      <c r="BN74" s="102"/>
      <c r="BO74" s="102"/>
      <c r="BP74" s="101"/>
      <c r="BQ74" s="102"/>
      <c r="BR74" s="102"/>
      <c r="BS74" s="102"/>
      <c r="BT74" s="102"/>
      <c r="BU74" s="104"/>
      <c r="BV74" s="104"/>
      <c r="BW74" s="103"/>
      <c r="BX74" s="104"/>
      <c r="BY74" s="102"/>
      <c r="BZ74" s="104"/>
      <c r="CA74" s="104"/>
      <c r="CB74" s="103"/>
      <c r="CC74" s="104"/>
      <c r="CD74" s="102"/>
      <c r="CE74" s="104"/>
      <c r="CF74" s="104"/>
      <c r="CG74" s="103"/>
      <c r="CH74" s="104"/>
      <c r="CI74" s="102"/>
      <c r="CJ74" s="105"/>
      <c r="CK74" s="101"/>
      <c r="CL74" s="106"/>
      <c r="CM74" s="102"/>
      <c r="CN74" s="105"/>
      <c r="CO74" s="107"/>
      <c r="CP74" s="108"/>
      <c r="CQ74" s="108"/>
      <c r="CR74" s="108"/>
      <c r="CS74" s="223"/>
      <c r="CT74" s="223"/>
      <c r="CU74" s="223"/>
      <c r="CV74" s="223"/>
      <c r="CW74" s="223"/>
      <c r="CX74" s="102"/>
      <c r="CY74" s="236"/>
      <c r="CZ74" s="223"/>
      <c r="DA74" s="102"/>
      <c r="DB74" s="223"/>
      <c r="DC74" s="221"/>
    </row>
    <row r="75" spans="1:107" s="245" customFormat="1" x14ac:dyDescent="0.25">
      <c r="A75" s="239"/>
      <c r="B75" s="189"/>
      <c r="C75" s="240"/>
      <c r="D75" s="240"/>
      <c r="E75" s="100"/>
      <c r="F75" s="241"/>
      <c r="G75" s="242"/>
      <c r="H75" s="242"/>
      <c r="I75" s="252"/>
      <c r="J75" s="243"/>
      <c r="K75" s="244"/>
      <c r="M75" s="266"/>
      <c r="N75" s="246"/>
      <c r="O75" s="106"/>
      <c r="P75" s="188"/>
      <c r="Q75" s="189"/>
      <c r="R75" s="189"/>
      <c r="S75" s="101"/>
      <c r="T75" s="106"/>
      <c r="U75" s="101"/>
      <c r="V75" s="194"/>
      <c r="W75" s="323"/>
      <c r="X75" s="101"/>
      <c r="Y75" s="102"/>
      <c r="Z75" s="242"/>
      <c r="AA75" s="242"/>
      <c r="AB75" s="109"/>
      <c r="AC75" s="109"/>
      <c r="AD75" s="242"/>
      <c r="AE75" s="247"/>
      <c r="AF75" s="103"/>
      <c r="AG75" s="181"/>
      <c r="AH75" s="104"/>
      <c r="AI75" s="102"/>
      <c r="AJ75" s="248"/>
      <c r="AK75" s="102"/>
      <c r="AL75" s="102"/>
      <c r="AM75" s="102"/>
      <c r="AN75" s="109"/>
      <c r="AO75" s="110"/>
      <c r="AP75" s="111"/>
      <c r="AQ75" s="111"/>
      <c r="AR75" s="112"/>
      <c r="AS75" s="104"/>
      <c r="AT75" s="274"/>
      <c r="AU75" s="104"/>
      <c r="AV75" s="101"/>
      <c r="AW75" s="101"/>
      <c r="AX75" s="242"/>
      <c r="AY75" s="249"/>
      <c r="AZ75" s="101"/>
      <c r="BA75" s="101"/>
      <c r="BB75" s="102"/>
      <c r="BC75" s="106"/>
      <c r="BD75" s="101"/>
      <c r="BE75" s="102"/>
      <c r="BF75" s="100"/>
      <c r="BG75" s="101"/>
      <c r="BH75" s="102"/>
      <c r="BI75" s="102"/>
      <c r="BJ75" s="101"/>
      <c r="BK75" s="102"/>
      <c r="BL75" s="100"/>
      <c r="BM75" s="100"/>
      <c r="BN75" s="102"/>
      <c r="BO75" s="102"/>
      <c r="BP75" s="101"/>
      <c r="BQ75" s="102"/>
      <c r="BR75" s="102"/>
      <c r="BS75" s="102"/>
      <c r="BT75" s="102"/>
      <c r="BU75" s="104"/>
      <c r="BV75" s="104"/>
      <c r="BW75" s="103"/>
      <c r="BX75" s="104"/>
      <c r="BY75" s="102"/>
      <c r="BZ75" s="104"/>
      <c r="CA75" s="104"/>
      <c r="CB75" s="103"/>
      <c r="CC75" s="104"/>
      <c r="CD75" s="102"/>
      <c r="CE75" s="104"/>
      <c r="CF75" s="104"/>
      <c r="CG75" s="103"/>
      <c r="CH75" s="104"/>
      <c r="CI75" s="102"/>
      <c r="CJ75" s="105"/>
      <c r="CK75" s="101"/>
      <c r="CL75" s="106"/>
      <c r="CM75" s="102"/>
      <c r="CN75" s="105"/>
      <c r="CO75" s="107"/>
      <c r="CP75" s="108"/>
      <c r="CQ75" s="108"/>
      <c r="CR75" s="108"/>
      <c r="CS75" s="223"/>
      <c r="CT75" s="223"/>
      <c r="CU75" s="223"/>
      <c r="CV75" s="223"/>
      <c r="CW75" s="223"/>
      <c r="CX75" s="102"/>
      <c r="CY75" s="236"/>
      <c r="CZ75" s="223"/>
      <c r="DA75" s="102"/>
      <c r="DB75" s="223"/>
      <c r="DC75" s="221"/>
    </row>
    <row r="76" spans="1:107" s="245" customFormat="1" x14ac:dyDescent="0.25">
      <c r="A76" s="239"/>
      <c r="B76" s="189"/>
      <c r="C76" s="240"/>
      <c r="D76" s="240"/>
      <c r="E76" s="100"/>
      <c r="F76" s="241"/>
      <c r="G76" s="242"/>
      <c r="H76" s="242"/>
      <c r="I76" s="252"/>
      <c r="J76" s="243"/>
      <c r="K76" s="244"/>
      <c r="M76" s="266"/>
      <c r="N76" s="246"/>
      <c r="O76" s="106"/>
      <c r="P76" s="188"/>
      <c r="Q76" s="189"/>
      <c r="R76" s="189"/>
      <c r="S76" s="101"/>
      <c r="T76" s="106"/>
      <c r="U76" s="101"/>
      <c r="V76" s="194"/>
      <c r="W76" s="323"/>
      <c r="X76" s="101"/>
      <c r="Y76" s="102"/>
      <c r="Z76" s="242"/>
      <c r="AA76" s="242"/>
      <c r="AB76" s="109"/>
      <c r="AC76" s="109"/>
      <c r="AD76" s="242"/>
      <c r="AE76" s="247"/>
      <c r="AF76" s="103"/>
      <c r="AG76" s="181"/>
      <c r="AH76" s="104"/>
      <c r="AI76" s="102"/>
      <c r="AJ76" s="248"/>
      <c r="AK76" s="102"/>
      <c r="AL76" s="102"/>
      <c r="AM76" s="102"/>
      <c r="AN76" s="109"/>
      <c r="AO76" s="110"/>
      <c r="AP76" s="111"/>
      <c r="AQ76" s="111"/>
      <c r="AR76" s="112"/>
      <c r="AS76" s="104"/>
      <c r="AT76" s="274"/>
      <c r="AU76" s="104"/>
      <c r="AV76" s="101"/>
      <c r="AW76" s="101"/>
      <c r="AX76" s="242"/>
      <c r="AY76" s="249"/>
      <c r="AZ76" s="101"/>
      <c r="BA76" s="101"/>
      <c r="BB76" s="102"/>
      <c r="BC76" s="106"/>
      <c r="BD76" s="101"/>
      <c r="BE76" s="102"/>
      <c r="BF76" s="100"/>
      <c r="BG76" s="101"/>
      <c r="BH76" s="102"/>
      <c r="BI76" s="102"/>
      <c r="BJ76" s="101"/>
      <c r="BK76" s="102"/>
      <c r="BL76" s="100"/>
      <c r="BM76" s="100"/>
      <c r="BN76" s="102"/>
      <c r="BO76" s="102"/>
      <c r="BP76" s="101"/>
      <c r="BQ76" s="102"/>
      <c r="BR76" s="102"/>
      <c r="BS76" s="102"/>
      <c r="BT76" s="102"/>
      <c r="BU76" s="104"/>
      <c r="BV76" s="104"/>
      <c r="BW76" s="103"/>
      <c r="BX76" s="104"/>
      <c r="BY76" s="102"/>
      <c r="BZ76" s="104"/>
      <c r="CA76" s="104"/>
      <c r="CB76" s="103"/>
      <c r="CC76" s="104"/>
      <c r="CD76" s="102"/>
      <c r="CE76" s="104"/>
      <c r="CF76" s="104"/>
      <c r="CG76" s="103"/>
      <c r="CH76" s="104"/>
      <c r="CI76" s="102"/>
      <c r="CJ76" s="105"/>
      <c r="CK76" s="101"/>
      <c r="CL76" s="106"/>
      <c r="CM76" s="102"/>
      <c r="CN76" s="105"/>
      <c r="CO76" s="107"/>
      <c r="CP76" s="108"/>
      <c r="CQ76" s="108"/>
      <c r="CR76" s="108"/>
      <c r="CS76" s="223"/>
      <c r="CT76" s="223"/>
      <c r="CU76" s="223"/>
      <c r="CV76" s="223"/>
      <c r="CW76" s="223"/>
      <c r="CX76" s="102"/>
      <c r="CY76" s="236"/>
      <c r="CZ76" s="223"/>
      <c r="DA76" s="102"/>
      <c r="DB76" s="223"/>
      <c r="DC76" s="221"/>
    </row>
    <row r="77" spans="1:107" s="245" customFormat="1" x14ac:dyDescent="0.25">
      <c r="A77" s="239"/>
      <c r="B77" s="189"/>
      <c r="C77" s="240"/>
      <c r="D77" s="240"/>
      <c r="E77" s="100"/>
      <c r="F77" s="241"/>
      <c r="G77" s="242"/>
      <c r="H77" s="242"/>
      <c r="I77" s="252"/>
      <c r="J77" s="243"/>
      <c r="K77" s="244"/>
      <c r="M77" s="266"/>
      <c r="N77" s="246"/>
      <c r="O77" s="106"/>
      <c r="P77" s="188"/>
      <c r="Q77" s="189"/>
      <c r="R77" s="189"/>
      <c r="S77" s="101"/>
      <c r="T77" s="106"/>
      <c r="U77" s="101"/>
      <c r="V77" s="194"/>
      <c r="W77" s="323"/>
      <c r="X77" s="101"/>
      <c r="Y77" s="102"/>
      <c r="Z77" s="242"/>
      <c r="AA77" s="242"/>
      <c r="AB77" s="109"/>
      <c r="AC77" s="109"/>
      <c r="AD77" s="242"/>
      <c r="AE77" s="247"/>
      <c r="AF77" s="103"/>
      <c r="AG77" s="181"/>
      <c r="AH77" s="104"/>
      <c r="AI77" s="102"/>
      <c r="AJ77" s="248"/>
      <c r="AK77" s="102"/>
      <c r="AL77" s="102"/>
      <c r="AM77" s="102"/>
      <c r="AN77" s="109"/>
      <c r="AO77" s="110"/>
      <c r="AP77" s="111"/>
      <c r="AQ77" s="111"/>
      <c r="AR77" s="112"/>
      <c r="AS77" s="104"/>
      <c r="AT77" s="274"/>
      <c r="AU77" s="104"/>
      <c r="AV77" s="101"/>
      <c r="AW77" s="101"/>
      <c r="AX77" s="242"/>
      <c r="AY77" s="249"/>
      <c r="AZ77" s="101"/>
      <c r="BA77" s="101"/>
      <c r="BB77" s="102"/>
      <c r="BC77" s="106"/>
      <c r="BD77" s="101"/>
      <c r="BE77" s="102"/>
      <c r="BF77" s="100"/>
      <c r="BG77" s="101"/>
      <c r="BH77" s="102"/>
      <c r="BI77" s="102"/>
      <c r="BJ77" s="101"/>
      <c r="BK77" s="102"/>
      <c r="BL77" s="100"/>
      <c r="BM77" s="100"/>
      <c r="BN77" s="102"/>
      <c r="BO77" s="102"/>
      <c r="BP77" s="101"/>
      <c r="BQ77" s="102"/>
      <c r="BR77" s="102"/>
      <c r="BS77" s="102"/>
      <c r="BT77" s="102"/>
      <c r="BU77" s="104"/>
      <c r="BV77" s="104"/>
      <c r="BW77" s="103"/>
      <c r="BX77" s="104"/>
      <c r="BY77" s="102"/>
      <c r="BZ77" s="104"/>
      <c r="CA77" s="104"/>
      <c r="CB77" s="103"/>
      <c r="CC77" s="104"/>
      <c r="CD77" s="102"/>
      <c r="CE77" s="104"/>
      <c r="CF77" s="104"/>
      <c r="CG77" s="103"/>
      <c r="CH77" s="104"/>
      <c r="CI77" s="102"/>
      <c r="CJ77" s="105"/>
      <c r="CK77" s="101"/>
      <c r="CL77" s="106"/>
      <c r="CM77" s="102"/>
      <c r="CN77" s="105"/>
      <c r="CO77" s="107"/>
      <c r="CP77" s="108"/>
      <c r="CQ77" s="108"/>
      <c r="CR77" s="108"/>
      <c r="CS77" s="223"/>
      <c r="CT77" s="223"/>
      <c r="CU77" s="223"/>
      <c r="CV77" s="223"/>
      <c r="CW77" s="223"/>
      <c r="CX77" s="102"/>
      <c r="CY77" s="236"/>
      <c r="CZ77" s="223"/>
      <c r="DA77" s="102"/>
      <c r="DB77" s="223"/>
      <c r="DC77" s="221"/>
    </row>
    <row r="78" spans="1:107" s="245" customFormat="1" x14ac:dyDescent="0.25">
      <c r="A78" s="239"/>
      <c r="B78" s="189"/>
      <c r="C78" s="240"/>
      <c r="D78" s="240"/>
      <c r="E78" s="100"/>
      <c r="F78" s="241"/>
      <c r="G78" s="242"/>
      <c r="H78" s="242"/>
      <c r="I78" s="252"/>
      <c r="J78" s="243"/>
      <c r="K78" s="244"/>
      <c r="M78" s="266"/>
      <c r="N78" s="246"/>
      <c r="O78" s="106"/>
      <c r="P78" s="188"/>
      <c r="Q78" s="189"/>
      <c r="R78" s="189"/>
      <c r="S78" s="101"/>
      <c r="T78" s="106"/>
      <c r="U78" s="101"/>
      <c r="V78" s="194"/>
      <c r="W78" s="323"/>
      <c r="X78" s="101"/>
      <c r="Y78" s="102"/>
      <c r="Z78" s="242"/>
      <c r="AA78" s="242"/>
      <c r="AB78" s="109"/>
      <c r="AC78" s="109"/>
      <c r="AD78" s="242"/>
      <c r="AE78" s="247"/>
      <c r="AF78" s="103"/>
      <c r="AG78" s="181"/>
      <c r="AH78" s="104"/>
      <c r="AI78" s="102"/>
      <c r="AJ78" s="248"/>
      <c r="AK78" s="102"/>
      <c r="AL78" s="102"/>
      <c r="AM78" s="102"/>
      <c r="AN78" s="109"/>
      <c r="AO78" s="110"/>
      <c r="AP78" s="111"/>
      <c r="AQ78" s="111"/>
      <c r="AR78" s="112"/>
      <c r="AS78" s="104"/>
      <c r="AT78" s="274"/>
      <c r="AU78" s="104"/>
      <c r="AV78" s="101"/>
      <c r="AW78" s="101"/>
      <c r="AX78" s="242"/>
      <c r="AY78" s="249"/>
      <c r="AZ78" s="101"/>
      <c r="BA78" s="101"/>
      <c r="BB78" s="102"/>
      <c r="BC78" s="106"/>
      <c r="BD78" s="101"/>
      <c r="BE78" s="102"/>
      <c r="BF78" s="100"/>
      <c r="BG78" s="101"/>
      <c r="BH78" s="102"/>
      <c r="BI78" s="102"/>
      <c r="BJ78" s="101"/>
      <c r="BK78" s="102"/>
      <c r="BL78" s="100"/>
      <c r="BM78" s="100"/>
      <c r="BN78" s="102"/>
      <c r="BO78" s="102"/>
      <c r="BP78" s="101"/>
      <c r="BQ78" s="102"/>
      <c r="BR78" s="102"/>
      <c r="BS78" s="102"/>
      <c r="BT78" s="102"/>
      <c r="BU78" s="104"/>
      <c r="BV78" s="104"/>
      <c r="BW78" s="103"/>
      <c r="BX78" s="104"/>
      <c r="BY78" s="102"/>
      <c r="BZ78" s="104"/>
      <c r="CA78" s="104"/>
      <c r="CB78" s="103"/>
      <c r="CC78" s="104"/>
      <c r="CD78" s="102"/>
      <c r="CE78" s="104"/>
      <c r="CF78" s="104"/>
      <c r="CG78" s="103"/>
      <c r="CH78" s="104"/>
      <c r="CI78" s="102"/>
      <c r="CJ78" s="105"/>
      <c r="CK78" s="101"/>
      <c r="CL78" s="106"/>
      <c r="CM78" s="102"/>
      <c r="CN78" s="105"/>
      <c r="CO78" s="107"/>
      <c r="CP78" s="108"/>
      <c r="CQ78" s="108"/>
      <c r="CR78" s="108"/>
      <c r="CS78" s="223"/>
      <c r="CT78" s="223"/>
      <c r="CU78" s="223"/>
      <c r="CV78" s="223"/>
      <c r="CW78" s="223"/>
      <c r="CX78" s="102"/>
      <c r="CY78" s="236"/>
      <c r="CZ78" s="223"/>
      <c r="DA78" s="102"/>
      <c r="DB78" s="223"/>
      <c r="DC78" s="221"/>
    </row>
    <row r="79" spans="1:107" s="245" customFormat="1" x14ac:dyDescent="0.25">
      <c r="A79" s="239"/>
      <c r="B79" s="189"/>
      <c r="C79" s="240"/>
      <c r="D79" s="240"/>
      <c r="E79" s="100"/>
      <c r="F79" s="241"/>
      <c r="G79" s="242"/>
      <c r="H79" s="242"/>
      <c r="I79" s="252"/>
      <c r="J79" s="243"/>
      <c r="K79" s="244"/>
      <c r="M79" s="266"/>
      <c r="N79" s="246"/>
      <c r="O79" s="106"/>
      <c r="P79" s="188"/>
      <c r="Q79" s="189"/>
      <c r="R79" s="189"/>
      <c r="S79" s="101"/>
      <c r="T79" s="106"/>
      <c r="U79" s="101"/>
      <c r="V79" s="194"/>
      <c r="W79" s="323"/>
      <c r="X79" s="101"/>
      <c r="Y79" s="102"/>
      <c r="Z79" s="242"/>
      <c r="AA79" s="242"/>
      <c r="AB79" s="109"/>
      <c r="AC79" s="109"/>
      <c r="AD79" s="242"/>
      <c r="AE79" s="247"/>
      <c r="AF79" s="103"/>
      <c r="AG79" s="181"/>
      <c r="AH79" s="104"/>
      <c r="AI79" s="102"/>
      <c r="AJ79" s="248"/>
      <c r="AK79" s="102"/>
      <c r="AL79" s="102"/>
      <c r="AM79" s="102"/>
      <c r="AN79" s="109"/>
      <c r="AO79" s="110"/>
      <c r="AP79" s="111"/>
      <c r="AQ79" s="111"/>
      <c r="AR79" s="112"/>
      <c r="AS79" s="104"/>
      <c r="AT79" s="274"/>
      <c r="AU79" s="104"/>
      <c r="AV79" s="101"/>
      <c r="AW79" s="101"/>
      <c r="AX79" s="242"/>
      <c r="AY79" s="249"/>
      <c r="AZ79" s="101"/>
      <c r="BA79" s="101"/>
      <c r="BB79" s="102"/>
      <c r="BC79" s="106"/>
      <c r="BD79" s="101"/>
      <c r="BE79" s="102"/>
      <c r="BF79" s="100"/>
      <c r="BG79" s="101"/>
      <c r="BH79" s="102"/>
      <c r="BI79" s="102"/>
      <c r="BJ79" s="101"/>
      <c r="BK79" s="102"/>
      <c r="BL79" s="100"/>
      <c r="BM79" s="100"/>
      <c r="BN79" s="102"/>
      <c r="BO79" s="102"/>
      <c r="BP79" s="101"/>
      <c r="BQ79" s="102"/>
      <c r="BR79" s="102"/>
      <c r="BS79" s="102"/>
      <c r="BT79" s="102"/>
      <c r="BU79" s="104"/>
      <c r="BV79" s="104"/>
      <c r="BW79" s="103"/>
      <c r="BX79" s="104"/>
      <c r="BY79" s="102"/>
      <c r="BZ79" s="104"/>
      <c r="CA79" s="104"/>
      <c r="CB79" s="103"/>
      <c r="CC79" s="104"/>
      <c r="CD79" s="102"/>
      <c r="CE79" s="104"/>
      <c r="CF79" s="104"/>
      <c r="CG79" s="103"/>
      <c r="CH79" s="104"/>
      <c r="CI79" s="102"/>
      <c r="CJ79" s="105"/>
      <c r="CK79" s="101"/>
      <c r="CL79" s="106"/>
      <c r="CM79" s="102"/>
      <c r="CN79" s="105"/>
      <c r="CO79" s="107"/>
      <c r="CP79" s="108"/>
      <c r="CQ79" s="108"/>
      <c r="CR79" s="108"/>
      <c r="CS79" s="223"/>
      <c r="CT79" s="223"/>
      <c r="CU79" s="223"/>
      <c r="CV79" s="223"/>
      <c r="CW79" s="223"/>
      <c r="CX79" s="102"/>
      <c r="CY79" s="236"/>
      <c r="CZ79" s="223"/>
      <c r="DA79" s="102"/>
      <c r="DB79" s="223"/>
      <c r="DC79" s="221"/>
    </row>
    <row r="80" spans="1:107" s="245" customFormat="1" x14ac:dyDescent="0.25">
      <c r="A80" s="239"/>
      <c r="B80" s="189"/>
      <c r="C80" s="240"/>
      <c r="D80" s="240"/>
      <c r="E80" s="100"/>
      <c r="F80" s="241"/>
      <c r="G80" s="242"/>
      <c r="H80" s="242"/>
      <c r="I80" s="252"/>
      <c r="J80" s="243"/>
      <c r="K80" s="244"/>
      <c r="M80" s="266"/>
      <c r="N80" s="246"/>
      <c r="O80" s="106"/>
      <c r="P80" s="188"/>
      <c r="Q80" s="189"/>
      <c r="R80" s="189"/>
      <c r="S80" s="101"/>
      <c r="T80" s="106"/>
      <c r="U80" s="101"/>
      <c r="V80" s="194"/>
      <c r="W80" s="323"/>
      <c r="X80" s="101"/>
      <c r="Y80" s="102"/>
      <c r="Z80" s="242"/>
      <c r="AA80" s="242"/>
      <c r="AB80" s="109"/>
      <c r="AC80" s="109"/>
      <c r="AD80" s="242"/>
      <c r="AE80" s="247"/>
      <c r="AF80" s="103"/>
      <c r="AG80" s="181"/>
      <c r="AH80" s="104"/>
      <c r="AI80" s="102"/>
      <c r="AJ80" s="248"/>
      <c r="AK80" s="102"/>
      <c r="AL80" s="102"/>
      <c r="AM80" s="102"/>
      <c r="AN80" s="109"/>
      <c r="AO80" s="110"/>
      <c r="AP80" s="111"/>
      <c r="AQ80" s="111"/>
      <c r="AR80" s="112"/>
      <c r="AS80" s="104"/>
      <c r="AT80" s="274"/>
      <c r="AU80" s="104"/>
      <c r="AV80" s="101"/>
      <c r="AW80" s="101"/>
      <c r="AX80" s="242"/>
      <c r="AY80" s="249"/>
      <c r="AZ80" s="101"/>
      <c r="BA80" s="101"/>
      <c r="BB80" s="102"/>
      <c r="BC80" s="106"/>
      <c r="BD80" s="101"/>
      <c r="BE80" s="102"/>
      <c r="BF80" s="100"/>
      <c r="BG80" s="101"/>
      <c r="BH80" s="102"/>
      <c r="BI80" s="102"/>
      <c r="BJ80" s="101"/>
      <c r="BK80" s="102"/>
      <c r="BL80" s="100"/>
      <c r="BM80" s="100"/>
      <c r="BN80" s="102"/>
      <c r="BO80" s="102"/>
      <c r="BP80" s="101"/>
      <c r="BQ80" s="102"/>
      <c r="BR80" s="102"/>
      <c r="BS80" s="102"/>
      <c r="BT80" s="102"/>
      <c r="BU80" s="104"/>
      <c r="BV80" s="104"/>
      <c r="BW80" s="103"/>
      <c r="BX80" s="104"/>
      <c r="BY80" s="102"/>
      <c r="BZ80" s="104"/>
      <c r="CA80" s="104"/>
      <c r="CB80" s="103"/>
      <c r="CC80" s="104"/>
      <c r="CD80" s="102"/>
      <c r="CE80" s="104"/>
      <c r="CF80" s="104"/>
      <c r="CG80" s="103"/>
      <c r="CH80" s="104"/>
      <c r="CI80" s="102"/>
      <c r="CJ80" s="105"/>
      <c r="CK80" s="101"/>
      <c r="CL80" s="106"/>
      <c r="CM80" s="102"/>
      <c r="CN80" s="105"/>
      <c r="CO80" s="107"/>
      <c r="CP80" s="108"/>
      <c r="CQ80" s="108"/>
      <c r="CR80" s="108"/>
      <c r="CS80" s="223"/>
      <c r="CT80" s="223"/>
      <c r="CU80" s="223"/>
      <c r="CV80" s="223"/>
      <c r="CW80" s="223"/>
      <c r="CX80" s="102"/>
      <c r="CY80" s="236"/>
      <c r="CZ80" s="223"/>
      <c r="DA80" s="102"/>
      <c r="DB80" s="223"/>
      <c r="DC80" s="221"/>
    </row>
    <row r="81" spans="1:107" s="245" customFormat="1" x14ac:dyDescent="0.25">
      <c r="A81" s="239"/>
      <c r="B81" s="189"/>
      <c r="C81" s="240"/>
      <c r="D81" s="240"/>
      <c r="E81" s="100"/>
      <c r="F81" s="241"/>
      <c r="G81" s="242"/>
      <c r="H81" s="242"/>
      <c r="I81" s="252"/>
      <c r="J81" s="243"/>
      <c r="K81" s="244"/>
      <c r="M81" s="266"/>
      <c r="N81" s="246"/>
      <c r="O81" s="106"/>
      <c r="P81" s="188"/>
      <c r="Q81" s="189"/>
      <c r="R81" s="189"/>
      <c r="S81" s="101"/>
      <c r="T81" s="106"/>
      <c r="U81" s="101"/>
      <c r="V81" s="194"/>
      <c r="W81" s="323"/>
      <c r="X81" s="101"/>
      <c r="Y81" s="102"/>
      <c r="Z81" s="242"/>
      <c r="AA81" s="242"/>
      <c r="AB81" s="109"/>
      <c r="AC81" s="109"/>
      <c r="AD81" s="242"/>
      <c r="AE81" s="247"/>
      <c r="AF81" s="103"/>
      <c r="AG81" s="181"/>
      <c r="AH81" s="104"/>
      <c r="AI81" s="102"/>
      <c r="AJ81" s="248"/>
      <c r="AK81" s="102"/>
      <c r="AL81" s="102"/>
      <c r="AM81" s="102"/>
      <c r="AN81" s="109"/>
      <c r="AO81" s="110"/>
      <c r="AP81" s="111"/>
      <c r="AQ81" s="111"/>
      <c r="AR81" s="112"/>
      <c r="AS81" s="104"/>
      <c r="AT81" s="274"/>
      <c r="AU81" s="104"/>
      <c r="AV81" s="101"/>
      <c r="AW81" s="101"/>
      <c r="AX81" s="242"/>
      <c r="AY81" s="249"/>
      <c r="AZ81" s="101"/>
      <c r="BA81" s="101"/>
      <c r="BB81" s="102"/>
      <c r="BC81" s="106"/>
      <c r="BD81" s="101"/>
      <c r="BE81" s="102"/>
      <c r="BF81" s="100"/>
      <c r="BG81" s="101"/>
      <c r="BH81" s="102"/>
      <c r="BI81" s="102"/>
      <c r="BJ81" s="101"/>
      <c r="BK81" s="102"/>
      <c r="BL81" s="100"/>
      <c r="BM81" s="100"/>
      <c r="BN81" s="102"/>
      <c r="BO81" s="102"/>
      <c r="BP81" s="101"/>
      <c r="BQ81" s="102"/>
      <c r="BR81" s="102"/>
      <c r="BS81" s="102"/>
      <c r="BT81" s="102"/>
      <c r="BU81" s="104"/>
      <c r="BV81" s="104"/>
      <c r="BW81" s="103"/>
      <c r="BX81" s="104"/>
      <c r="BY81" s="102"/>
      <c r="BZ81" s="104"/>
      <c r="CA81" s="104"/>
      <c r="CB81" s="103"/>
      <c r="CC81" s="104"/>
      <c r="CD81" s="102"/>
      <c r="CE81" s="104"/>
      <c r="CF81" s="104"/>
      <c r="CG81" s="103"/>
      <c r="CH81" s="104"/>
      <c r="CI81" s="102"/>
      <c r="CJ81" s="105"/>
      <c r="CK81" s="101"/>
      <c r="CL81" s="106"/>
      <c r="CM81" s="102"/>
      <c r="CN81" s="105"/>
      <c r="CO81" s="107"/>
      <c r="CP81" s="108"/>
      <c r="CQ81" s="108"/>
      <c r="CR81" s="108"/>
      <c r="CS81" s="223"/>
      <c r="CT81" s="223"/>
      <c r="CU81" s="223"/>
      <c r="CV81" s="223"/>
      <c r="CW81" s="223"/>
      <c r="CX81" s="102"/>
      <c r="CY81" s="236"/>
      <c r="CZ81" s="223"/>
      <c r="DA81" s="102"/>
      <c r="DB81" s="223"/>
      <c r="DC81" s="221"/>
    </row>
    <row r="82" spans="1:107" s="245" customFormat="1" x14ac:dyDescent="0.25">
      <c r="A82" s="239"/>
      <c r="B82" s="189"/>
      <c r="C82" s="240"/>
      <c r="D82" s="240"/>
      <c r="E82" s="100"/>
      <c r="F82" s="241"/>
      <c r="G82" s="242"/>
      <c r="H82" s="242"/>
      <c r="I82" s="252"/>
      <c r="J82" s="243"/>
      <c r="K82" s="244"/>
      <c r="M82" s="266"/>
      <c r="N82" s="246"/>
      <c r="O82" s="106"/>
      <c r="P82" s="188"/>
      <c r="Q82" s="189"/>
      <c r="R82" s="189"/>
      <c r="S82" s="101"/>
      <c r="T82" s="106"/>
      <c r="U82" s="101"/>
      <c r="V82" s="194"/>
      <c r="W82" s="323"/>
      <c r="X82" s="101"/>
      <c r="Y82" s="102"/>
      <c r="Z82" s="242"/>
      <c r="AA82" s="242"/>
      <c r="AB82" s="109"/>
      <c r="AC82" s="109"/>
      <c r="AD82" s="242"/>
      <c r="AE82" s="247"/>
      <c r="AF82" s="103"/>
      <c r="AG82" s="181"/>
      <c r="AH82" s="104"/>
      <c r="AI82" s="102"/>
      <c r="AJ82" s="248"/>
      <c r="AK82" s="102"/>
      <c r="AL82" s="102"/>
      <c r="AM82" s="102"/>
      <c r="AN82" s="109"/>
      <c r="AO82" s="110"/>
      <c r="AP82" s="111"/>
      <c r="AQ82" s="111"/>
      <c r="AR82" s="112"/>
      <c r="AS82" s="104"/>
      <c r="AT82" s="274"/>
      <c r="AU82" s="104"/>
      <c r="AV82" s="101"/>
      <c r="AW82" s="101"/>
      <c r="AX82" s="242"/>
      <c r="AY82" s="249"/>
      <c r="AZ82" s="101"/>
      <c r="BA82" s="101"/>
      <c r="BB82" s="102"/>
      <c r="BC82" s="106"/>
      <c r="BD82" s="101"/>
      <c r="BE82" s="102"/>
      <c r="BF82" s="100"/>
      <c r="BG82" s="101"/>
      <c r="BH82" s="102"/>
      <c r="BI82" s="102"/>
      <c r="BJ82" s="101"/>
      <c r="BK82" s="102"/>
      <c r="BL82" s="100"/>
      <c r="BM82" s="100"/>
      <c r="BN82" s="102"/>
      <c r="BO82" s="102"/>
      <c r="BP82" s="101"/>
      <c r="BQ82" s="102"/>
      <c r="BR82" s="102"/>
      <c r="BS82" s="102"/>
      <c r="BT82" s="102"/>
      <c r="BU82" s="104"/>
      <c r="BV82" s="104"/>
      <c r="BW82" s="103"/>
      <c r="BX82" s="104"/>
      <c r="BY82" s="102"/>
      <c r="BZ82" s="104"/>
      <c r="CA82" s="104"/>
      <c r="CB82" s="103"/>
      <c r="CC82" s="104"/>
      <c r="CD82" s="102"/>
      <c r="CE82" s="104"/>
      <c r="CF82" s="104"/>
      <c r="CG82" s="103"/>
      <c r="CH82" s="104"/>
      <c r="CI82" s="102"/>
      <c r="CJ82" s="105"/>
      <c r="CK82" s="101"/>
      <c r="CL82" s="106"/>
      <c r="CM82" s="102"/>
      <c r="CN82" s="105"/>
      <c r="CO82" s="107"/>
      <c r="CP82" s="108"/>
      <c r="CQ82" s="108"/>
      <c r="CR82" s="108"/>
      <c r="CS82" s="223"/>
      <c r="CT82" s="223"/>
      <c r="CU82" s="223"/>
      <c r="CV82" s="223"/>
      <c r="CW82" s="223"/>
      <c r="CX82" s="102"/>
      <c r="CY82" s="236"/>
      <c r="CZ82" s="223"/>
      <c r="DA82" s="102"/>
      <c r="DB82" s="223"/>
      <c r="DC82" s="221"/>
    </row>
    <row r="83" spans="1:107" s="245" customFormat="1" x14ac:dyDescent="0.25">
      <c r="A83" s="239"/>
      <c r="B83" s="189"/>
      <c r="C83" s="240"/>
      <c r="D83" s="240"/>
      <c r="E83" s="100"/>
      <c r="F83" s="241"/>
      <c r="G83" s="242"/>
      <c r="H83" s="242"/>
      <c r="I83" s="252"/>
      <c r="J83" s="243"/>
      <c r="K83" s="244"/>
      <c r="M83" s="266"/>
      <c r="N83" s="246"/>
      <c r="O83" s="106"/>
      <c r="P83" s="188"/>
      <c r="Q83" s="189"/>
      <c r="R83" s="189"/>
      <c r="S83" s="101"/>
      <c r="T83" s="106"/>
      <c r="U83" s="101"/>
      <c r="V83" s="194"/>
      <c r="W83" s="323"/>
      <c r="X83" s="101"/>
      <c r="Y83" s="102"/>
      <c r="Z83" s="242"/>
      <c r="AA83" s="242"/>
      <c r="AB83" s="109"/>
      <c r="AC83" s="109"/>
      <c r="AD83" s="242"/>
      <c r="AE83" s="247"/>
      <c r="AF83" s="103"/>
      <c r="AG83" s="181"/>
      <c r="AH83" s="104"/>
      <c r="AI83" s="102"/>
      <c r="AJ83" s="248"/>
      <c r="AK83" s="102"/>
      <c r="AL83" s="102"/>
      <c r="AM83" s="102"/>
      <c r="AN83" s="109"/>
      <c r="AO83" s="110"/>
      <c r="AP83" s="111"/>
      <c r="AQ83" s="111"/>
      <c r="AR83" s="112"/>
      <c r="AS83" s="104"/>
      <c r="AT83" s="274"/>
      <c r="AU83" s="104"/>
      <c r="AV83" s="101"/>
      <c r="AW83" s="101"/>
      <c r="AX83" s="242"/>
      <c r="AY83" s="249"/>
      <c r="AZ83" s="101"/>
      <c r="BA83" s="101"/>
      <c r="BB83" s="102"/>
      <c r="BC83" s="106"/>
      <c r="BD83" s="101"/>
      <c r="BE83" s="102"/>
      <c r="BF83" s="100"/>
      <c r="BG83" s="101"/>
      <c r="BH83" s="102"/>
      <c r="BI83" s="102"/>
      <c r="BJ83" s="101"/>
      <c r="BK83" s="102"/>
      <c r="BL83" s="100"/>
      <c r="BM83" s="100"/>
      <c r="BN83" s="102"/>
      <c r="BO83" s="102"/>
      <c r="BP83" s="101"/>
      <c r="BQ83" s="102"/>
      <c r="BR83" s="102"/>
      <c r="BS83" s="102"/>
      <c r="BT83" s="102"/>
      <c r="BU83" s="104"/>
      <c r="BV83" s="104"/>
      <c r="BW83" s="103"/>
      <c r="BX83" s="104"/>
      <c r="BY83" s="102"/>
      <c r="BZ83" s="104"/>
      <c r="CA83" s="104"/>
      <c r="CB83" s="103"/>
      <c r="CC83" s="104"/>
      <c r="CD83" s="102"/>
      <c r="CE83" s="104"/>
      <c r="CF83" s="104"/>
      <c r="CG83" s="103"/>
      <c r="CH83" s="104"/>
      <c r="CI83" s="102"/>
      <c r="CJ83" s="105"/>
      <c r="CK83" s="101"/>
      <c r="CL83" s="106"/>
      <c r="CM83" s="102"/>
      <c r="CN83" s="105"/>
      <c r="CO83" s="107"/>
      <c r="CP83" s="108"/>
      <c r="CQ83" s="108"/>
      <c r="CR83" s="108"/>
      <c r="CS83" s="223"/>
      <c r="CT83" s="223"/>
      <c r="CU83" s="223"/>
      <c r="CV83" s="223"/>
      <c r="CW83" s="223"/>
      <c r="CX83" s="102"/>
      <c r="CY83" s="236"/>
      <c r="CZ83" s="223"/>
      <c r="DA83" s="102"/>
      <c r="DB83" s="223"/>
      <c r="DC83" s="221"/>
    </row>
    <row r="84" spans="1:107" s="245" customFormat="1" x14ac:dyDescent="0.25">
      <c r="A84" s="239"/>
      <c r="B84" s="189"/>
      <c r="C84" s="240"/>
      <c r="D84" s="240"/>
      <c r="E84" s="100"/>
      <c r="F84" s="241"/>
      <c r="G84" s="242"/>
      <c r="H84" s="242"/>
      <c r="I84" s="252"/>
      <c r="J84" s="243"/>
      <c r="K84" s="244"/>
      <c r="M84" s="266"/>
      <c r="N84" s="246"/>
      <c r="O84" s="106"/>
      <c r="P84" s="188"/>
      <c r="Q84" s="189"/>
      <c r="R84" s="189"/>
      <c r="S84" s="101"/>
      <c r="T84" s="106"/>
      <c r="U84" s="101"/>
      <c r="V84" s="194"/>
      <c r="W84" s="323"/>
      <c r="X84" s="101"/>
      <c r="Y84" s="102"/>
      <c r="Z84" s="242"/>
      <c r="AA84" s="242"/>
      <c r="AB84" s="109"/>
      <c r="AC84" s="109"/>
      <c r="AD84" s="242"/>
      <c r="AE84" s="247"/>
      <c r="AF84" s="103"/>
      <c r="AG84" s="181"/>
      <c r="AH84" s="104"/>
      <c r="AI84" s="102"/>
      <c r="AJ84" s="248"/>
      <c r="AK84" s="102"/>
      <c r="AL84" s="102"/>
      <c r="AM84" s="102"/>
      <c r="AN84" s="109"/>
      <c r="AO84" s="110"/>
      <c r="AP84" s="111"/>
      <c r="AQ84" s="111"/>
      <c r="AR84" s="112"/>
      <c r="AS84" s="104"/>
      <c r="AT84" s="274"/>
      <c r="AU84" s="104"/>
      <c r="AV84" s="101"/>
      <c r="AW84" s="101"/>
      <c r="AX84" s="242"/>
      <c r="AY84" s="249"/>
      <c r="AZ84" s="101"/>
      <c r="BA84" s="101"/>
      <c r="BB84" s="102"/>
      <c r="BC84" s="106"/>
      <c r="BD84" s="101"/>
      <c r="BE84" s="102"/>
      <c r="BF84" s="100"/>
      <c r="BG84" s="101"/>
      <c r="BH84" s="102"/>
      <c r="BI84" s="102"/>
      <c r="BJ84" s="101"/>
      <c r="BK84" s="102"/>
      <c r="BL84" s="100"/>
      <c r="BM84" s="100"/>
      <c r="BN84" s="102"/>
      <c r="BO84" s="102"/>
      <c r="BP84" s="101"/>
      <c r="BQ84" s="102"/>
      <c r="BR84" s="102"/>
      <c r="BS84" s="102"/>
      <c r="BT84" s="102"/>
      <c r="BU84" s="104"/>
      <c r="BV84" s="104"/>
      <c r="BW84" s="103"/>
      <c r="BX84" s="104"/>
      <c r="BY84" s="102"/>
      <c r="BZ84" s="104"/>
      <c r="CA84" s="104"/>
      <c r="CB84" s="103"/>
      <c r="CC84" s="104"/>
      <c r="CD84" s="102"/>
      <c r="CE84" s="104"/>
      <c r="CF84" s="104"/>
      <c r="CG84" s="103"/>
      <c r="CH84" s="104"/>
      <c r="CI84" s="102"/>
      <c r="CJ84" s="105"/>
      <c r="CK84" s="101"/>
      <c r="CL84" s="106"/>
      <c r="CM84" s="102"/>
      <c r="CN84" s="105"/>
      <c r="CO84" s="107"/>
      <c r="CP84" s="108"/>
      <c r="CQ84" s="108"/>
      <c r="CR84" s="108"/>
      <c r="CS84" s="223"/>
      <c r="CT84" s="223"/>
      <c r="CU84" s="223"/>
      <c r="CV84" s="223"/>
      <c r="CW84" s="223"/>
      <c r="CX84" s="102"/>
      <c r="CY84" s="236"/>
      <c r="CZ84" s="223"/>
      <c r="DA84" s="102"/>
      <c r="DB84" s="223"/>
      <c r="DC84" s="221"/>
    </row>
    <row r="85" spans="1:107" s="245" customFormat="1" x14ac:dyDescent="0.25">
      <c r="A85" s="239"/>
      <c r="B85" s="189"/>
      <c r="C85" s="240"/>
      <c r="D85" s="240"/>
      <c r="E85" s="100"/>
      <c r="F85" s="241"/>
      <c r="G85" s="242"/>
      <c r="H85" s="242"/>
      <c r="I85" s="252"/>
      <c r="J85" s="243"/>
      <c r="K85" s="244"/>
      <c r="M85" s="266"/>
      <c r="N85" s="246"/>
      <c r="O85" s="106"/>
      <c r="P85" s="188"/>
      <c r="Q85" s="189"/>
      <c r="R85" s="189"/>
      <c r="S85" s="101"/>
      <c r="T85" s="106"/>
      <c r="U85" s="101"/>
      <c r="V85" s="194"/>
      <c r="W85" s="323"/>
      <c r="X85" s="101"/>
      <c r="Y85" s="102"/>
      <c r="Z85" s="242"/>
      <c r="AA85" s="242"/>
      <c r="AB85" s="109"/>
      <c r="AC85" s="109"/>
      <c r="AD85" s="242"/>
      <c r="AE85" s="247"/>
      <c r="AF85" s="103"/>
      <c r="AG85" s="181"/>
      <c r="AH85" s="104"/>
      <c r="AI85" s="102"/>
      <c r="AJ85" s="248"/>
      <c r="AK85" s="102"/>
      <c r="AL85" s="102"/>
      <c r="AM85" s="102"/>
      <c r="AN85" s="109"/>
      <c r="AO85" s="110"/>
      <c r="AP85" s="111"/>
      <c r="AQ85" s="111"/>
      <c r="AR85" s="112"/>
      <c r="AS85" s="104"/>
      <c r="AT85" s="274"/>
      <c r="AU85" s="104"/>
      <c r="AV85" s="101"/>
      <c r="AW85" s="101"/>
      <c r="AX85" s="242"/>
      <c r="AY85" s="249"/>
      <c r="AZ85" s="101"/>
      <c r="BA85" s="101"/>
      <c r="BB85" s="102"/>
      <c r="BC85" s="106"/>
      <c r="BD85" s="101"/>
      <c r="BE85" s="102"/>
      <c r="BF85" s="100"/>
      <c r="BG85" s="101"/>
      <c r="BH85" s="102"/>
      <c r="BI85" s="102"/>
      <c r="BJ85" s="101"/>
      <c r="BK85" s="102"/>
      <c r="BL85" s="100"/>
      <c r="BM85" s="100"/>
      <c r="BN85" s="102"/>
      <c r="BO85" s="102"/>
      <c r="BP85" s="101"/>
      <c r="BQ85" s="102"/>
      <c r="BR85" s="102"/>
      <c r="BS85" s="102"/>
      <c r="BT85" s="102"/>
      <c r="BU85" s="104"/>
      <c r="BV85" s="104"/>
      <c r="BW85" s="103"/>
      <c r="BX85" s="104"/>
      <c r="BY85" s="102"/>
      <c r="BZ85" s="104"/>
      <c r="CA85" s="104"/>
      <c r="CB85" s="103"/>
      <c r="CC85" s="104"/>
      <c r="CD85" s="102"/>
      <c r="CE85" s="104"/>
      <c r="CF85" s="104"/>
      <c r="CG85" s="103"/>
      <c r="CH85" s="104"/>
      <c r="CI85" s="102"/>
      <c r="CJ85" s="105"/>
      <c r="CK85" s="101"/>
      <c r="CL85" s="106"/>
      <c r="CM85" s="102"/>
      <c r="CN85" s="105"/>
      <c r="CO85" s="107"/>
      <c r="CP85" s="108"/>
      <c r="CQ85" s="108"/>
      <c r="CR85" s="108"/>
      <c r="CS85" s="223"/>
      <c r="CT85" s="223"/>
      <c r="CU85" s="223"/>
      <c r="CV85" s="223"/>
      <c r="CW85" s="223"/>
      <c r="CX85" s="102"/>
      <c r="CY85" s="236"/>
      <c r="CZ85" s="223"/>
      <c r="DA85" s="102"/>
      <c r="DB85" s="223"/>
      <c r="DC85" s="221"/>
    </row>
    <row r="86" spans="1:107" s="245" customFormat="1" x14ac:dyDescent="0.25">
      <c r="A86" s="239"/>
      <c r="B86" s="189"/>
      <c r="C86" s="240"/>
      <c r="D86" s="240"/>
      <c r="E86" s="100"/>
      <c r="F86" s="241"/>
      <c r="G86" s="242"/>
      <c r="H86" s="242"/>
      <c r="I86" s="252"/>
      <c r="J86" s="243"/>
      <c r="K86" s="244"/>
      <c r="M86" s="266"/>
      <c r="N86" s="246"/>
      <c r="O86" s="106"/>
      <c r="P86" s="188"/>
      <c r="Q86" s="189"/>
      <c r="R86" s="189"/>
      <c r="S86" s="101"/>
      <c r="T86" s="106"/>
      <c r="U86" s="101"/>
      <c r="V86" s="194"/>
      <c r="W86" s="323"/>
      <c r="X86" s="101"/>
      <c r="Y86" s="102"/>
      <c r="Z86" s="242"/>
      <c r="AA86" s="242"/>
      <c r="AB86" s="109"/>
      <c r="AC86" s="109"/>
      <c r="AD86" s="242"/>
      <c r="AE86" s="247"/>
      <c r="AF86" s="103"/>
      <c r="AG86" s="181"/>
      <c r="AH86" s="104"/>
      <c r="AI86" s="102"/>
      <c r="AJ86" s="248"/>
      <c r="AK86" s="102"/>
      <c r="AL86" s="102"/>
      <c r="AM86" s="102"/>
      <c r="AN86" s="109"/>
      <c r="AO86" s="110"/>
      <c r="AP86" s="111"/>
      <c r="AQ86" s="111"/>
      <c r="AR86" s="112"/>
      <c r="AS86" s="104"/>
      <c r="AT86" s="274"/>
      <c r="AU86" s="104"/>
      <c r="AV86" s="101"/>
      <c r="AW86" s="101"/>
      <c r="AX86" s="242"/>
      <c r="AY86" s="249"/>
      <c r="AZ86" s="101"/>
      <c r="BA86" s="101"/>
      <c r="BB86" s="102"/>
      <c r="BC86" s="106"/>
      <c r="BD86" s="101"/>
      <c r="BE86" s="102"/>
      <c r="BF86" s="100"/>
      <c r="BG86" s="101"/>
      <c r="BH86" s="102"/>
      <c r="BI86" s="102"/>
      <c r="BJ86" s="101"/>
      <c r="BK86" s="102"/>
      <c r="BL86" s="100"/>
      <c r="BM86" s="100"/>
      <c r="BN86" s="102"/>
      <c r="BO86" s="102"/>
      <c r="BP86" s="101"/>
      <c r="BQ86" s="102"/>
      <c r="BR86" s="102"/>
      <c r="BS86" s="102"/>
      <c r="BT86" s="102"/>
      <c r="BU86" s="104"/>
      <c r="BV86" s="104"/>
      <c r="BW86" s="103"/>
      <c r="BX86" s="104"/>
      <c r="BY86" s="102"/>
      <c r="BZ86" s="104"/>
      <c r="CA86" s="104"/>
      <c r="CB86" s="103"/>
      <c r="CC86" s="104"/>
      <c r="CD86" s="102"/>
      <c r="CE86" s="104"/>
      <c r="CF86" s="104"/>
      <c r="CG86" s="103"/>
      <c r="CH86" s="104"/>
      <c r="CI86" s="102"/>
      <c r="CJ86" s="105"/>
      <c r="CK86" s="101"/>
      <c r="CL86" s="106"/>
      <c r="CM86" s="102"/>
      <c r="CN86" s="105"/>
      <c r="CO86" s="107"/>
      <c r="CP86" s="108"/>
      <c r="CQ86" s="108"/>
      <c r="CR86" s="108"/>
      <c r="CS86" s="223"/>
      <c r="CT86" s="223"/>
      <c r="CU86" s="223"/>
      <c r="CV86" s="223"/>
      <c r="CW86" s="223"/>
      <c r="CX86" s="102"/>
      <c r="CY86" s="236"/>
      <c r="CZ86" s="223"/>
      <c r="DA86" s="102"/>
      <c r="DB86" s="223"/>
      <c r="DC86" s="221"/>
    </row>
    <row r="87" spans="1:107" s="245" customFormat="1" x14ac:dyDescent="0.25">
      <c r="A87" s="239"/>
      <c r="B87" s="189"/>
      <c r="C87" s="240"/>
      <c r="D87" s="240"/>
      <c r="E87" s="100"/>
      <c r="F87" s="241"/>
      <c r="G87" s="242"/>
      <c r="H87" s="242"/>
      <c r="I87" s="252"/>
      <c r="J87" s="243"/>
      <c r="K87" s="244"/>
      <c r="M87" s="266"/>
      <c r="N87" s="246"/>
      <c r="O87" s="106"/>
      <c r="P87" s="188"/>
      <c r="Q87" s="189"/>
      <c r="R87" s="189"/>
      <c r="S87" s="101"/>
      <c r="T87" s="106"/>
      <c r="U87" s="101"/>
      <c r="V87" s="194"/>
      <c r="W87" s="323"/>
      <c r="X87" s="101"/>
      <c r="Y87" s="102"/>
      <c r="Z87" s="242"/>
      <c r="AA87" s="242"/>
      <c r="AB87" s="109"/>
      <c r="AC87" s="109"/>
      <c r="AD87" s="242"/>
      <c r="AE87" s="247"/>
      <c r="AF87" s="103"/>
      <c r="AG87" s="181"/>
      <c r="AH87" s="104"/>
      <c r="AI87" s="102"/>
      <c r="AJ87" s="248"/>
      <c r="AK87" s="102"/>
      <c r="AL87" s="102"/>
      <c r="AM87" s="102"/>
      <c r="AN87" s="109"/>
      <c r="AO87" s="110"/>
      <c r="AP87" s="111"/>
      <c r="AQ87" s="111"/>
      <c r="AR87" s="112"/>
      <c r="AS87" s="104"/>
      <c r="AT87" s="274"/>
      <c r="AU87" s="104"/>
      <c r="AV87" s="101"/>
      <c r="AW87" s="101"/>
      <c r="AX87" s="242"/>
      <c r="AY87" s="249"/>
      <c r="AZ87" s="101"/>
      <c r="BA87" s="101"/>
      <c r="BB87" s="102"/>
      <c r="BC87" s="106"/>
      <c r="BD87" s="101"/>
      <c r="BE87" s="102"/>
      <c r="BF87" s="100"/>
      <c r="BG87" s="101"/>
      <c r="BH87" s="102"/>
      <c r="BI87" s="102"/>
      <c r="BJ87" s="101"/>
      <c r="BK87" s="102"/>
      <c r="BL87" s="100"/>
      <c r="BM87" s="100"/>
      <c r="BN87" s="102"/>
      <c r="BO87" s="102"/>
      <c r="BP87" s="101"/>
      <c r="BQ87" s="102"/>
      <c r="BR87" s="102"/>
      <c r="BS87" s="102"/>
      <c r="BT87" s="102"/>
      <c r="BU87" s="104"/>
      <c r="BV87" s="104"/>
      <c r="BW87" s="103"/>
      <c r="BX87" s="104"/>
      <c r="BY87" s="102"/>
      <c r="BZ87" s="104"/>
      <c r="CA87" s="104"/>
      <c r="CB87" s="103"/>
      <c r="CC87" s="104"/>
      <c r="CD87" s="102"/>
      <c r="CE87" s="104"/>
      <c r="CF87" s="104"/>
      <c r="CG87" s="103"/>
      <c r="CH87" s="104"/>
      <c r="CI87" s="102"/>
      <c r="CJ87" s="105"/>
      <c r="CK87" s="101"/>
      <c r="CL87" s="106"/>
      <c r="CM87" s="102"/>
      <c r="CN87" s="105"/>
      <c r="CO87" s="107"/>
      <c r="CP87" s="108"/>
      <c r="CQ87" s="108"/>
      <c r="CR87" s="108"/>
      <c r="CS87" s="223"/>
      <c r="CT87" s="223"/>
      <c r="CU87" s="223"/>
      <c r="CV87" s="223"/>
      <c r="CW87" s="223"/>
      <c r="CX87" s="102"/>
      <c r="CY87" s="236"/>
      <c r="CZ87" s="223"/>
      <c r="DA87" s="102"/>
      <c r="DB87" s="223"/>
      <c r="DC87" s="221"/>
    </row>
    <row r="88" spans="1:107" s="245" customFormat="1" x14ac:dyDescent="0.25">
      <c r="A88" s="239"/>
      <c r="B88" s="189"/>
      <c r="C88" s="240"/>
      <c r="D88" s="240"/>
      <c r="E88" s="100"/>
      <c r="F88" s="241"/>
      <c r="G88" s="242"/>
      <c r="H88" s="242"/>
      <c r="I88" s="252"/>
      <c r="J88" s="243"/>
      <c r="K88" s="244"/>
      <c r="M88" s="266"/>
      <c r="N88" s="246"/>
      <c r="O88" s="106"/>
      <c r="P88" s="188"/>
      <c r="Q88" s="189"/>
      <c r="R88" s="189"/>
      <c r="S88" s="101"/>
      <c r="T88" s="106"/>
      <c r="U88" s="101"/>
      <c r="V88" s="194"/>
      <c r="W88" s="323"/>
      <c r="X88" s="101"/>
      <c r="Y88" s="102"/>
      <c r="Z88" s="242"/>
      <c r="AA88" s="242"/>
      <c r="AB88" s="109"/>
      <c r="AC88" s="109"/>
      <c r="AD88" s="242"/>
      <c r="AE88" s="247"/>
      <c r="AF88" s="103"/>
      <c r="AG88" s="181"/>
      <c r="AH88" s="104"/>
      <c r="AI88" s="102"/>
      <c r="AJ88" s="248"/>
      <c r="AK88" s="102"/>
      <c r="AL88" s="102"/>
      <c r="AM88" s="102"/>
      <c r="AN88" s="109"/>
      <c r="AO88" s="110"/>
      <c r="AP88" s="111"/>
      <c r="AQ88" s="111"/>
      <c r="AR88" s="112"/>
      <c r="AS88" s="104"/>
      <c r="AT88" s="274"/>
      <c r="AU88" s="104"/>
      <c r="AV88" s="101"/>
      <c r="AW88" s="101"/>
      <c r="AX88" s="242"/>
      <c r="AY88" s="249"/>
      <c r="AZ88" s="101"/>
      <c r="BA88" s="101"/>
      <c r="BB88" s="102"/>
      <c r="BC88" s="106"/>
      <c r="BD88" s="101"/>
      <c r="BE88" s="102"/>
      <c r="BF88" s="100"/>
      <c r="BG88" s="101"/>
      <c r="BH88" s="102"/>
      <c r="BI88" s="102"/>
      <c r="BJ88" s="101"/>
      <c r="BK88" s="102"/>
      <c r="BL88" s="100"/>
      <c r="BM88" s="100"/>
      <c r="BN88" s="102"/>
      <c r="BO88" s="102"/>
      <c r="BP88" s="101"/>
      <c r="BQ88" s="102"/>
      <c r="BR88" s="102"/>
      <c r="BS88" s="102"/>
      <c r="BT88" s="102"/>
      <c r="BU88" s="104"/>
      <c r="BV88" s="104"/>
      <c r="BW88" s="103"/>
      <c r="BX88" s="104"/>
      <c r="BY88" s="102"/>
      <c r="BZ88" s="104"/>
      <c r="CA88" s="104"/>
      <c r="CB88" s="103"/>
      <c r="CC88" s="104"/>
      <c r="CD88" s="102"/>
      <c r="CE88" s="104"/>
      <c r="CF88" s="104"/>
      <c r="CG88" s="103"/>
      <c r="CH88" s="104"/>
      <c r="CI88" s="102"/>
      <c r="CJ88" s="105"/>
      <c r="CK88" s="101"/>
      <c r="CL88" s="106"/>
      <c r="CM88" s="102"/>
      <c r="CN88" s="105"/>
      <c r="CO88" s="107"/>
      <c r="CP88" s="108"/>
      <c r="CQ88" s="108"/>
      <c r="CR88" s="108"/>
      <c r="CS88" s="223"/>
      <c r="CT88" s="223"/>
      <c r="CU88" s="223"/>
      <c r="CV88" s="223"/>
      <c r="CW88" s="223"/>
      <c r="CX88" s="102"/>
      <c r="CY88" s="236"/>
      <c r="CZ88" s="223"/>
      <c r="DA88" s="102"/>
      <c r="DB88" s="223"/>
      <c r="DC88" s="221"/>
    </row>
    <row r="89" spans="1:107" s="245" customFormat="1" x14ac:dyDescent="0.25">
      <c r="A89" s="239"/>
      <c r="B89" s="189"/>
      <c r="C89" s="240"/>
      <c r="D89" s="240"/>
      <c r="E89" s="100"/>
      <c r="F89" s="241"/>
      <c r="G89" s="242"/>
      <c r="H89" s="242"/>
      <c r="I89" s="252"/>
      <c r="J89" s="243"/>
      <c r="K89" s="244"/>
      <c r="M89" s="266"/>
      <c r="N89" s="246"/>
      <c r="O89" s="106"/>
      <c r="P89" s="188"/>
      <c r="Q89" s="189"/>
      <c r="R89" s="189"/>
      <c r="S89" s="101"/>
      <c r="T89" s="106"/>
      <c r="U89" s="101"/>
      <c r="V89" s="194"/>
      <c r="W89" s="323"/>
      <c r="X89" s="101"/>
      <c r="Y89" s="102"/>
      <c r="Z89" s="242"/>
      <c r="AA89" s="242"/>
      <c r="AB89" s="109"/>
      <c r="AC89" s="109"/>
      <c r="AD89" s="242"/>
      <c r="AE89" s="247"/>
      <c r="AF89" s="103"/>
      <c r="AG89" s="181"/>
      <c r="AH89" s="104"/>
      <c r="AI89" s="102"/>
      <c r="AJ89" s="248"/>
      <c r="AK89" s="102"/>
      <c r="AL89" s="102"/>
      <c r="AM89" s="102"/>
      <c r="AN89" s="109"/>
      <c r="AO89" s="110"/>
      <c r="AP89" s="111"/>
      <c r="AQ89" s="111"/>
      <c r="AR89" s="112"/>
      <c r="AS89" s="104"/>
      <c r="AT89" s="274"/>
      <c r="AU89" s="104"/>
      <c r="AV89" s="101"/>
      <c r="AW89" s="101"/>
      <c r="AX89" s="242"/>
      <c r="AY89" s="249"/>
      <c r="AZ89" s="101"/>
      <c r="BA89" s="101"/>
      <c r="BB89" s="102"/>
      <c r="BC89" s="106"/>
      <c r="BD89" s="101"/>
      <c r="BE89" s="102"/>
      <c r="BF89" s="100"/>
      <c r="BG89" s="101"/>
      <c r="BH89" s="102"/>
      <c r="BI89" s="102"/>
      <c r="BJ89" s="101"/>
      <c r="BK89" s="102"/>
      <c r="BL89" s="100"/>
      <c r="BM89" s="100"/>
      <c r="BN89" s="102"/>
      <c r="BO89" s="102"/>
      <c r="BP89" s="101"/>
      <c r="BQ89" s="102"/>
      <c r="BR89" s="102"/>
      <c r="BS89" s="102"/>
      <c r="BT89" s="102"/>
      <c r="BU89" s="104"/>
      <c r="BV89" s="104"/>
      <c r="BW89" s="103"/>
      <c r="BX89" s="104"/>
      <c r="BY89" s="102"/>
      <c r="BZ89" s="104"/>
      <c r="CA89" s="104"/>
      <c r="CB89" s="103"/>
      <c r="CC89" s="104"/>
      <c r="CD89" s="102"/>
      <c r="CE89" s="104"/>
      <c r="CF89" s="104"/>
      <c r="CG89" s="103"/>
      <c r="CH89" s="104"/>
      <c r="CI89" s="102"/>
      <c r="CJ89" s="105"/>
      <c r="CK89" s="101"/>
      <c r="CL89" s="106"/>
      <c r="CM89" s="102"/>
      <c r="CN89" s="105"/>
      <c r="CO89" s="107"/>
      <c r="CP89" s="108"/>
      <c r="CQ89" s="108"/>
      <c r="CR89" s="108"/>
      <c r="CS89" s="223"/>
      <c r="CT89" s="223"/>
      <c r="CU89" s="223"/>
      <c r="CV89" s="223"/>
      <c r="CW89" s="223"/>
      <c r="CX89" s="102"/>
      <c r="CY89" s="236"/>
      <c r="CZ89" s="223"/>
      <c r="DA89" s="102"/>
      <c r="DB89" s="223"/>
      <c r="DC89" s="221"/>
    </row>
    <row r="90" spans="1:107" s="245" customFormat="1" x14ac:dyDescent="0.25">
      <c r="A90" s="239"/>
      <c r="B90" s="189"/>
      <c r="C90" s="240"/>
      <c r="D90" s="240"/>
      <c r="E90" s="100"/>
      <c r="F90" s="241"/>
      <c r="G90" s="242"/>
      <c r="H90" s="242"/>
      <c r="I90" s="252"/>
      <c r="J90" s="243"/>
      <c r="K90" s="244"/>
      <c r="M90" s="266"/>
      <c r="N90" s="246"/>
      <c r="O90" s="106"/>
      <c r="P90" s="188"/>
      <c r="Q90" s="189"/>
      <c r="R90" s="189"/>
      <c r="S90" s="101"/>
      <c r="T90" s="106"/>
      <c r="U90" s="101"/>
      <c r="V90" s="194"/>
      <c r="W90" s="323"/>
      <c r="X90" s="101"/>
      <c r="Y90" s="102"/>
      <c r="Z90" s="242"/>
      <c r="AA90" s="242"/>
      <c r="AB90" s="109"/>
      <c r="AC90" s="109"/>
      <c r="AD90" s="242"/>
      <c r="AE90" s="247"/>
      <c r="AF90" s="103"/>
      <c r="AG90" s="181"/>
      <c r="AH90" s="104"/>
      <c r="AI90" s="102"/>
      <c r="AJ90" s="248"/>
      <c r="AK90" s="102"/>
      <c r="AL90" s="102"/>
      <c r="AM90" s="102"/>
      <c r="AN90" s="109"/>
      <c r="AO90" s="110"/>
      <c r="AP90" s="111"/>
      <c r="AQ90" s="111"/>
      <c r="AR90" s="112"/>
      <c r="AS90" s="104"/>
      <c r="AT90" s="274"/>
      <c r="AU90" s="104"/>
      <c r="AV90" s="101"/>
      <c r="AW90" s="101"/>
      <c r="AX90" s="242"/>
      <c r="AY90" s="249"/>
      <c r="AZ90" s="101"/>
      <c r="BA90" s="101"/>
      <c r="BB90" s="102"/>
      <c r="BC90" s="106"/>
      <c r="BD90" s="101"/>
      <c r="BE90" s="102"/>
      <c r="BF90" s="100"/>
      <c r="BG90" s="101"/>
      <c r="BH90" s="102"/>
      <c r="BI90" s="102"/>
      <c r="BJ90" s="101"/>
      <c r="BK90" s="102"/>
      <c r="BL90" s="100"/>
      <c r="BM90" s="100"/>
      <c r="BN90" s="102"/>
      <c r="BO90" s="102"/>
      <c r="BP90" s="101"/>
      <c r="BQ90" s="102"/>
      <c r="BR90" s="102"/>
      <c r="BS90" s="102"/>
      <c r="BT90" s="102"/>
      <c r="BU90" s="104"/>
      <c r="BV90" s="104"/>
      <c r="BW90" s="103"/>
      <c r="BX90" s="104"/>
      <c r="BY90" s="102"/>
      <c r="BZ90" s="104"/>
      <c r="CA90" s="104"/>
      <c r="CB90" s="103"/>
      <c r="CC90" s="104"/>
      <c r="CD90" s="102"/>
      <c r="CE90" s="104"/>
      <c r="CF90" s="104"/>
      <c r="CG90" s="103"/>
      <c r="CH90" s="104"/>
      <c r="CI90" s="102"/>
      <c r="CJ90" s="105"/>
      <c r="CK90" s="101"/>
      <c r="CL90" s="106"/>
      <c r="CM90" s="102"/>
      <c r="CN90" s="105"/>
      <c r="CO90" s="107"/>
      <c r="CP90" s="108"/>
      <c r="CQ90" s="108"/>
      <c r="CR90" s="108"/>
      <c r="CS90" s="223"/>
      <c r="CT90" s="223"/>
      <c r="CU90" s="223"/>
      <c r="CV90" s="223"/>
      <c r="CW90" s="223"/>
      <c r="CX90" s="102"/>
      <c r="CY90" s="236"/>
      <c r="CZ90" s="223"/>
      <c r="DA90" s="102"/>
      <c r="DB90" s="223"/>
      <c r="DC90" s="221"/>
    </row>
    <row r="91" spans="1:107" s="245" customFormat="1" x14ac:dyDescent="0.25">
      <c r="A91" s="239"/>
      <c r="B91" s="189"/>
      <c r="C91" s="240"/>
      <c r="D91" s="240"/>
      <c r="E91" s="100"/>
      <c r="F91" s="241"/>
      <c r="G91" s="242"/>
      <c r="H91" s="242"/>
      <c r="I91" s="252"/>
      <c r="J91" s="243"/>
      <c r="K91" s="244"/>
      <c r="M91" s="266"/>
      <c r="N91" s="246"/>
      <c r="O91" s="106"/>
      <c r="P91" s="188"/>
      <c r="Q91" s="189"/>
      <c r="R91" s="189"/>
      <c r="S91" s="101"/>
      <c r="T91" s="106"/>
      <c r="U91" s="101"/>
      <c r="V91" s="194"/>
      <c r="W91" s="323"/>
      <c r="X91" s="101"/>
      <c r="Y91" s="102"/>
      <c r="Z91" s="242"/>
      <c r="AA91" s="242"/>
      <c r="AB91" s="109"/>
      <c r="AC91" s="109"/>
      <c r="AD91" s="242"/>
      <c r="AE91" s="247"/>
      <c r="AF91" s="103"/>
      <c r="AG91" s="181"/>
      <c r="AH91" s="104"/>
      <c r="AI91" s="102"/>
      <c r="AJ91" s="248"/>
      <c r="AK91" s="102"/>
      <c r="AL91" s="102"/>
      <c r="AM91" s="102"/>
      <c r="AN91" s="109"/>
      <c r="AO91" s="110"/>
      <c r="AP91" s="111"/>
      <c r="AQ91" s="111"/>
      <c r="AR91" s="112"/>
      <c r="AS91" s="104"/>
      <c r="AT91" s="274"/>
      <c r="AU91" s="104"/>
      <c r="AV91" s="101"/>
      <c r="AW91" s="101"/>
      <c r="AX91" s="242"/>
      <c r="AY91" s="249"/>
      <c r="AZ91" s="101"/>
      <c r="BA91" s="101"/>
      <c r="BB91" s="102"/>
      <c r="BC91" s="106"/>
      <c r="BD91" s="101"/>
      <c r="BE91" s="102"/>
      <c r="BF91" s="100"/>
      <c r="BG91" s="101"/>
      <c r="BH91" s="102"/>
      <c r="BI91" s="102"/>
      <c r="BJ91" s="101"/>
      <c r="BK91" s="102"/>
      <c r="BL91" s="100"/>
      <c r="BM91" s="100"/>
      <c r="BN91" s="102"/>
      <c r="BO91" s="102"/>
      <c r="BP91" s="101"/>
      <c r="BQ91" s="102"/>
      <c r="BR91" s="102"/>
      <c r="BS91" s="102"/>
      <c r="BT91" s="102"/>
      <c r="BU91" s="104"/>
      <c r="BV91" s="104"/>
      <c r="BW91" s="103"/>
      <c r="BX91" s="104"/>
      <c r="BY91" s="102"/>
      <c r="BZ91" s="104"/>
      <c r="CA91" s="104"/>
      <c r="CB91" s="103"/>
      <c r="CC91" s="104"/>
      <c r="CD91" s="102"/>
      <c r="CE91" s="104"/>
      <c r="CF91" s="104"/>
      <c r="CG91" s="103"/>
      <c r="CH91" s="104"/>
      <c r="CI91" s="102"/>
      <c r="CJ91" s="105"/>
      <c r="CK91" s="101"/>
      <c r="CL91" s="106"/>
      <c r="CM91" s="102"/>
      <c r="CN91" s="105"/>
      <c r="CO91" s="107"/>
      <c r="CP91" s="108"/>
      <c r="CQ91" s="108"/>
      <c r="CR91" s="108"/>
      <c r="CS91" s="223"/>
      <c r="CT91" s="223"/>
      <c r="CU91" s="223"/>
      <c r="CV91" s="223"/>
      <c r="CW91" s="223"/>
      <c r="CX91" s="102"/>
      <c r="CY91" s="236"/>
      <c r="CZ91" s="223"/>
      <c r="DA91" s="102"/>
      <c r="DB91" s="223"/>
      <c r="DC91" s="221"/>
    </row>
    <row r="92" spans="1:107" s="245" customFormat="1" x14ac:dyDescent="0.25">
      <c r="A92" s="239"/>
      <c r="B92" s="189"/>
      <c r="C92" s="240"/>
      <c r="D92" s="240"/>
      <c r="E92" s="100"/>
      <c r="F92" s="241"/>
      <c r="G92" s="242"/>
      <c r="H92" s="242"/>
      <c r="I92" s="252"/>
      <c r="J92" s="243"/>
      <c r="K92" s="244"/>
      <c r="M92" s="266"/>
      <c r="N92" s="246"/>
      <c r="O92" s="106"/>
      <c r="P92" s="188"/>
      <c r="Q92" s="189"/>
      <c r="R92" s="189"/>
      <c r="S92" s="101"/>
      <c r="T92" s="106"/>
      <c r="U92" s="101"/>
      <c r="V92" s="194"/>
      <c r="W92" s="323"/>
      <c r="X92" s="101"/>
      <c r="Y92" s="102"/>
      <c r="Z92" s="242"/>
      <c r="AA92" s="242"/>
      <c r="AB92" s="109"/>
      <c r="AC92" s="109"/>
      <c r="AD92" s="242"/>
      <c r="AE92" s="247"/>
      <c r="AF92" s="103"/>
      <c r="AG92" s="181"/>
      <c r="AH92" s="104"/>
      <c r="AI92" s="102"/>
      <c r="AJ92" s="248"/>
      <c r="AK92" s="102"/>
      <c r="AL92" s="102"/>
      <c r="AM92" s="102"/>
      <c r="AN92" s="109"/>
      <c r="AO92" s="110"/>
      <c r="AP92" s="111"/>
      <c r="AQ92" s="111"/>
      <c r="AR92" s="112"/>
      <c r="AS92" s="104"/>
      <c r="AT92" s="274"/>
      <c r="AU92" s="104"/>
      <c r="AV92" s="101"/>
      <c r="AW92" s="101"/>
      <c r="AX92" s="242"/>
      <c r="AY92" s="249"/>
      <c r="AZ92" s="101"/>
      <c r="BA92" s="101"/>
      <c r="BB92" s="102"/>
      <c r="BC92" s="106"/>
      <c r="BD92" s="101"/>
      <c r="BE92" s="102"/>
      <c r="BF92" s="100"/>
      <c r="BG92" s="101"/>
      <c r="BH92" s="102"/>
      <c r="BI92" s="102"/>
      <c r="BJ92" s="101"/>
      <c r="BK92" s="102"/>
      <c r="BL92" s="100"/>
      <c r="BM92" s="100"/>
      <c r="BN92" s="102"/>
      <c r="BO92" s="102"/>
      <c r="BP92" s="101"/>
      <c r="BQ92" s="102"/>
      <c r="BR92" s="102"/>
      <c r="BS92" s="102"/>
      <c r="BT92" s="102"/>
      <c r="BU92" s="104"/>
      <c r="BV92" s="104"/>
      <c r="BW92" s="103"/>
      <c r="BX92" s="104"/>
      <c r="BY92" s="102"/>
      <c r="BZ92" s="104"/>
      <c r="CA92" s="104"/>
      <c r="CB92" s="103"/>
      <c r="CC92" s="104"/>
      <c r="CD92" s="102"/>
      <c r="CE92" s="104"/>
      <c r="CF92" s="104"/>
      <c r="CG92" s="103"/>
      <c r="CH92" s="104"/>
      <c r="CI92" s="102"/>
      <c r="CJ92" s="105"/>
      <c r="CK92" s="101"/>
      <c r="CL92" s="106"/>
      <c r="CM92" s="102"/>
      <c r="CN92" s="105"/>
      <c r="CO92" s="107"/>
      <c r="CP92" s="108"/>
      <c r="CQ92" s="108"/>
      <c r="CR92" s="108"/>
      <c r="CS92" s="223"/>
      <c r="CT92" s="223"/>
      <c r="CU92" s="223"/>
      <c r="CV92" s="223"/>
      <c r="CW92" s="223"/>
      <c r="CX92" s="102"/>
      <c r="CY92" s="236"/>
      <c r="CZ92" s="223"/>
      <c r="DA92" s="102"/>
      <c r="DB92" s="223"/>
      <c r="DC92" s="221"/>
    </row>
    <row r="93" spans="1:107" s="245" customFormat="1" x14ac:dyDescent="0.25">
      <c r="A93" s="239"/>
      <c r="B93" s="189"/>
      <c r="C93" s="240"/>
      <c r="D93" s="240"/>
      <c r="E93" s="100"/>
      <c r="F93" s="241"/>
      <c r="G93" s="242"/>
      <c r="H93" s="242"/>
      <c r="I93" s="252"/>
      <c r="J93" s="243"/>
      <c r="K93" s="244"/>
      <c r="M93" s="266"/>
      <c r="N93" s="246"/>
      <c r="O93" s="106"/>
      <c r="P93" s="188"/>
      <c r="Q93" s="189"/>
      <c r="R93" s="189"/>
      <c r="S93" s="101"/>
      <c r="T93" s="106"/>
      <c r="U93" s="101"/>
      <c r="V93" s="194"/>
      <c r="W93" s="323"/>
      <c r="X93" s="101"/>
      <c r="Y93" s="102"/>
      <c r="Z93" s="242"/>
      <c r="AA93" s="242"/>
      <c r="AB93" s="109"/>
      <c r="AC93" s="109"/>
      <c r="AD93" s="242"/>
      <c r="AE93" s="247"/>
      <c r="AF93" s="103"/>
      <c r="AG93" s="181"/>
      <c r="AH93" s="104"/>
      <c r="AI93" s="102"/>
      <c r="AJ93" s="248"/>
      <c r="AK93" s="102"/>
      <c r="AL93" s="102"/>
      <c r="AM93" s="102"/>
      <c r="AN93" s="109"/>
      <c r="AO93" s="110"/>
      <c r="AP93" s="111"/>
      <c r="AQ93" s="111"/>
      <c r="AR93" s="112"/>
      <c r="AS93" s="104"/>
      <c r="AT93" s="274"/>
      <c r="AU93" s="104"/>
      <c r="AV93" s="101"/>
      <c r="AW93" s="101"/>
      <c r="AX93" s="242"/>
      <c r="AY93" s="249"/>
      <c r="AZ93" s="101"/>
      <c r="BA93" s="101"/>
      <c r="BB93" s="102"/>
      <c r="BC93" s="106"/>
      <c r="BD93" s="101"/>
      <c r="BE93" s="102"/>
      <c r="BF93" s="100"/>
      <c r="BG93" s="101"/>
      <c r="BH93" s="102"/>
      <c r="BI93" s="102"/>
      <c r="BJ93" s="101"/>
      <c r="BK93" s="102"/>
      <c r="BL93" s="100"/>
      <c r="BM93" s="100"/>
      <c r="BN93" s="102"/>
      <c r="BO93" s="102"/>
      <c r="BP93" s="101"/>
      <c r="BQ93" s="102"/>
      <c r="BR93" s="102"/>
      <c r="BS93" s="102"/>
      <c r="BT93" s="102"/>
      <c r="BU93" s="104"/>
      <c r="BV93" s="104"/>
      <c r="BW93" s="103"/>
      <c r="BX93" s="104"/>
      <c r="BY93" s="102"/>
      <c r="BZ93" s="104"/>
      <c r="CA93" s="104"/>
      <c r="CB93" s="103"/>
      <c r="CC93" s="104"/>
      <c r="CD93" s="102"/>
      <c r="CE93" s="104"/>
      <c r="CF93" s="104"/>
      <c r="CG93" s="103"/>
      <c r="CH93" s="104"/>
      <c r="CI93" s="102"/>
      <c r="CJ93" s="105"/>
      <c r="CK93" s="101"/>
      <c r="CL93" s="106"/>
      <c r="CM93" s="102"/>
      <c r="CN93" s="105"/>
      <c r="CO93" s="107"/>
      <c r="CP93" s="108"/>
      <c r="CQ93" s="108"/>
      <c r="CR93" s="108"/>
      <c r="CS93" s="223"/>
      <c r="CT93" s="223"/>
      <c r="CU93" s="223"/>
      <c r="CV93" s="223"/>
      <c r="CW93" s="223"/>
      <c r="CX93" s="102"/>
      <c r="CY93" s="236"/>
      <c r="CZ93" s="223"/>
      <c r="DA93" s="102"/>
      <c r="DB93" s="223"/>
      <c r="DC93" s="221"/>
    </row>
    <row r="94" spans="1:107" s="245" customFormat="1" x14ac:dyDescent="0.25">
      <c r="A94" s="239"/>
      <c r="B94" s="189"/>
      <c r="C94" s="240"/>
      <c r="D94" s="240"/>
      <c r="E94" s="100"/>
      <c r="F94" s="241"/>
      <c r="G94" s="242"/>
      <c r="H94" s="242"/>
      <c r="I94" s="252"/>
      <c r="J94" s="243"/>
      <c r="K94" s="244"/>
      <c r="M94" s="266"/>
      <c r="N94" s="246"/>
      <c r="O94" s="106"/>
      <c r="P94" s="188"/>
      <c r="Q94" s="189"/>
      <c r="R94" s="189"/>
      <c r="S94" s="101"/>
      <c r="T94" s="106"/>
      <c r="U94" s="101"/>
      <c r="V94" s="194"/>
      <c r="W94" s="323"/>
      <c r="X94" s="101"/>
      <c r="Y94" s="102"/>
      <c r="Z94" s="242"/>
      <c r="AA94" s="242"/>
      <c r="AB94" s="109"/>
      <c r="AC94" s="109"/>
      <c r="AD94" s="242"/>
      <c r="AE94" s="247"/>
      <c r="AF94" s="103"/>
      <c r="AG94" s="181"/>
      <c r="AH94" s="104"/>
      <c r="AI94" s="102"/>
      <c r="AJ94" s="248"/>
      <c r="AK94" s="102"/>
      <c r="AL94" s="102"/>
      <c r="AM94" s="102"/>
      <c r="AN94" s="109"/>
      <c r="AO94" s="110"/>
      <c r="AP94" s="111"/>
      <c r="AQ94" s="111"/>
      <c r="AR94" s="112"/>
      <c r="AS94" s="104"/>
      <c r="AT94" s="274"/>
      <c r="AU94" s="104"/>
      <c r="AV94" s="101"/>
      <c r="AW94" s="101"/>
      <c r="AX94" s="242"/>
      <c r="AY94" s="249"/>
      <c r="AZ94" s="101"/>
      <c r="BA94" s="101"/>
      <c r="BB94" s="102"/>
      <c r="BC94" s="106"/>
      <c r="BD94" s="101"/>
      <c r="BE94" s="102"/>
      <c r="BF94" s="100"/>
      <c r="BG94" s="101"/>
      <c r="BH94" s="102"/>
      <c r="BI94" s="102"/>
      <c r="BJ94" s="101"/>
      <c r="BK94" s="102"/>
      <c r="BL94" s="100"/>
      <c r="BM94" s="100"/>
      <c r="BN94" s="102"/>
      <c r="BO94" s="102"/>
      <c r="BP94" s="101"/>
      <c r="BQ94" s="102"/>
      <c r="BR94" s="102"/>
      <c r="BS94" s="102"/>
      <c r="BT94" s="102"/>
      <c r="BU94" s="104"/>
      <c r="BV94" s="104"/>
      <c r="BW94" s="103"/>
      <c r="BX94" s="104"/>
      <c r="BY94" s="102"/>
      <c r="BZ94" s="104"/>
      <c r="CA94" s="104"/>
      <c r="CB94" s="103"/>
      <c r="CC94" s="104"/>
      <c r="CD94" s="102"/>
      <c r="CE94" s="104"/>
      <c r="CF94" s="104"/>
      <c r="CG94" s="103"/>
      <c r="CH94" s="104"/>
      <c r="CI94" s="102"/>
      <c r="CJ94" s="105"/>
      <c r="CK94" s="101"/>
      <c r="CL94" s="106"/>
      <c r="CM94" s="102"/>
      <c r="CN94" s="105"/>
      <c r="CO94" s="107"/>
      <c r="CP94" s="108"/>
      <c r="CQ94" s="108"/>
      <c r="CR94" s="108"/>
      <c r="CS94" s="223"/>
      <c r="CT94" s="223"/>
      <c r="CU94" s="223"/>
      <c r="CV94" s="223"/>
      <c r="CW94" s="223"/>
      <c r="CX94" s="102"/>
      <c r="CY94" s="236"/>
      <c r="CZ94" s="223"/>
      <c r="DA94" s="102"/>
      <c r="DB94" s="223"/>
      <c r="DC94" s="221"/>
    </row>
    <row r="95" spans="1:107" s="245" customFormat="1" x14ac:dyDescent="0.25">
      <c r="A95" s="239"/>
      <c r="B95" s="189"/>
      <c r="C95" s="240"/>
      <c r="D95" s="240"/>
      <c r="E95" s="100"/>
      <c r="F95" s="241"/>
      <c r="G95" s="242"/>
      <c r="H95" s="242"/>
      <c r="I95" s="252"/>
      <c r="J95" s="243"/>
      <c r="K95" s="244"/>
      <c r="M95" s="266"/>
      <c r="N95" s="246"/>
      <c r="O95" s="106"/>
      <c r="P95" s="188"/>
      <c r="Q95" s="189"/>
      <c r="R95" s="189"/>
      <c r="S95" s="101"/>
      <c r="T95" s="106"/>
      <c r="U95" s="101"/>
      <c r="V95" s="194"/>
      <c r="W95" s="323"/>
      <c r="X95" s="101"/>
      <c r="Y95" s="102"/>
      <c r="Z95" s="242"/>
      <c r="AA95" s="242"/>
      <c r="AB95" s="109"/>
      <c r="AC95" s="109"/>
      <c r="AD95" s="242"/>
      <c r="AE95" s="247"/>
      <c r="AF95" s="103"/>
      <c r="AG95" s="181"/>
      <c r="AH95" s="104"/>
      <c r="AI95" s="102"/>
      <c r="AJ95" s="248"/>
      <c r="AK95" s="102"/>
      <c r="AL95" s="102"/>
      <c r="AM95" s="102"/>
      <c r="AN95" s="109"/>
      <c r="AO95" s="110"/>
      <c r="AP95" s="111"/>
      <c r="AQ95" s="111"/>
      <c r="AR95" s="112"/>
      <c r="AS95" s="104"/>
      <c r="AT95" s="274"/>
      <c r="AU95" s="104"/>
      <c r="AV95" s="101"/>
      <c r="AW95" s="101"/>
      <c r="AX95" s="242"/>
      <c r="AY95" s="249"/>
      <c r="AZ95" s="101"/>
      <c r="BA95" s="101"/>
      <c r="BB95" s="102"/>
      <c r="BC95" s="106"/>
      <c r="BD95" s="101"/>
      <c r="BE95" s="102"/>
      <c r="BF95" s="100"/>
      <c r="BG95" s="101"/>
      <c r="BH95" s="102"/>
      <c r="BI95" s="102"/>
      <c r="BJ95" s="101"/>
      <c r="BK95" s="102"/>
      <c r="BL95" s="100"/>
      <c r="BM95" s="100"/>
      <c r="BN95" s="102"/>
      <c r="BO95" s="102"/>
      <c r="BP95" s="101"/>
      <c r="BQ95" s="102"/>
      <c r="BR95" s="102"/>
      <c r="BS95" s="102"/>
      <c r="BT95" s="102"/>
      <c r="BU95" s="104"/>
      <c r="BV95" s="104"/>
      <c r="BW95" s="103"/>
      <c r="BX95" s="104"/>
      <c r="BY95" s="102"/>
      <c r="BZ95" s="104"/>
      <c r="CA95" s="104"/>
      <c r="CB95" s="103"/>
      <c r="CC95" s="104"/>
      <c r="CD95" s="102"/>
      <c r="CE95" s="104"/>
      <c r="CF95" s="104"/>
      <c r="CG95" s="103"/>
      <c r="CH95" s="104"/>
      <c r="CI95" s="102"/>
      <c r="CJ95" s="105"/>
      <c r="CK95" s="101"/>
      <c r="CL95" s="106"/>
      <c r="CM95" s="102"/>
      <c r="CN95" s="105"/>
      <c r="CO95" s="107"/>
      <c r="CP95" s="108"/>
      <c r="CQ95" s="108"/>
      <c r="CR95" s="108"/>
      <c r="CS95" s="223"/>
      <c r="CT95" s="223"/>
      <c r="CU95" s="223"/>
      <c r="CV95" s="223"/>
      <c r="CW95" s="223"/>
      <c r="CX95" s="102"/>
      <c r="CY95" s="236"/>
      <c r="CZ95" s="223"/>
      <c r="DA95" s="102"/>
      <c r="DB95" s="223"/>
      <c r="DC95" s="221"/>
    </row>
    <row r="96" spans="1:107" s="245" customFormat="1" x14ac:dyDescent="0.25">
      <c r="A96" s="239"/>
      <c r="B96" s="189"/>
      <c r="C96" s="240"/>
      <c r="D96" s="240"/>
      <c r="E96" s="100"/>
      <c r="F96" s="241"/>
      <c r="G96" s="242"/>
      <c r="H96" s="242"/>
      <c r="I96" s="252"/>
      <c r="J96" s="243"/>
      <c r="K96" s="244"/>
      <c r="M96" s="266"/>
      <c r="N96" s="246"/>
      <c r="O96" s="106"/>
      <c r="P96" s="188"/>
      <c r="Q96" s="189"/>
      <c r="R96" s="189"/>
      <c r="S96" s="101"/>
      <c r="T96" s="106"/>
      <c r="U96" s="101"/>
      <c r="V96" s="194"/>
      <c r="W96" s="323"/>
      <c r="X96" s="101"/>
      <c r="Y96" s="102"/>
      <c r="Z96" s="242"/>
      <c r="AA96" s="242"/>
      <c r="AB96" s="109"/>
      <c r="AC96" s="109"/>
      <c r="AD96" s="242"/>
      <c r="AE96" s="247"/>
      <c r="AF96" s="103"/>
      <c r="AG96" s="181"/>
      <c r="AH96" s="104"/>
      <c r="AI96" s="102"/>
      <c r="AJ96" s="248"/>
      <c r="AK96" s="102"/>
      <c r="AL96" s="102"/>
      <c r="AM96" s="102"/>
      <c r="AN96" s="109"/>
      <c r="AO96" s="110"/>
      <c r="AP96" s="111"/>
      <c r="AQ96" s="111"/>
      <c r="AR96" s="112"/>
      <c r="AS96" s="104"/>
      <c r="AT96" s="274"/>
      <c r="AU96" s="104"/>
      <c r="AV96" s="101"/>
      <c r="AW96" s="101"/>
      <c r="AX96" s="242"/>
      <c r="AY96" s="249"/>
      <c r="AZ96" s="101"/>
      <c r="BA96" s="101"/>
      <c r="BB96" s="102"/>
      <c r="BC96" s="106"/>
      <c r="BD96" s="101"/>
      <c r="BE96" s="102"/>
      <c r="BF96" s="100"/>
      <c r="BG96" s="101"/>
      <c r="BH96" s="102"/>
      <c r="BI96" s="102"/>
      <c r="BJ96" s="101"/>
      <c r="BK96" s="102"/>
      <c r="BL96" s="100"/>
      <c r="BM96" s="100"/>
      <c r="BN96" s="102"/>
      <c r="BO96" s="102"/>
      <c r="BP96" s="101"/>
      <c r="BQ96" s="102"/>
      <c r="BR96" s="102"/>
      <c r="BS96" s="102"/>
      <c r="BT96" s="102"/>
      <c r="BU96" s="104"/>
      <c r="BV96" s="104"/>
      <c r="BW96" s="103"/>
      <c r="BX96" s="104"/>
      <c r="BY96" s="102"/>
      <c r="BZ96" s="104"/>
      <c r="CA96" s="104"/>
      <c r="CB96" s="103"/>
      <c r="CC96" s="104"/>
      <c r="CD96" s="102"/>
      <c r="CE96" s="104"/>
      <c r="CF96" s="104"/>
      <c r="CG96" s="103"/>
      <c r="CH96" s="104"/>
      <c r="CI96" s="102"/>
      <c r="CJ96" s="105"/>
      <c r="CK96" s="101"/>
      <c r="CL96" s="106"/>
      <c r="CM96" s="102"/>
      <c r="CN96" s="105"/>
      <c r="CO96" s="107"/>
      <c r="CP96" s="108"/>
      <c r="CQ96" s="108"/>
      <c r="CR96" s="108"/>
      <c r="CS96" s="223"/>
      <c r="CT96" s="223"/>
      <c r="CU96" s="223"/>
      <c r="CV96" s="223"/>
      <c r="CW96" s="223"/>
      <c r="CX96" s="102"/>
      <c r="CY96" s="236"/>
      <c r="CZ96" s="223"/>
      <c r="DA96" s="102"/>
      <c r="DB96" s="223"/>
      <c r="DC96" s="221"/>
    </row>
  </sheetData>
  <dataConsolidate/>
  <mergeCells count="3">
    <mergeCell ref="E2:AM2"/>
    <mergeCell ref="E3:AM3"/>
    <mergeCell ref="E5:AM5"/>
  </mergeCells>
  <conditionalFormatting sqref="T8">
    <cfRule type="cellIs" dxfId="901" priority="46" operator="equal">
      <formula>"DESIERTA"</formula>
    </cfRule>
  </conditionalFormatting>
  <conditionalFormatting sqref="T9">
    <cfRule type="cellIs" dxfId="900" priority="43" operator="equal">
      <formula>"DESIERTA"</formula>
    </cfRule>
  </conditionalFormatting>
  <conditionalFormatting sqref="T10">
    <cfRule type="cellIs" dxfId="899" priority="40" operator="equal">
      <formula>"DESIERTA"</formula>
    </cfRule>
  </conditionalFormatting>
  <conditionalFormatting sqref="T11">
    <cfRule type="cellIs" dxfId="898" priority="37" operator="equal">
      <formula>"DESIERTA"</formula>
    </cfRule>
  </conditionalFormatting>
  <conditionalFormatting sqref="T12">
    <cfRule type="cellIs" dxfId="897" priority="34" operator="equal">
      <formula>"DESIERTA"</formula>
    </cfRule>
  </conditionalFormatting>
  <conditionalFormatting sqref="T13:T14">
    <cfRule type="cellIs" dxfId="896" priority="31" operator="equal">
      <formula>"DESIERTA"</formula>
    </cfRule>
  </conditionalFormatting>
  <conditionalFormatting sqref="T15">
    <cfRule type="cellIs" dxfId="895" priority="28" operator="equal">
      <formula>"DESIERTA"</formula>
    </cfRule>
  </conditionalFormatting>
  <conditionalFormatting sqref="T16">
    <cfRule type="cellIs" dxfId="894" priority="25" operator="equal">
      <formula>"DESIERTA"</formula>
    </cfRule>
  </conditionalFormatting>
  <conditionalFormatting sqref="T21">
    <cfRule type="cellIs" dxfId="893" priority="22" operator="equal">
      <formula>"DESIERTA"</formula>
    </cfRule>
  </conditionalFormatting>
  <conditionalFormatting sqref="T17">
    <cfRule type="cellIs" dxfId="892" priority="20" operator="equal">
      <formula>"DESIERTA"</formula>
    </cfRule>
  </conditionalFormatting>
  <conditionalFormatting sqref="T18">
    <cfRule type="cellIs" dxfId="891" priority="17" operator="equal">
      <formula>"DESIERTA"</formula>
    </cfRule>
  </conditionalFormatting>
  <conditionalFormatting sqref="T19">
    <cfRule type="cellIs" dxfId="890" priority="14" operator="equal">
      <formula>"DESIERTA"</formula>
    </cfRule>
  </conditionalFormatting>
  <conditionalFormatting sqref="T20">
    <cfRule type="cellIs" dxfId="889" priority="11" operator="equal">
      <formula>"DESIERTA"</formula>
    </cfRule>
  </conditionalFormatting>
  <conditionalFormatting sqref="T23">
    <cfRule type="cellIs" dxfId="888" priority="7" operator="equal">
      <formula>"DESIERTA"</formula>
    </cfRule>
  </conditionalFormatting>
  <conditionalFormatting sqref="T22">
    <cfRule type="cellIs" dxfId="887" priority="5" operator="equal">
      <formula>"DESIERTA"</formula>
    </cfRule>
  </conditionalFormatting>
  <conditionalFormatting sqref="T24">
    <cfRule type="cellIs" dxfId="886" priority="2" operator="equal">
      <formula>"DESIERTA"</formula>
    </cfRule>
  </conditionalFormatting>
  <hyperlinks>
    <hyperlink ref="H8" r:id="rId1"/>
    <hyperlink ref="H9" r:id="rId2"/>
    <hyperlink ref="H10" r:id="rId3" display="022"/>
    <hyperlink ref="H11" r:id="rId4"/>
    <hyperlink ref="H12" r:id="rId5"/>
    <hyperlink ref="H13" r:id="rId6"/>
    <hyperlink ref="H14" r:id="rId7"/>
    <hyperlink ref="H15" r:id="rId8"/>
    <hyperlink ref="H16" r:id="rId9"/>
    <hyperlink ref="H17" r:id="rId10"/>
    <hyperlink ref="H18" r:id="rId11"/>
    <hyperlink ref="H19" r:id="rId12"/>
    <hyperlink ref="H20" r:id="rId13"/>
    <hyperlink ref="H21" r:id="rId14"/>
    <hyperlink ref="H22" r:id="rId15"/>
    <hyperlink ref="H23" r:id="rId16"/>
    <hyperlink ref="H24" r:id="rId17"/>
  </hyperlinks>
  <pageMargins left="0.70866141732283472" right="0.70866141732283472" top="0.74803149606299213" bottom="0.78740157480314965" header="0.31496062992125984" footer="0.31496062992125984"/>
  <pageSetup paperSize="14" scale="47" fitToWidth="5" fitToHeight="20" orientation="landscape" r:id="rId18"/>
  <drawing r:id="rId19"/>
  <legacyDrawing r:id="rId20"/>
  <extLst>
    <ext xmlns:x14="http://schemas.microsoft.com/office/spreadsheetml/2009/9/main" uri="{78C0D931-6437-407d-A8EE-F0AAD7539E65}">
      <x14:conditionalFormattings>
        <x14:conditionalFormatting xmlns:xm="http://schemas.microsoft.com/office/excel/2006/main">
          <x14:cfRule type="containsText" priority="47" operator="containsText" text="TERMINADO" id="{3417784E-2551-450D-9A62-A1B24CC94522}">
            <xm:f>NOT(ISERROR(SEARCH("TERMINADO",'CONTRATOS 2017'!T8)))</xm:f>
            <x14:dxf>
              <font>
                <b/>
                <i val="0"/>
                <color rgb="FFFFFF00"/>
              </font>
              <fill>
                <patternFill>
                  <fgColor rgb="FFFF0000"/>
                  <bgColor rgb="FFFF0000"/>
                </patternFill>
              </fill>
            </x14:dxf>
          </x14:cfRule>
          <xm:sqref>T8:T24</xm:sqref>
        </x14:conditionalFormatting>
        <x14:conditionalFormatting xmlns:xm="http://schemas.microsoft.com/office/excel/2006/main">
          <x14:cfRule type="containsText" priority="3128" operator="containsText" text="LIQUIDADO" id="{0235433C-C6BB-4E31-B5F0-128554D1ABC4}">
            <xm:f>NOT(ISERROR(SEARCH("LIQUIDADO",'CONTRATOS 2017'!#REF!)))</xm:f>
            <x14:dxf>
              <font>
                <color rgb="FF9C0006"/>
              </font>
              <fill>
                <patternFill>
                  <bgColor rgb="FFFFC7CE"/>
                </patternFill>
              </fill>
            </x14:dxf>
          </x14:cfRule>
          <xm:sqref>U8:U24</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F96"/>
  <sheetViews>
    <sheetView zoomScaleNormal="100" zoomScaleSheetLayoutView="85" workbookViewId="0">
      <pane xSplit="1" ySplit="6" topLeftCell="D7" activePane="bottomRight" state="frozen"/>
      <selection activeCell="A1181" sqref="A1181"/>
      <selection pane="topRight" activeCell="A1181" sqref="A1181"/>
      <selection pane="bottomLeft" activeCell="A1181" sqref="A1181"/>
      <selection pane="bottomRight" activeCell="I4" sqref="I4"/>
    </sheetView>
  </sheetViews>
  <sheetFormatPr baseColWidth="10" defaultColWidth="14.42578125" defaultRowHeight="12.75" x14ac:dyDescent="0.25"/>
  <cols>
    <col min="1" max="1" width="9.42578125" style="239" hidden="1" customWidth="1"/>
    <col min="2" max="2" width="17.85546875" style="189" hidden="1" customWidth="1"/>
    <col min="3" max="3" width="19.5703125" style="240" hidden="1" customWidth="1"/>
    <col min="4" max="4" width="14.42578125" style="240"/>
    <col min="5" max="5" width="13.5703125" style="100" customWidth="1"/>
    <col min="6" max="6" width="13.28515625" style="241" customWidth="1"/>
    <col min="7" max="7" width="16" style="242" customWidth="1"/>
    <col min="8" max="8" width="9.7109375" style="242" customWidth="1"/>
    <col min="9" max="9" width="11.85546875" style="252" customWidth="1"/>
    <col min="10" max="10" width="14.7109375" style="243" customWidth="1"/>
    <col min="11" max="11" width="20.7109375" style="250" customWidth="1"/>
    <col min="12" max="12" width="16.42578125" style="245" customWidth="1"/>
    <col min="13" max="13" width="49.42578125" style="266" customWidth="1"/>
    <col min="14" max="14" width="12.42578125" style="246" customWidth="1"/>
    <col min="15" max="15" width="9.85546875" style="106" customWidth="1"/>
    <col min="16" max="16" width="20.28515625" style="188" customWidth="1"/>
    <col min="17" max="17" width="15" style="189" customWidth="1"/>
    <col min="18" max="18" width="8.85546875" style="189" customWidth="1"/>
    <col min="19" max="19" width="12.140625" style="101" customWidth="1"/>
    <col min="20" max="20" width="14.28515625" style="106" customWidth="1"/>
    <col min="21" max="21" width="14.28515625" style="101" customWidth="1"/>
    <col min="22" max="22" width="13.7109375" style="194" customWidth="1"/>
    <col min="23" max="23" width="10.7109375" style="323" customWidth="1"/>
    <col min="24" max="24" width="11.7109375" style="101" customWidth="1"/>
    <col min="25" max="25" width="11.7109375" style="102" customWidth="1"/>
    <col min="26" max="26" width="18.5703125" style="242" customWidth="1"/>
    <col min="27" max="27" width="15.85546875" style="242" customWidth="1"/>
    <col min="28" max="28" width="13.85546875" style="109" customWidth="1"/>
    <col min="29" max="29" width="20.7109375" style="109" customWidth="1"/>
    <col min="30" max="30" width="15.7109375" style="242" customWidth="1"/>
    <col min="31" max="31" width="12.7109375" style="247" customWidth="1"/>
    <col min="32" max="32" width="14.28515625" style="103" customWidth="1"/>
    <col min="33" max="33" width="11.42578125" style="181" customWidth="1"/>
    <col min="34" max="34" width="22.140625" style="104" customWidth="1"/>
    <col min="35" max="35" width="15.5703125" style="102" customWidth="1"/>
    <col min="36" max="36" width="14.7109375" style="248" customWidth="1"/>
    <col min="37" max="37" width="19.5703125" style="102" customWidth="1"/>
    <col min="38" max="38" width="16" style="102" customWidth="1"/>
    <col min="39" max="39" width="21.7109375" style="102" customWidth="1"/>
    <col min="40" max="40" width="11.7109375" style="109" customWidth="1"/>
    <col min="41" max="41" width="14.140625" style="110" customWidth="1"/>
    <col min="42" max="42" width="15.7109375" style="111" customWidth="1"/>
    <col min="43" max="43" width="21.140625" style="111" customWidth="1"/>
    <col min="44" max="44" width="12.85546875" style="112" customWidth="1"/>
    <col min="45" max="45" width="13.5703125" style="104" customWidth="1"/>
    <col min="46" max="46" width="13.85546875" style="274" customWidth="1"/>
    <col min="47" max="47" width="22.42578125" style="104" customWidth="1"/>
    <col min="48" max="48" width="17.5703125" style="101" customWidth="1"/>
    <col min="49" max="49" width="13.5703125" style="101" hidden="1" customWidth="1"/>
    <col min="50" max="50" width="22.42578125" style="242" hidden="1" customWidth="1"/>
    <col min="51" max="51" width="17.5703125" style="249" hidden="1" customWidth="1"/>
    <col min="52" max="53" width="10.85546875" style="101" hidden="1" customWidth="1"/>
    <col min="54" max="54" width="14" style="102" hidden="1" customWidth="1"/>
    <col min="55" max="55" width="14" style="106" hidden="1" customWidth="1"/>
    <col min="56" max="56" width="14" style="101" hidden="1" customWidth="1"/>
    <col min="57" max="57" width="15.5703125" style="102" hidden="1" customWidth="1"/>
    <col min="58" max="58" width="12.5703125" style="100" hidden="1" customWidth="1"/>
    <col min="59" max="59" width="12.5703125" style="101" hidden="1" customWidth="1"/>
    <col min="60" max="61" width="12.5703125" style="102" hidden="1" customWidth="1"/>
    <col min="62" max="62" width="12.5703125" style="101" hidden="1" customWidth="1"/>
    <col min="63" max="63" width="12.5703125" style="102" hidden="1" customWidth="1"/>
    <col min="64" max="65" width="11.7109375" style="100" hidden="1" customWidth="1"/>
    <col min="66" max="66" width="12.85546875" style="102" hidden="1" customWidth="1"/>
    <col min="67" max="67" width="12.5703125" style="102" hidden="1" customWidth="1"/>
    <col min="68" max="68" width="12.5703125" style="101" hidden="1" customWidth="1"/>
    <col min="69" max="69" width="12.5703125" style="102" hidden="1" customWidth="1"/>
    <col min="70" max="71" width="22.42578125" style="102" hidden="1" customWidth="1"/>
    <col min="72" max="72" width="15.140625" style="102" hidden="1" customWidth="1"/>
    <col min="73" max="73" width="11.7109375" style="104" hidden="1" customWidth="1"/>
    <col min="74" max="74" width="11.5703125" style="104" hidden="1" customWidth="1"/>
    <col min="75" max="75" width="11.5703125" style="103" hidden="1" customWidth="1"/>
    <col min="76" max="76" width="11.5703125" style="104" hidden="1" customWidth="1"/>
    <col min="77" max="77" width="11.5703125" style="102" hidden="1" customWidth="1"/>
    <col min="78" max="79" width="11.5703125" style="104" hidden="1" customWidth="1"/>
    <col min="80" max="80" width="11.5703125" style="103" hidden="1" customWidth="1"/>
    <col min="81" max="81" width="11.5703125" style="104" hidden="1" customWidth="1"/>
    <col min="82" max="82" width="11.5703125" style="102" hidden="1" customWidth="1"/>
    <col min="83" max="84" width="11.7109375" style="104" hidden="1" customWidth="1"/>
    <col min="85" max="85" width="11.5703125" style="103" hidden="1" customWidth="1"/>
    <col min="86" max="86" width="11.5703125" style="104" hidden="1" customWidth="1"/>
    <col min="87" max="87" width="11.5703125" style="102" hidden="1" customWidth="1"/>
    <col min="88" max="88" width="11.7109375" style="105" hidden="1" customWidth="1"/>
    <col min="89" max="89" width="13.42578125" style="101" hidden="1" customWidth="1"/>
    <col min="90" max="90" width="11.7109375" style="106" hidden="1" customWidth="1"/>
    <col min="91" max="91" width="22.42578125" style="102" hidden="1" customWidth="1"/>
    <col min="92" max="92" width="21.42578125" style="105" hidden="1" customWidth="1"/>
    <col min="93" max="93" width="19.28515625" style="107" hidden="1" customWidth="1"/>
    <col min="94" max="94" width="16.7109375" style="108" hidden="1" customWidth="1"/>
    <col min="95" max="96" width="11.7109375" style="108" hidden="1" customWidth="1"/>
    <col min="97" max="97" width="13.7109375" style="223" hidden="1" customWidth="1"/>
    <col min="98" max="98" width="1.28515625" style="223" hidden="1" customWidth="1"/>
    <col min="99" max="99" width="15.7109375" style="223" hidden="1" customWidth="1"/>
    <col min="100" max="100" width="13.5703125" style="223" hidden="1" customWidth="1"/>
    <col min="101" max="101" width="11.42578125" style="223" hidden="1" customWidth="1"/>
    <col min="102" max="102" width="12" style="102" hidden="1" customWidth="1"/>
    <col min="103" max="103" width="14.5703125" style="236" hidden="1" customWidth="1"/>
    <col min="104" max="104" width="14.5703125" style="223" hidden="1" customWidth="1"/>
    <col min="105" max="105" width="16.42578125" style="102" hidden="1" customWidth="1"/>
    <col min="106" max="106" width="14.42578125" style="223" hidden="1" customWidth="1"/>
    <col min="107" max="110" width="14.42578125" style="221" hidden="1" customWidth="1"/>
    <col min="111" max="115" width="0" style="221" hidden="1" customWidth="1"/>
    <col min="116" max="130" width="14.42578125" style="221"/>
    <col min="131" max="131" width="16.42578125" style="221" bestFit="1" customWidth="1"/>
    <col min="132" max="16384" width="14.42578125" style="221"/>
  </cols>
  <sheetData>
    <row r="1" spans="4:48" x14ac:dyDescent="0.25">
      <c r="E1" s="124"/>
      <c r="G1" s="331"/>
      <c r="H1" s="331"/>
      <c r="I1" s="332"/>
      <c r="J1" s="333"/>
      <c r="V1" s="334"/>
      <c r="W1" s="335"/>
      <c r="AD1" s="331"/>
      <c r="AI1" s="51"/>
      <c r="AM1" s="51"/>
    </row>
    <row r="2" spans="4:48" ht="18" x14ac:dyDescent="0.25">
      <c r="E2" s="928" t="s">
        <v>2910</v>
      </c>
      <c r="F2" s="929"/>
      <c r="G2" s="928"/>
      <c r="H2" s="928"/>
      <c r="I2" s="928"/>
      <c r="J2" s="928"/>
      <c r="K2" s="929"/>
      <c r="L2" s="929"/>
      <c r="M2" s="929"/>
      <c r="N2" s="929"/>
      <c r="O2" s="929"/>
      <c r="P2" s="929"/>
      <c r="Q2" s="929"/>
      <c r="R2" s="929"/>
      <c r="S2" s="929"/>
      <c r="T2" s="929"/>
      <c r="U2" s="929"/>
      <c r="V2" s="928"/>
      <c r="W2" s="928"/>
      <c r="X2" s="929"/>
      <c r="Y2" s="929"/>
      <c r="Z2" s="929"/>
      <c r="AA2" s="929"/>
      <c r="AB2" s="929"/>
      <c r="AC2" s="929"/>
      <c r="AD2" s="928"/>
      <c r="AE2" s="929"/>
      <c r="AF2" s="929"/>
      <c r="AG2" s="929"/>
      <c r="AH2" s="929"/>
      <c r="AI2" s="928"/>
      <c r="AJ2" s="929"/>
      <c r="AK2" s="929"/>
      <c r="AL2" s="929"/>
      <c r="AM2" s="928"/>
    </row>
    <row r="3" spans="4:48" ht="18" x14ac:dyDescent="0.25">
      <c r="E3" s="928" t="s">
        <v>2909</v>
      </c>
      <c r="F3" s="930"/>
      <c r="G3" s="928"/>
      <c r="H3" s="928"/>
      <c r="I3" s="928"/>
      <c r="J3" s="928"/>
      <c r="K3" s="930"/>
      <c r="L3" s="930"/>
      <c r="M3" s="930"/>
      <c r="N3" s="930"/>
      <c r="O3" s="930"/>
      <c r="P3" s="930"/>
      <c r="Q3" s="930"/>
      <c r="R3" s="930"/>
      <c r="S3" s="930"/>
      <c r="T3" s="930"/>
      <c r="U3" s="930"/>
      <c r="V3" s="928"/>
      <c r="W3" s="928"/>
      <c r="X3" s="930"/>
      <c r="Y3" s="930"/>
      <c r="Z3" s="930"/>
      <c r="AA3" s="930"/>
      <c r="AB3" s="930"/>
      <c r="AC3" s="930"/>
      <c r="AD3" s="928"/>
      <c r="AE3" s="930"/>
      <c r="AF3" s="930"/>
      <c r="AG3" s="930"/>
      <c r="AH3" s="930"/>
      <c r="AI3" s="928"/>
      <c r="AJ3" s="930"/>
      <c r="AK3" s="930"/>
      <c r="AL3" s="930"/>
      <c r="AM3" s="928"/>
    </row>
    <row r="4" spans="4:48" x14ac:dyDescent="0.25">
      <c r="E4" s="336"/>
      <c r="G4" s="337"/>
      <c r="H4" s="337"/>
      <c r="I4" s="338"/>
      <c r="J4" s="339"/>
      <c r="V4" s="340"/>
      <c r="W4" s="341"/>
      <c r="AD4" s="337"/>
      <c r="AI4" s="342"/>
      <c r="AM4" s="342"/>
    </row>
    <row r="5" spans="4:48" ht="18" x14ac:dyDescent="0.25">
      <c r="E5" s="928" t="s">
        <v>1526</v>
      </c>
      <c r="F5" s="929"/>
      <c r="G5" s="928"/>
      <c r="H5" s="928"/>
      <c r="I5" s="928"/>
      <c r="J5" s="928"/>
      <c r="K5" s="929"/>
      <c r="L5" s="929"/>
      <c r="M5" s="929"/>
      <c r="N5" s="929"/>
      <c r="O5" s="929"/>
      <c r="P5" s="929"/>
      <c r="Q5" s="929"/>
      <c r="R5" s="929"/>
      <c r="S5" s="929"/>
      <c r="T5" s="929"/>
      <c r="U5" s="929"/>
      <c r="V5" s="928"/>
      <c r="W5" s="928"/>
      <c r="X5" s="929"/>
      <c r="Y5" s="929"/>
      <c r="Z5" s="929"/>
      <c r="AA5" s="929"/>
      <c r="AB5" s="929"/>
      <c r="AC5" s="929"/>
      <c r="AD5" s="928"/>
      <c r="AE5" s="929"/>
      <c r="AF5" s="929"/>
      <c r="AG5" s="929"/>
      <c r="AH5" s="929"/>
      <c r="AI5" s="928"/>
      <c r="AJ5" s="929"/>
      <c r="AK5" s="929"/>
      <c r="AL5" s="929"/>
      <c r="AM5" s="928"/>
    </row>
    <row r="6" spans="4:48" x14ac:dyDescent="0.25">
      <c r="E6" s="124"/>
      <c r="G6" s="331"/>
      <c r="H6" s="331"/>
      <c r="I6" s="332"/>
      <c r="J6" s="333"/>
      <c r="V6" s="334"/>
      <c r="W6" s="335"/>
      <c r="AD6" s="331"/>
      <c r="AI6" s="51"/>
      <c r="AM6" s="51"/>
    </row>
    <row r="7" spans="4:48" ht="38.25" x14ac:dyDescent="0.25">
      <c r="D7" s="630" t="s">
        <v>3044</v>
      </c>
      <c r="E7" s="630"/>
      <c r="F7" s="589" t="s">
        <v>20</v>
      </c>
      <c r="G7" s="589" t="s">
        <v>158</v>
      </c>
      <c r="H7" s="615" t="s">
        <v>0</v>
      </c>
      <c r="I7" s="589" t="s">
        <v>114</v>
      </c>
      <c r="J7" s="589" t="s">
        <v>1</v>
      </c>
      <c r="K7" s="589" t="s">
        <v>1524</v>
      </c>
      <c r="L7" s="589" t="s">
        <v>2531</v>
      </c>
      <c r="M7" s="589" t="s">
        <v>6</v>
      </c>
      <c r="N7" s="590" t="s">
        <v>157</v>
      </c>
      <c r="O7" s="587" t="s">
        <v>1466</v>
      </c>
      <c r="P7" s="587" t="s">
        <v>143</v>
      </c>
      <c r="Q7" s="627" t="s">
        <v>1476</v>
      </c>
      <c r="R7" s="587" t="s">
        <v>115</v>
      </c>
      <c r="S7" s="592" t="s">
        <v>116</v>
      </c>
      <c r="T7" s="589" t="s">
        <v>1462</v>
      </c>
      <c r="U7" s="589" t="s">
        <v>3</v>
      </c>
      <c r="V7" s="616" t="s">
        <v>2</v>
      </c>
      <c r="W7" s="631" t="s">
        <v>1482</v>
      </c>
      <c r="X7" s="592" t="s">
        <v>118</v>
      </c>
      <c r="Y7" s="593" t="s">
        <v>117</v>
      </c>
      <c r="Z7" s="589" t="s">
        <v>4</v>
      </c>
      <c r="AA7" s="589" t="s">
        <v>59</v>
      </c>
      <c r="AB7" s="589" t="s">
        <v>60</v>
      </c>
      <c r="AC7" s="589" t="s">
        <v>5</v>
      </c>
      <c r="AD7" s="628" t="s">
        <v>144</v>
      </c>
      <c r="AE7" s="589" t="s">
        <v>55</v>
      </c>
      <c r="AF7" s="594" t="s">
        <v>135</v>
      </c>
      <c r="AG7" s="587" t="s">
        <v>136</v>
      </c>
      <c r="AH7" s="593" t="s">
        <v>2437</v>
      </c>
      <c r="AI7" s="622" t="s">
        <v>2939</v>
      </c>
      <c r="AJ7" s="593" t="s">
        <v>2758</v>
      </c>
      <c r="AK7" s="593" t="s">
        <v>2759</v>
      </c>
      <c r="AL7" s="589" t="s">
        <v>93</v>
      </c>
      <c r="AM7" s="587" t="s">
        <v>14</v>
      </c>
      <c r="AN7" s="595" t="s">
        <v>15</v>
      </c>
      <c r="AO7" s="595" t="s">
        <v>9</v>
      </c>
      <c r="AP7" s="595" t="s">
        <v>90</v>
      </c>
      <c r="AQ7" s="592" t="s">
        <v>8</v>
      </c>
      <c r="AR7" s="589" t="s">
        <v>40</v>
      </c>
      <c r="AS7" s="589" t="s">
        <v>21</v>
      </c>
      <c r="AT7" s="592" t="s">
        <v>25</v>
      </c>
      <c r="AU7" s="645" t="s">
        <v>94</v>
      </c>
      <c r="AV7" s="596" t="s">
        <v>95</v>
      </c>
    </row>
    <row r="8" spans="4:48" ht="63.75" x14ac:dyDescent="0.25">
      <c r="D8" s="600" t="s">
        <v>3045</v>
      </c>
      <c r="E8" s="406">
        <f t="shared" ref="E8:E16" si="0">(V8)</f>
        <v>25</v>
      </c>
      <c r="F8" s="584" t="s">
        <v>1489</v>
      </c>
      <c r="G8" s="640" t="s">
        <v>2999</v>
      </c>
      <c r="H8" s="498" t="s">
        <v>2998</v>
      </c>
      <c r="I8" s="591">
        <v>42760</v>
      </c>
      <c r="J8" s="597" t="s">
        <v>1499</v>
      </c>
      <c r="K8" s="597" t="s">
        <v>1526</v>
      </c>
      <c r="L8" s="637" t="s">
        <v>2257</v>
      </c>
      <c r="M8" s="623" t="s">
        <v>1711</v>
      </c>
      <c r="N8" s="602">
        <v>10</v>
      </c>
      <c r="O8" s="599">
        <v>721015</v>
      </c>
      <c r="P8" s="612" t="s">
        <v>3000</v>
      </c>
      <c r="Q8" s="619">
        <v>26600000</v>
      </c>
      <c r="R8" s="584" t="s">
        <v>3001</v>
      </c>
      <c r="S8" s="643" t="s">
        <v>1714</v>
      </c>
      <c r="T8" s="641" t="s">
        <v>1480</v>
      </c>
      <c r="U8" s="642" t="s">
        <v>1481</v>
      </c>
      <c r="V8" s="621">
        <v>25</v>
      </c>
      <c r="W8" s="591">
        <v>42765</v>
      </c>
      <c r="X8" s="591">
        <v>42780</v>
      </c>
      <c r="Y8" s="614">
        <f t="shared" ref="Y8" si="1">W8-X8</f>
        <v>-15</v>
      </c>
      <c r="Z8" s="598" t="s">
        <v>3221</v>
      </c>
      <c r="AA8" s="598" t="s">
        <v>1484</v>
      </c>
      <c r="AB8" s="598" t="s">
        <v>1484</v>
      </c>
      <c r="AC8" s="598" t="s">
        <v>3450</v>
      </c>
      <c r="AD8" s="610" t="s">
        <v>3319</v>
      </c>
      <c r="AE8" s="601"/>
      <c r="AF8" s="602">
        <v>37317</v>
      </c>
      <c r="AG8" s="591">
        <v>42765</v>
      </c>
      <c r="AH8" s="606"/>
      <c r="AI8" s="619">
        <v>24289266</v>
      </c>
      <c r="AJ8" s="611"/>
      <c r="AK8" s="611"/>
      <c r="AL8" s="611">
        <f t="shared" ref="AL8:AL16" si="2">+AI8+AJ8</f>
        <v>24289266</v>
      </c>
      <c r="AM8" s="618" t="s">
        <v>3474</v>
      </c>
      <c r="AN8" s="618" t="s">
        <v>3475</v>
      </c>
      <c r="AO8" s="618" t="s">
        <v>3476</v>
      </c>
      <c r="AP8" s="618" t="s">
        <v>3477</v>
      </c>
      <c r="AQ8" s="591">
        <v>42765</v>
      </c>
      <c r="AR8" s="591">
        <v>42780</v>
      </c>
      <c r="AS8" s="591">
        <v>43100</v>
      </c>
      <c r="AT8" s="397">
        <f t="shared" ref="AT8:AT11" si="3">AS8-AR8</f>
        <v>320</v>
      </c>
      <c r="AU8" s="598" t="s">
        <v>50</v>
      </c>
      <c r="AV8" s="629">
        <v>79448817</v>
      </c>
    </row>
    <row r="9" spans="4:48" ht="38.25" x14ac:dyDescent="0.25">
      <c r="D9" s="600" t="s">
        <v>3045</v>
      </c>
      <c r="E9" s="406">
        <f t="shared" si="0"/>
        <v>24</v>
      </c>
      <c r="F9" s="584" t="s">
        <v>2164</v>
      </c>
      <c r="G9" s="640" t="s">
        <v>3017</v>
      </c>
      <c r="H9" s="498" t="s">
        <v>3018</v>
      </c>
      <c r="I9" s="591">
        <v>42755</v>
      </c>
      <c r="J9" s="597" t="s">
        <v>1499</v>
      </c>
      <c r="K9" s="597" t="s">
        <v>1526</v>
      </c>
      <c r="L9" s="598" t="s">
        <v>212</v>
      </c>
      <c r="M9" s="623" t="s">
        <v>3019</v>
      </c>
      <c r="N9" s="588">
        <v>9</v>
      </c>
      <c r="O9" s="599">
        <v>811215</v>
      </c>
      <c r="P9" s="598" t="s">
        <v>3020</v>
      </c>
      <c r="Q9" s="619">
        <v>6000000</v>
      </c>
      <c r="R9" s="584" t="s">
        <v>3021</v>
      </c>
      <c r="S9" s="643" t="s">
        <v>1563</v>
      </c>
      <c r="T9" s="641" t="s">
        <v>1480</v>
      </c>
      <c r="U9" s="642" t="s">
        <v>1481</v>
      </c>
      <c r="V9" s="621">
        <v>24</v>
      </c>
      <c r="W9" s="591">
        <v>42762</v>
      </c>
      <c r="X9" s="591" t="s">
        <v>3022</v>
      </c>
      <c r="Y9" s="600"/>
      <c r="Z9" s="598" t="s">
        <v>3221</v>
      </c>
      <c r="AA9" s="598" t="s">
        <v>1484</v>
      </c>
      <c r="AB9" s="598" t="s">
        <v>1484</v>
      </c>
      <c r="AC9" s="598" t="s">
        <v>3023</v>
      </c>
      <c r="AD9" s="610" t="s">
        <v>3024</v>
      </c>
      <c r="AE9" s="408"/>
      <c r="AF9" s="602">
        <v>37217</v>
      </c>
      <c r="AG9" s="591">
        <v>42762</v>
      </c>
      <c r="AH9" s="606"/>
      <c r="AI9" s="619">
        <v>6000000</v>
      </c>
      <c r="AJ9" s="611"/>
      <c r="AK9" s="611"/>
      <c r="AL9" s="611">
        <f t="shared" si="2"/>
        <v>6000000</v>
      </c>
      <c r="AM9" s="618" t="s">
        <v>22</v>
      </c>
      <c r="AN9" s="618" t="s">
        <v>67</v>
      </c>
      <c r="AO9" s="618" t="s">
        <v>67</v>
      </c>
      <c r="AP9" s="618" t="s">
        <v>67</v>
      </c>
      <c r="AQ9" s="591" t="s">
        <v>67</v>
      </c>
      <c r="AR9" s="591">
        <v>42762</v>
      </c>
      <c r="AS9" s="591">
        <v>43100</v>
      </c>
      <c r="AT9" s="585">
        <f t="shared" si="3"/>
        <v>338</v>
      </c>
      <c r="AU9" s="598" t="s">
        <v>96</v>
      </c>
      <c r="AV9" s="629">
        <v>94486941</v>
      </c>
    </row>
    <row r="10" spans="4:48" ht="51" x14ac:dyDescent="0.25">
      <c r="D10" s="600" t="s">
        <v>2404</v>
      </c>
      <c r="E10" s="588">
        <f t="shared" si="0"/>
        <v>35</v>
      </c>
      <c r="F10" s="584" t="s">
        <v>2164</v>
      </c>
      <c r="G10" s="640" t="s">
        <v>3120</v>
      </c>
      <c r="H10" s="501" t="s">
        <v>3121</v>
      </c>
      <c r="I10" s="591">
        <v>42775</v>
      </c>
      <c r="J10" s="597" t="s">
        <v>1499</v>
      </c>
      <c r="K10" s="597" t="s">
        <v>1526</v>
      </c>
      <c r="L10" s="598" t="s">
        <v>3009</v>
      </c>
      <c r="M10" s="598" t="s">
        <v>3122</v>
      </c>
      <c r="N10" s="602">
        <v>86</v>
      </c>
      <c r="O10" s="599">
        <v>391210</v>
      </c>
      <c r="P10" s="598" t="s">
        <v>3123</v>
      </c>
      <c r="Q10" s="619">
        <v>181570000</v>
      </c>
      <c r="R10" s="584" t="s">
        <v>3124</v>
      </c>
      <c r="S10" s="643" t="s">
        <v>3006</v>
      </c>
      <c r="T10" s="641" t="s">
        <v>1480</v>
      </c>
      <c r="U10" s="642" t="s">
        <v>1481</v>
      </c>
      <c r="V10" s="621">
        <v>35</v>
      </c>
      <c r="W10" s="591">
        <v>42783</v>
      </c>
      <c r="X10" s="591">
        <v>42783</v>
      </c>
      <c r="Y10" s="600"/>
      <c r="Z10" s="598" t="s">
        <v>3221</v>
      </c>
      <c r="AA10" s="598" t="s">
        <v>1866</v>
      </c>
      <c r="AB10" s="598" t="s">
        <v>1866</v>
      </c>
      <c r="AC10" s="598" t="s">
        <v>3398</v>
      </c>
      <c r="AD10" s="610" t="s">
        <v>3399</v>
      </c>
      <c r="AE10" s="601"/>
      <c r="AF10" s="602">
        <v>47117</v>
      </c>
      <c r="AG10" s="591">
        <v>42783</v>
      </c>
      <c r="AH10" s="606"/>
      <c r="AI10" s="619">
        <v>181570000</v>
      </c>
      <c r="AJ10" s="611"/>
      <c r="AK10" s="611"/>
      <c r="AL10" s="611">
        <f t="shared" si="2"/>
        <v>181570000</v>
      </c>
      <c r="AM10" s="618" t="s">
        <v>3483</v>
      </c>
      <c r="AN10" s="618" t="s">
        <v>1898</v>
      </c>
      <c r="AO10" s="618" t="s">
        <v>3484</v>
      </c>
      <c r="AP10" s="618" t="s">
        <v>3480</v>
      </c>
      <c r="AQ10" s="591">
        <v>42787</v>
      </c>
      <c r="AR10" s="591">
        <v>42783</v>
      </c>
      <c r="AS10" s="591">
        <v>43100</v>
      </c>
      <c r="AT10" s="585">
        <f t="shared" si="3"/>
        <v>317</v>
      </c>
      <c r="AU10" s="598" t="s">
        <v>89</v>
      </c>
      <c r="AV10" s="629">
        <v>19262345</v>
      </c>
    </row>
    <row r="11" spans="4:48" ht="63.75" x14ac:dyDescent="0.25">
      <c r="D11" s="600" t="s">
        <v>3045</v>
      </c>
      <c r="E11" s="588">
        <f t="shared" si="0"/>
        <v>36</v>
      </c>
      <c r="F11" s="584" t="s">
        <v>2164</v>
      </c>
      <c r="G11" s="640" t="s">
        <v>3136</v>
      </c>
      <c r="H11" s="501" t="s">
        <v>3137</v>
      </c>
      <c r="I11" s="591">
        <v>42774</v>
      </c>
      <c r="J11" s="597" t="s">
        <v>1499</v>
      </c>
      <c r="K11" s="597" t="s">
        <v>1526</v>
      </c>
      <c r="L11" s="598" t="s">
        <v>3074</v>
      </c>
      <c r="M11" s="598" t="s">
        <v>1799</v>
      </c>
      <c r="N11" s="602">
        <v>67</v>
      </c>
      <c r="O11" s="599">
        <v>821119</v>
      </c>
      <c r="P11" s="598" t="s">
        <v>3020</v>
      </c>
      <c r="Q11" s="619">
        <v>21000000</v>
      </c>
      <c r="R11" s="584" t="s">
        <v>3138</v>
      </c>
      <c r="S11" s="635" t="s">
        <v>1803</v>
      </c>
      <c r="T11" s="641" t="s">
        <v>1480</v>
      </c>
      <c r="U11" s="642" t="s">
        <v>1481</v>
      </c>
      <c r="V11" s="621">
        <v>36</v>
      </c>
      <c r="W11" s="591">
        <v>42783</v>
      </c>
      <c r="X11" s="591">
        <v>42783</v>
      </c>
      <c r="Y11" s="600"/>
      <c r="Z11" s="598" t="s">
        <v>3221</v>
      </c>
      <c r="AA11" s="598" t="s">
        <v>1484</v>
      </c>
      <c r="AB11" s="598" t="s">
        <v>1484</v>
      </c>
      <c r="AC11" s="598" t="s">
        <v>3269</v>
      </c>
      <c r="AD11" s="610" t="s">
        <v>3270</v>
      </c>
      <c r="AE11" s="601"/>
      <c r="AF11" s="602">
        <v>47417</v>
      </c>
      <c r="AG11" s="591">
        <v>42783</v>
      </c>
      <c r="AH11" s="606"/>
      <c r="AI11" s="606">
        <v>21000000</v>
      </c>
      <c r="AJ11" s="611"/>
      <c r="AK11" s="611"/>
      <c r="AL11" s="611">
        <f t="shared" si="2"/>
        <v>21000000</v>
      </c>
      <c r="AM11" s="618" t="s">
        <v>22</v>
      </c>
      <c r="AN11" s="618" t="s">
        <v>67</v>
      </c>
      <c r="AO11" s="618" t="s">
        <v>67</v>
      </c>
      <c r="AP11" s="618" t="s">
        <v>67</v>
      </c>
      <c r="AQ11" s="591" t="s">
        <v>67</v>
      </c>
      <c r="AR11" s="591">
        <v>42783</v>
      </c>
      <c r="AS11" s="591">
        <v>42994</v>
      </c>
      <c r="AT11" s="585">
        <f t="shared" si="3"/>
        <v>211</v>
      </c>
      <c r="AU11" s="598" t="s">
        <v>3115</v>
      </c>
      <c r="AV11" s="629">
        <v>39774921</v>
      </c>
    </row>
    <row r="12" spans="4:48" ht="51" x14ac:dyDescent="0.25">
      <c r="D12" s="600" t="s">
        <v>2404</v>
      </c>
      <c r="E12" s="588">
        <f t="shared" si="0"/>
        <v>42</v>
      </c>
      <c r="F12" s="584" t="s">
        <v>1609</v>
      </c>
      <c r="G12" s="640" t="s">
        <v>3143</v>
      </c>
      <c r="H12" s="501" t="s">
        <v>3144</v>
      </c>
      <c r="I12" s="591">
        <v>42773</v>
      </c>
      <c r="J12" s="597" t="s">
        <v>1499</v>
      </c>
      <c r="K12" s="597" t="s">
        <v>1526</v>
      </c>
      <c r="L12" s="598" t="s">
        <v>3009</v>
      </c>
      <c r="M12" s="639" t="s">
        <v>3145</v>
      </c>
      <c r="N12" s="602">
        <v>92</v>
      </c>
      <c r="O12" s="599">
        <v>721033</v>
      </c>
      <c r="P12" s="612" t="s">
        <v>3000</v>
      </c>
      <c r="Q12" s="619">
        <v>170128970</v>
      </c>
      <c r="R12" s="584" t="s">
        <v>3146</v>
      </c>
      <c r="S12" s="643" t="s">
        <v>3006</v>
      </c>
      <c r="T12" s="641" t="s">
        <v>1480</v>
      </c>
      <c r="U12" s="642" t="s">
        <v>1481</v>
      </c>
      <c r="V12" s="621">
        <v>42</v>
      </c>
      <c r="W12" s="591">
        <v>42790</v>
      </c>
      <c r="X12" s="591">
        <v>42790</v>
      </c>
      <c r="Y12" s="600"/>
      <c r="Z12" s="598" t="s">
        <v>3221</v>
      </c>
      <c r="AA12" s="598" t="s">
        <v>1484</v>
      </c>
      <c r="AB12" s="598" t="s">
        <v>1484</v>
      </c>
      <c r="AC12" s="598" t="s">
        <v>3402</v>
      </c>
      <c r="AD12" s="634" t="s">
        <v>3400</v>
      </c>
      <c r="AE12" s="601"/>
      <c r="AF12" s="602">
        <v>56117</v>
      </c>
      <c r="AG12" s="591">
        <v>42790</v>
      </c>
      <c r="AH12" s="600">
        <v>17128970</v>
      </c>
      <c r="AI12" s="606">
        <v>170128970</v>
      </c>
      <c r="AJ12" s="611"/>
      <c r="AK12" s="611"/>
      <c r="AL12" s="396">
        <f t="shared" si="2"/>
        <v>170128970</v>
      </c>
      <c r="AM12" s="618" t="s">
        <v>3483</v>
      </c>
      <c r="AN12" s="618" t="s">
        <v>1898</v>
      </c>
      <c r="AO12" s="618" t="s">
        <v>3484</v>
      </c>
      <c r="AP12" s="618" t="s">
        <v>3485</v>
      </c>
      <c r="AQ12" s="591">
        <v>42796</v>
      </c>
      <c r="AR12" s="591">
        <v>42790</v>
      </c>
      <c r="AS12" s="591">
        <v>43100</v>
      </c>
      <c r="AT12" s="397">
        <f>AS12-AR12</f>
        <v>310</v>
      </c>
      <c r="AU12" s="585" t="s">
        <v>2673</v>
      </c>
      <c r="AV12" s="629">
        <v>19477329</v>
      </c>
    </row>
    <row r="13" spans="4:48" ht="51" x14ac:dyDescent="0.25">
      <c r="D13" s="600" t="s">
        <v>2404</v>
      </c>
      <c r="E13" s="588">
        <f t="shared" si="0"/>
        <v>41</v>
      </c>
      <c r="F13" s="584" t="s">
        <v>1609</v>
      </c>
      <c r="G13" s="640" t="s">
        <v>3147</v>
      </c>
      <c r="H13" s="501" t="s">
        <v>3148</v>
      </c>
      <c r="I13" s="591">
        <v>42775</v>
      </c>
      <c r="J13" s="597" t="s">
        <v>1499</v>
      </c>
      <c r="K13" s="597" t="s">
        <v>1526</v>
      </c>
      <c r="L13" s="598" t="s">
        <v>3009</v>
      </c>
      <c r="M13" s="639" t="s">
        <v>3149</v>
      </c>
      <c r="N13" s="602">
        <v>91</v>
      </c>
      <c r="O13" s="599">
        <v>721033</v>
      </c>
      <c r="P13" s="612" t="s">
        <v>3000</v>
      </c>
      <c r="Q13" s="619">
        <v>141619000</v>
      </c>
      <c r="R13" s="584" t="s">
        <v>3150</v>
      </c>
      <c r="S13" s="643" t="s">
        <v>3006</v>
      </c>
      <c r="T13" s="641" t="s">
        <v>1480</v>
      </c>
      <c r="U13" s="642" t="s">
        <v>1481</v>
      </c>
      <c r="V13" s="621">
        <v>41</v>
      </c>
      <c r="W13" s="591">
        <v>42789</v>
      </c>
      <c r="X13" s="591">
        <v>42789</v>
      </c>
      <c r="Y13" s="600"/>
      <c r="Z13" s="598" t="s">
        <v>3221</v>
      </c>
      <c r="AA13" s="598" t="s">
        <v>1484</v>
      </c>
      <c r="AB13" s="598" t="s">
        <v>1484</v>
      </c>
      <c r="AC13" s="598" t="s">
        <v>2181</v>
      </c>
      <c r="AD13" s="610" t="s">
        <v>3401</v>
      </c>
      <c r="AE13" s="601"/>
      <c r="AF13" s="602">
        <v>55617</v>
      </c>
      <c r="AG13" s="591">
        <v>42789</v>
      </c>
      <c r="AH13" s="600">
        <v>14161900</v>
      </c>
      <c r="AI13" s="606">
        <v>141619000</v>
      </c>
      <c r="AJ13" s="611"/>
      <c r="AK13" s="611"/>
      <c r="AL13" s="396">
        <f t="shared" si="2"/>
        <v>141619000</v>
      </c>
      <c r="AM13" s="618" t="s">
        <v>3483</v>
      </c>
      <c r="AN13" s="618" t="s">
        <v>1898</v>
      </c>
      <c r="AO13" s="618" t="s">
        <v>3484</v>
      </c>
      <c r="AP13" s="618" t="s">
        <v>3486</v>
      </c>
      <c r="AQ13" s="591">
        <v>42794</v>
      </c>
      <c r="AR13" s="591">
        <v>42789</v>
      </c>
      <c r="AS13" s="591">
        <v>43100</v>
      </c>
      <c r="AT13" s="397">
        <f>AS13-AR13</f>
        <v>311</v>
      </c>
      <c r="AU13" s="585" t="s">
        <v>2673</v>
      </c>
      <c r="AV13" s="629">
        <v>19477329</v>
      </c>
    </row>
    <row r="14" spans="4:48" ht="51" x14ac:dyDescent="0.25">
      <c r="D14" s="600" t="s">
        <v>2404</v>
      </c>
      <c r="E14" s="588">
        <f t="shared" si="0"/>
        <v>54</v>
      </c>
      <c r="F14" s="584" t="s">
        <v>1609</v>
      </c>
      <c r="G14" s="640" t="s">
        <v>3151</v>
      </c>
      <c r="H14" s="501" t="s">
        <v>3152</v>
      </c>
      <c r="I14" s="591">
        <v>42780</v>
      </c>
      <c r="J14" s="597" t="s">
        <v>1499</v>
      </c>
      <c r="K14" s="597" t="s">
        <v>1526</v>
      </c>
      <c r="L14" s="598" t="s">
        <v>3009</v>
      </c>
      <c r="M14" s="639" t="s">
        <v>3153</v>
      </c>
      <c r="N14" s="602">
        <v>89</v>
      </c>
      <c r="O14" s="599">
        <v>432323</v>
      </c>
      <c r="P14" s="583" t="s">
        <v>3027</v>
      </c>
      <c r="Q14" s="619">
        <v>222619171</v>
      </c>
      <c r="R14" s="584" t="s">
        <v>3154</v>
      </c>
      <c r="S14" s="643" t="s">
        <v>3006</v>
      </c>
      <c r="T14" s="641" t="s">
        <v>1480</v>
      </c>
      <c r="U14" s="642" t="s">
        <v>1481</v>
      </c>
      <c r="V14" s="621">
        <v>54</v>
      </c>
      <c r="W14" s="591">
        <v>42804</v>
      </c>
      <c r="X14" s="591">
        <v>42804</v>
      </c>
      <c r="Y14" s="600"/>
      <c r="Z14" s="598" t="s">
        <v>1804</v>
      </c>
      <c r="AA14" s="598" t="s">
        <v>1484</v>
      </c>
      <c r="AB14" s="598" t="s">
        <v>1484</v>
      </c>
      <c r="AC14" s="598" t="s">
        <v>1945</v>
      </c>
      <c r="AD14" s="610" t="s">
        <v>3403</v>
      </c>
      <c r="AE14" s="601"/>
      <c r="AF14" s="602">
        <v>64017</v>
      </c>
      <c r="AG14" s="591">
        <v>42804</v>
      </c>
      <c r="AH14" s="606"/>
      <c r="AI14" s="619">
        <v>222618850</v>
      </c>
      <c r="AJ14" s="611"/>
      <c r="AK14" s="611"/>
      <c r="AL14" s="611">
        <f t="shared" si="2"/>
        <v>222618850</v>
      </c>
      <c r="AM14" s="618" t="s">
        <v>3483</v>
      </c>
      <c r="AN14" s="618" t="s">
        <v>3487</v>
      </c>
      <c r="AO14" s="618" t="s">
        <v>3488</v>
      </c>
      <c r="AP14" s="618" t="s">
        <v>3486</v>
      </c>
      <c r="AQ14" s="591">
        <v>42808</v>
      </c>
      <c r="AR14" s="591">
        <v>42804</v>
      </c>
      <c r="AS14" s="591">
        <v>43084</v>
      </c>
      <c r="AT14" s="585">
        <f>AS14-AR14</f>
        <v>280</v>
      </c>
      <c r="AU14" s="598" t="s">
        <v>2660</v>
      </c>
      <c r="AV14" s="629">
        <v>46373712</v>
      </c>
    </row>
    <row r="15" spans="4:48" ht="51" x14ac:dyDescent="0.25">
      <c r="D15" s="600" t="s">
        <v>2404</v>
      </c>
      <c r="E15" s="588">
        <f t="shared" si="0"/>
        <v>40</v>
      </c>
      <c r="F15" s="584" t="s">
        <v>1609</v>
      </c>
      <c r="G15" s="640" t="s">
        <v>3155</v>
      </c>
      <c r="H15" s="501" t="s">
        <v>3156</v>
      </c>
      <c r="I15" s="591">
        <v>42780</v>
      </c>
      <c r="J15" s="597" t="s">
        <v>1499</v>
      </c>
      <c r="K15" s="597" t="s">
        <v>1526</v>
      </c>
      <c r="L15" s="598" t="s">
        <v>3009</v>
      </c>
      <c r="M15" s="639" t="s">
        <v>3157</v>
      </c>
      <c r="N15" s="602">
        <v>87</v>
      </c>
      <c r="O15" s="599">
        <v>391210</v>
      </c>
      <c r="P15" s="583" t="s">
        <v>3123</v>
      </c>
      <c r="Q15" s="619">
        <v>18980500</v>
      </c>
      <c r="R15" s="584" t="s">
        <v>3158</v>
      </c>
      <c r="S15" s="643" t="s">
        <v>3006</v>
      </c>
      <c r="T15" s="641" t="s">
        <v>1480</v>
      </c>
      <c r="U15" s="642" t="s">
        <v>1481</v>
      </c>
      <c r="V15" s="621">
        <v>40</v>
      </c>
      <c r="W15" s="591">
        <v>42788</v>
      </c>
      <c r="X15" s="591">
        <v>42789</v>
      </c>
      <c r="Y15" s="600"/>
      <c r="Z15" s="598" t="s">
        <v>3221</v>
      </c>
      <c r="AA15" s="598" t="s">
        <v>1484</v>
      </c>
      <c r="AB15" s="598" t="s">
        <v>1484</v>
      </c>
      <c r="AC15" s="598" t="s">
        <v>3404</v>
      </c>
      <c r="AD15" s="610" t="s">
        <v>3405</v>
      </c>
      <c r="AE15" s="601"/>
      <c r="AF15" s="602">
        <v>54217</v>
      </c>
      <c r="AG15" s="591">
        <v>42788</v>
      </c>
      <c r="AH15" s="606"/>
      <c r="AI15" s="619">
        <v>18980500</v>
      </c>
      <c r="AJ15" s="611"/>
      <c r="AK15" s="611"/>
      <c r="AL15" s="611">
        <f t="shared" si="2"/>
        <v>18980500</v>
      </c>
      <c r="AM15" s="618" t="s">
        <v>3483</v>
      </c>
      <c r="AN15" s="618" t="s">
        <v>1898</v>
      </c>
      <c r="AO15" s="618" t="s">
        <v>3484</v>
      </c>
      <c r="AP15" s="618" t="s">
        <v>3489</v>
      </c>
      <c r="AQ15" s="591">
        <v>42788</v>
      </c>
      <c r="AR15" s="591">
        <v>42789</v>
      </c>
      <c r="AS15" s="591">
        <v>43100</v>
      </c>
      <c r="AT15" s="585">
        <f>AS15-AR15</f>
        <v>311</v>
      </c>
      <c r="AU15" s="598" t="s">
        <v>89</v>
      </c>
      <c r="AV15" s="629">
        <v>19262345</v>
      </c>
    </row>
    <row r="16" spans="4:48" ht="51" x14ac:dyDescent="0.25">
      <c r="D16" s="600" t="s">
        <v>3045</v>
      </c>
      <c r="E16" s="588">
        <f t="shared" si="0"/>
        <v>64</v>
      </c>
      <c r="F16" s="584" t="s">
        <v>1609</v>
      </c>
      <c r="G16" s="640" t="s">
        <v>3306</v>
      </c>
      <c r="H16" s="501" t="s">
        <v>3307</v>
      </c>
      <c r="I16" s="591">
        <v>42794</v>
      </c>
      <c r="J16" s="597" t="s">
        <v>1499</v>
      </c>
      <c r="K16" s="597" t="s">
        <v>1526</v>
      </c>
      <c r="L16" s="598" t="s">
        <v>2257</v>
      </c>
      <c r="M16" s="639" t="s">
        <v>3308</v>
      </c>
      <c r="N16" s="588">
        <v>60</v>
      </c>
      <c r="O16" s="599">
        <v>781815</v>
      </c>
      <c r="P16" s="598" t="s">
        <v>3226</v>
      </c>
      <c r="Q16" s="619">
        <v>25000000</v>
      </c>
      <c r="R16" s="584" t="s">
        <v>3309</v>
      </c>
      <c r="S16" s="643" t="s">
        <v>1598</v>
      </c>
      <c r="T16" s="641" t="s">
        <v>1480</v>
      </c>
      <c r="U16" s="642" t="s">
        <v>1481</v>
      </c>
      <c r="V16" s="621">
        <v>64</v>
      </c>
      <c r="W16" s="591">
        <v>42818</v>
      </c>
      <c r="X16" s="591">
        <v>42818</v>
      </c>
      <c r="Y16" s="600"/>
      <c r="Z16" s="598" t="s">
        <v>3221</v>
      </c>
      <c r="AA16" s="598" t="s">
        <v>1866</v>
      </c>
      <c r="AB16" s="598" t="s">
        <v>1866</v>
      </c>
      <c r="AC16" s="598" t="s">
        <v>3440</v>
      </c>
      <c r="AD16" s="634" t="s">
        <v>3441</v>
      </c>
      <c r="AE16" s="601"/>
      <c r="AF16" s="602">
        <v>70117</v>
      </c>
      <c r="AG16" s="591">
        <v>42818</v>
      </c>
      <c r="AH16" s="606"/>
      <c r="AI16" s="624">
        <v>25000000</v>
      </c>
      <c r="AJ16" s="611"/>
      <c r="AK16" s="611"/>
      <c r="AL16" s="611">
        <f t="shared" si="2"/>
        <v>25000000</v>
      </c>
      <c r="AM16" s="618"/>
      <c r="AN16" s="618"/>
      <c r="AO16" s="618"/>
      <c r="AP16" s="618"/>
      <c r="AQ16" s="591"/>
      <c r="AR16" s="591">
        <v>42818</v>
      </c>
      <c r="AS16" s="591">
        <v>43100</v>
      </c>
      <c r="AT16" s="585">
        <f t="shared" ref="AT16" si="4">AS16-AR16</f>
        <v>282</v>
      </c>
      <c r="AU16" s="598" t="s">
        <v>70</v>
      </c>
      <c r="AV16" s="629">
        <v>79247452</v>
      </c>
    </row>
    <row r="17" spans="1:107" x14ac:dyDescent="0.25">
      <c r="K17" s="244"/>
    </row>
    <row r="18" spans="1:107" s="245" customFormat="1" x14ac:dyDescent="0.25">
      <c r="A18" s="239"/>
      <c r="B18" s="189"/>
      <c r="C18" s="240"/>
      <c r="D18" s="240"/>
      <c r="E18" s="100"/>
      <c r="F18" s="241"/>
      <c r="G18" s="242"/>
      <c r="H18" s="242"/>
      <c r="I18" s="252"/>
      <c r="J18" s="243"/>
      <c r="K18" s="244"/>
      <c r="M18" s="266"/>
      <c r="N18" s="246"/>
      <c r="O18" s="106"/>
      <c r="P18" s="188"/>
      <c r="Q18" s="189"/>
      <c r="R18" s="189"/>
      <c r="S18" s="101"/>
      <c r="T18" s="106"/>
      <c r="U18" s="101"/>
      <c r="V18" s="194"/>
      <c r="W18" s="323"/>
      <c r="X18" s="101"/>
      <c r="Y18" s="102"/>
      <c r="Z18" s="242"/>
      <c r="AA18" s="242"/>
      <c r="AB18" s="109"/>
      <c r="AC18" s="109"/>
      <c r="AD18" s="242"/>
      <c r="AE18" s="247"/>
      <c r="AF18" s="103"/>
      <c r="AG18" s="181"/>
      <c r="AH18" s="104"/>
      <c r="AI18" s="102"/>
      <c r="AJ18" s="248"/>
      <c r="AK18" s="102"/>
      <c r="AL18" s="102"/>
      <c r="AM18" s="102"/>
      <c r="AN18" s="109"/>
      <c r="AO18" s="110"/>
      <c r="AP18" s="111"/>
      <c r="AQ18" s="111"/>
      <c r="AR18" s="112"/>
      <c r="AS18" s="104"/>
      <c r="AT18" s="274"/>
      <c r="AU18" s="104"/>
      <c r="AV18" s="101"/>
      <c r="AW18" s="101"/>
      <c r="AX18" s="242"/>
      <c r="AY18" s="249"/>
      <c r="AZ18" s="101"/>
      <c r="BA18" s="101"/>
      <c r="BB18" s="102"/>
      <c r="BC18" s="106"/>
      <c r="BD18" s="101"/>
      <c r="BE18" s="102"/>
      <c r="BF18" s="100"/>
      <c r="BG18" s="101"/>
      <c r="BH18" s="102"/>
      <c r="BI18" s="102"/>
      <c r="BJ18" s="101"/>
      <c r="BK18" s="102"/>
      <c r="BL18" s="100"/>
      <c r="BM18" s="100"/>
      <c r="BN18" s="102"/>
      <c r="BO18" s="102"/>
      <c r="BP18" s="101"/>
      <c r="BQ18" s="102"/>
      <c r="BR18" s="102"/>
      <c r="BS18" s="102"/>
      <c r="BT18" s="102"/>
      <c r="BU18" s="104"/>
      <c r="BV18" s="104"/>
      <c r="BW18" s="103"/>
      <c r="BX18" s="104"/>
      <c r="BY18" s="102"/>
      <c r="BZ18" s="104"/>
      <c r="CA18" s="104"/>
      <c r="CB18" s="103"/>
      <c r="CC18" s="104"/>
      <c r="CD18" s="102"/>
      <c r="CE18" s="104"/>
      <c r="CF18" s="104"/>
      <c r="CG18" s="103"/>
      <c r="CH18" s="104"/>
      <c r="CI18" s="102"/>
      <c r="CJ18" s="105"/>
      <c r="CK18" s="101"/>
      <c r="CL18" s="106"/>
      <c r="CM18" s="102"/>
      <c r="CN18" s="105"/>
      <c r="CO18" s="107"/>
      <c r="CP18" s="108"/>
      <c r="CQ18" s="108"/>
      <c r="CR18" s="108"/>
      <c r="CS18" s="223"/>
      <c r="CT18" s="223"/>
      <c r="CU18" s="223"/>
      <c r="CV18" s="223"/>
      <c r="CW18" s="223"/>
      <c r="CX18" s="102"/>
      <c r="CY18" s="236"/>
      <c r="CZ18" s="223"/>
      <c r="DA18" s="102"/>
      <c r="DB18" s="223"/>
      <c r="DC18" s="221"/>
    </row>
    <row r="19" spans="1:107" s="245" customFormat="1" x14ac:dyDescent="0.25">
      <c r="A19" s="239"/>
      <c r="B19" s="189"/>
      <c r="C19" s="240"/>
      <c r="D19" s="240"/>
      <c r="E19" s="100"/>
      <c r="F19" s="241"/>
      <c r="G19" s="242"/>
      <c r="H19" s="242"/>
      <c r="I19" s="252"/>
      <c r="J19" s="243"/>
      <c r="K19" s="244"/>
      <c r="M19" s="266"/>
      <c r="N19" s="246"/>
      <c r="O19" s="106"/>
      <c r="P19" s="188"/>
      <c r="Q19" s="189"/>
      <c r="R19" s="189"/>
      <c r="S19" s="101"/>
      <c r="T19" s="106"/>
      <c r="U19" s="101"/>
      <c r="V19" s="194"/>
      <c r="W19" s="323"/>
      <c r="X19" s="101"/>
      <c r="Y19" s="102"/>
      <c r="Z19" s="242"/>
      <c r="AA19" s="242"/>
      <c r="AB19" s="109"/>
      <c r="AC19" s="109"/>
      <c r="AD19" s="242"/>
      <c r="AE19" s="247"/>
      <c r="AF19" s="103"/>
      <c r="AG19" s="181"/>
      <c r="AH19" s="104"/>
      <c r="AI19" s="102"/>
      <c r="AJ19" s="248"/>
      <c r="AK19" s="102"/>
      <c r="AL19" s="102"/>
      <c r="AM19" s="102"/>
      <c r="AN19" s="109"/>
      <c r="AO19" s="110"/>
      <c r="AP19" s="111"/>
      <c r="AQ19" s="111"/>
      <c r="AR19" s="112"/>
      <c r="AS19" s="104"/>
      <c r="AT19" s="274"/>
      <c r="AU19" s="104"/>
      <c r="AV19" s="101"/>
      <c r="AW19" s="101"/>
      <c r="AX19" s="242"/>
      <c r="AY19" s="249"/>
      <c r="AZ19" s="101"/>
      <c r="BA19" s="101"/>
      <c r="BB19" s="102"/>
      <c r="BC19" s="106"/>
      <c r="BD19" s="101"/>
      <c r="BE19" s="102"/>
      <c r="BF19" s="100"/>
      <c r="BG19" s="101"/>
      <c r="BH19" s="102"/>
      <c r="BI19" s="102"/>
      <c r="BJ19" s="101"/>
      <c r="BK19" s="102"/>
      <c r="BL19" s="100"/>
      <c r="BM19" s="100"/>
      <c r="BN19" s="102"/>
      <c r="BO19" s="102"/>
      <c r="BP19" s="101"/>
      <c r="BQ19" s="102"/>
      <c r="BR19" s="102"/>
      <c r="BS19" s="102"/>
      <c r="BT19" s="102"/>
      <c r="BU19" s="104"/>
      <c r="BV19" s="104"/>
      <c r="BW19" s="103"/>
      <c r="BX19" s="104"/>
      <c r="BY19" s="102"/>
      <c r="BZ19" s="104"/>
      <c r="CA19" s="104"/>
      <c r="CB19" s="103"/>
      <c r="CC19" s="104"/>
      <c r="CD19" s="102"/>
      <c r="CE19" s="104"/>
      <c r="CF19" s="104"/>
      <c r="CG19" s="103"/>
      <c r="CH19" s="104"/>
      <c r="CI19" s="102"/>
      <c r="CJ19" s="105"/>
      <c r="CK19" s="101"/>
      <c r="CL19" s="106"/>
      <c r="CM19" s="102"/>
      <c r="CN19" s="105"/>
      <c r="CO19" s="107"/>
      <c r="CP19" s="108"/>
      <c r="CQ19" s="108"/>
      <c r="CR19" s="108"/>
      <c r="CS19" s="223"/>
      <c r="CT19" s="223"/>
      <c r="CU19" s="223"/>
      <c r="CV19" s="223"/>
      <c r="CW19" s="223"/>
      <c r="CX19" s="102"/>
      <c r="CY19" s="236"/>
      <c r="CZ19" s="223"/>
      <c r="DA19" s="102"/>
      <c r="DB19" s="223"/>
      <c r="DC19" s="221"/>
    </row>
    <row r="20" spans="1:107" s="245" customFormat="1" x14ac:dyDescent="0.25">
      <c r="A20" s="239"/>
      <c r="B20" s="189"/>
      <c r="C20" s="240"/>
      <c r="D20" s="240"/>
      <c r="E20" s="100"/>
      <c r="F20" s="241"/>
      <c r="G20" s="242"/>
      <c r="H20" s="242"/>
      <c r="I20" s="252"/>
      <c r="J20" s="243"/>
      <c r="K20" s="244"/>
      <c r="M20" s="266"/>
      <c r="N20" s="246"/>
      <c r="O20" s="106"/>
      <c r="P20" s="188"/>
      <c r="Q20" s="189"/>
      <c r="R20" s="189"/>
      <c r="S20" s="101"/>
      <c r="T20" s="106"/>
      <c r="U20" s="101"/>
      <c r="V20" s="194"/>
      <c r="W20" s="323"/>
      <c r="X20" s="101"/>
      <c r="Y20" s="102"/>
      <c r="Z20" s="242"/>
      <c r="AA20" s="242"/>
      <c r="AB20" s="109"/>
      <c r="AC20" s="109"/>
      <c r="AD20" s="242"/>
      <c r="AE20" s="247"/>
      <c r="AF20" s="103"/>
      <c r="AG20" s="181"/>
      <c r="AH20" s="104"/>
      <c r="AI20" s="102"/>
      <c r="AJ20" s="248"/>
      <c r="AK20" s="102"/>
      <c r="AL20" s="102"/>
      <c r="AM20" s="102"/>
      <c r="AN20" s="109"/>
      <c r="AO20" s="110"/>
      <c r="AP20" s="111"/>
      <c r="AQ20" s="111"/>
      <c r="AR20" s="112"/>
      <c r="AS20" s="104"/>
      <c r="AT20" s="274"/>
      <c r="AU20" s="104"/>
      <c r="AV20" s="101"/>
      <c r="AW20" s="101"/>
      <c r="AX20" s="242"/>
      <c r="AY20" s="249"/>
      <c r="AZ20" s="101"/>
      <c r="BA20" s="101"/>
      <c r="BB20" s="102"/>
      <c r="BC20" s="106"/>
      <c r="BD20" s="101"/>
      <c r="BE20" s="102"/>
      <c r="BF20" s="100"/>
      <c r="BG20" s="101"/>
      <c r="BH20" s="102"/>
      <c r="BI20" s="102"/>
      <c r="BJ20" s="101"/>
      <c r="BK20" s="102"/>
      <c r="BL20" s="100"/>
      <c r="BM20" s="100"/>
      <c r="BN20" s="102"/>
      <c r="BO20" s="102"/>
      <c r="BP20" s="101"/>
      <c r="BQ20" s="102"/>
      <c r="BR20" s="102"/>
      <c r="BS20" s="102"/>
      <c r="BT20" s="102"/>
      <c r="BU20" s="104"/>
      <c r="BV20" s="104"/>
      <c r="BW20" s="103"/>
      <c r="BX20" s="104"/>
      <c r="BY20" s="102"/>
      <c r="BZ20" s="104"/>
      <c r="CA20" s="104"/>
      <c r="CB20" s="103"/>
      <c r="CC20" s="104"/>
      <c r="CD20" s="102"/>
      <c r="CE20" s="104"/>
      <c r="CF20" s="104"/>
      <c r="CG20" s="103"/>
      <c r="CH20" s="104"/>
      <c r="CI20" s="102"/>
      <c r="CJ20" s="105"/>
      <c r="CK20" s="101"/>
      <c r="CL20" s="106"/>
      <c r="CM20" s="102"/>
      <c r="CN20" s="105"/>
      <c r="CO20" s="107"/>
      <c r="CP20" s="108"/>
      <c r="CQ20" s="108"/>
      <c r="CR20" s="108"/>
      <c r="CS20" s="223"/>
      <c r="CT20" s="223"/>
      <c r="CU20" s="223"/>
      <c r="CV20" s="223"/>
      <c r="CW20" s="223"/>
      <c r="CX20" s="102"/>
      <c r="CY20" s="236"/>
      <c r="CZ20" s="223"/>
      <c r="DA20" s="102"/>
      <c r="DB20" s="223"/>
      <c r="DC20" s="221"/>
    </row>
    <row r="21" spans="1:107" s="245" customFormat="1" x14ac:dyDescent="0.25">
      <c r="A21" s="239"/>
      <c r="B21" s="189"/>
      <c r="C21" s="240"/>
      <c r="D21" s="240"/>
      <c r="E21" s="100"/>
      <c r="F21" s="241"/>
      <c r="G21" s="242"/>
      <c r="H21" s="242"/>
      <c r="I21" s="252"/>
      <c r="J21" s="243"/>
      <c r="K21" s="244"/>
      <c r="M21" s="266"/>
      <c r="N21" s="246"/>
      <c r="O21" s="106"/>
      <c r="P21" s="188"/>
      <c r="Q21" s="189"/>
      <c r="R21" s="189"/>
      <c r="S21" s="101"/>
      <c r="T21" s="106"/>
      <c r="U21" s="101"/>
      <c r="V21" s="194"/>
      <c r="W21" s="323"/>
      <c r="X21" s="101"/>
      <c r="Y21" s="102"/>
      <c r="Z21" s="242"/>
      <c r="AA21" s="242"/>
      <c r="AB21" s="109"/>
      <c r="AC21" s="109"/>
      <c r="AD21" s="242"/>
      <c r="AE21" s="247"/>
      <c r="AF21" s="103"/>
      <c r="AG21" s="181"/>
      <c r="AH21" s="104"/>
      <c r="AI21" s="102"/>
      <c r="AJ21" s="248"/>
      <c r="AK21" s="102"/>
      <c r="AL21" s="102"/>
      <c r="AM21" s="102"/>
      <c r="AN21" s="109"/>
      <c r="AO21" s="110"/>
      <c r="AP21" s="111"/>
      <c r="AQ21" s="111"/>
      <c r="AR21" s="112"/>
      <c r="AS21" s="104"/>
      <c r="AT21" s="274"/>
      <c r="AU21" s="104"/>
      <c r="AV21" s="101"/>
      <c r="AW21" s="101"/>
      <c r="AX21" s="242"/>
      <c r="AY21" s="249"/>
      <c r="AZ21" s="101"/>
      <c r="BA21" s="101"/>
      <c r="BB21" s="102"/>
      <c r="BC21" s="106"/>
      <c r="BD21" s="101"/>
      <c r="BE21" s="102"/>
      <c r="BF21" s="100"/>
      <c r="BG21" s="101"/>
      <c r="BH21" s="102"/>
      <c r="BI21" s="102"/>
      <c r="BJ21" s="101"/>
      <c r="BK21" s="102"/>
      <c r="BL21" s="100"/>
      <c r="BM21" s="100"/>
      <c r="BN21" s="102"/>
      <c r="BO21" s="102"/>
      <c r="BP21" s="101"/>
      <c r="BQ21" s="102"/>
      <c r="BR21" s="102"/>
      <c r="BS21" s="102"/>
      <c r="BT21" s="102"/>
      <c r="BU21" s="104"/>
      <c r="BV21" s="104"/>
      <c r="BW21" s="103"/>
      <c r="BX21" s="104"/>
      <c r="BY21" s="102"/>
      <c r="BZ21" s="104"/>
      <c r="CA21" s="104"/>
      <c r="CB21" s="103"/>
      <c r="CC21" s="104"/>
      <c r="CD21" s="102"/>
      <c r="CE21" s="104"/>
      <c r="CF21" s="104"/>
      <c r="CG21" s="103"/>
      <c r="CH21" s="104"/>
      <c r="CI21" s="102"/>
      <c r="CJ21" s="105"/>
      <c r="CK21" s="101"/>
      <c r="CL21" s="106"/>
      <c r="CM21" s="102"/>
      <c r="CN21" s="105"/>
      <c r="CO21" s="107"/>
      <c r="CP21" s="108"/>
      <c r="CQ21" s="108"/>
      <c r="CR21" s="108"/>
      <c r="CS21" s="223"/>
      <c r="CT21" s="223"/>
      <c r="CU21" s="223"/>
      <c r="CV21" s="223"/>
      <c r="CW21" s="223"/>
      <c r="CX21" s="102"/>
      <c r="CY21" s="236"/>
      <c r="CZ21" s="223"/>
      <c r="DA21" s="102"/>
      <c r="DB21" s="223"/>
      <c r="DC21" s="221"/>
    </row>
    <row r="22" spans="1:107" s="245" customFormat="1" x14ac:dyDescent="0.25">
      <c r="A22" s="239"/>
      <c r="B22" s="189"/>
      <c r="C22" s="240"/>
      <c r="D22" s="240"/>
      <c r="E22" s="100"/>
      <c r="F22" s="241"/>
      <c r="G22" s="242"/>
      <c r="H22" s="242"/>
      <c r="I22" s="252"/>
      <c r="J22" s="243"/>
      <c r="K22" s="244"/>
      <c r="M22" s="266"/>
      <c r="N22" s="246"/>
      <c r="O22" s="106"/>
      <c r="P22" s="188"/>
      <c r="Q22" s="189"/>
      <c r="R22" s="189"/>
      <c r="S22" s="101"/>
      <c r="T22" s="106"/>
      <c r="U22" s="101"/>
      <c r="V22" s="194"/>
      <c r="W22" s="323"/>
      <c r="X22" s="101"/>
      <c r="Y22" s="102"/>
      <c r="Z22" s="242"/>
      <c r="AA22" s="242"/>
      <c r="AB22" s="109"/>
      <c r="AC22" s="109"/>
      <c r="AD22" s="242"/>
      <c r="AE22" s="247"/>
      <c r="AF22" s="103"/>
      <c r="AG22" s="181"/>
      <c r="AH22" s="104"/>
      <c r="AI22" s="102"/>
      <c r="AJ22" s="248"/>
      <c r="AK22" s="102"/>
      <c r="AL22" s="102"/>
      <c r="AM22" s="102"/>
      <c r="AN22" s="109"/>
      <c r="AO22" s="110"/>
      <c r="AP22" s="111"/>
      <c r="AQ22" s="111"/>
      <c r="AR22" s="112"/>
      <c r="AS22" s="104"/>
      <c r="AT22" s="274"/>
      <c r="AU22" s="104"/>
      <c r="AV22" s="101"/>
      <c r="AW22" s="101"/>
      <c r="AX22" s="242"/>
      <c r="AY22" s="249"/>
      <c r="AZ22" s="101"/>
      <c r="BA22" s="101"/>
      <c r="BB22" s="102"/>
      <c r="BC22" s="106"/>
      <c r="BD22" s="101"/>
      <c r="BE22" s="102"/>
      <c r="BF22" s="100"/>
      <c r="BG22" s="101"/>
      <c r="BH22" s="102"/>
      <c r="BI22" s="102"/>
      <c r="BJ22" s="101"/>
      <c r="BK22" s="102"/>
      <c r="BL22" s="100"/>
      <c r="BM22" s="100"/>
      <c r="BN22" s="102"/>
      <c r="BO22" s="102"/>
      <c r="BP22" s="101"/>
      <c r="BQ22" s="102"/>
      <c r="BR22" s="102"/>
      <c r="BS22" s="102"/>
      <c r="BT22" s="102"/>
      <c r="BU22" s="104"/>
      <c r="BV22" s="104"/>
      <c r="BW22" s="103"/>
      <c r="BX22" s="104"/>
      <c r="BY22" s="102"/>
      <c r="BZ22" s="104"/>
      <c r="CA22" s="104"/>
      <c r="CB22" s="103"/>
      <c r="CC22" s="104"/>
      <c r="CD22" s="102"/>
      <c r="CE22" s="104"/>
      <c r="CF22" s="104"/>
      <c r="CG22" s="103"/>
      <c r="CH22" s="104"/>
      <c r="CI22" s="102"/>
      <c r="CJ22" s="105"/>
      <c r="CK22" s="101"/>
      <c r="CL22" s="106"/>
      <c r="CM22" s="102"/>
      <c r="CN22" s="105"/>
      <c r="CO22" s="107"/>
      <c r="CP22" s="108"/>
      <c r="CQ22" s="108"/>
      <c r="CR22" s="108"/>
      <c r="CS22" s="223"/>
      <c r="CT22" s="223"/>
      <c r="CU22" s="223"/>
      <c r="CV22" s="223"/>
      <c r="CW22" s="223"/>
      <c r="CX22" s="102"/>
      <c r="CY22" s="236"/>
      <c r="CZ22" s="223"/>
      <c r="DA22" s="102"/>
      <c r="DB22" s="223"/>
      <c r="DC22" s="221"/>
    </row>
    <row r="23" spans="1:107" s="245" customFormat="1" x14ac:dyDescent="0.25">
      <c r="A23" s="239"/>
      <c r="B23" s="189"/>
      <c r="C23" s="240"/>
      <c r="D23" s="240"/>
      <c r="E23" s="100"/>
      <c r="F23" s="241"/>
      <c r="G23" s="242"/>
      <c r="H23" s="242"/>
      <c r="I23" s="252"/>
      <c r="J23" s="243"/>
      <c r="K23" s="244"/>
      <c r="M23" s="266"/>
      <c r="N23" s="246"/>
      <c r="O23" s="106"/>
      <c r="P23" s="188"/>
      <c r="Q23" s="189"/>
      <c r="R23" s="189"/>
      <c r="S23" s="101"/>
      <c r="T23" s="106"/>
      <c r="U23" s="101"/>
      <c r="V23" s="194"/>
      <c r="W23" s="323"/>
      <c r="X23" s="101"/>
      <c r="Y23" s="102"/>
      <c r="Z23" s="242"/>
      <c r="AA23" s="242"/>
      <c r="AB23" s="109"/>
      <c r="AC23" s="109"/>
      <c r="AD23" s="242"/>
      <c r="AE23" s="247"/>
      <c r="AF23" s="103"/>
      <c r="AG23" s="181"/>
      <c r="AH23" s="104"/>
      <c r="AI23" s="102"/>
      <c r="AJ23" s="248"/>
      <c r="AK23" s="102"/>
      <c r="AL23" s="102"/>
      <c r="AM23" s="102"/>
      <c r="AN23" s="109"/>
      <c r="AO23" s="110"/>
      <c r="AP23" s="111"/>
      <c r="AQ23" s="111"/>
      <c r="AR23" s="112"/>
      <c r="AS23" s="104"/>
      <c r="AT23" s="274"/>
      <c r="AU23" s="104"/>
      <c r="AV23" s="101"/>
      <c r="AW23" s="101"/>
      <c r="AX23" s="242"/>
      <c r="AY23" s="249"/>
      <c r="AZ23" s="101"/>
      <c r="BA23" s="101"/>
      <c r="BB23" s="102"/>
      <c r="BC23" s="106"/>
      <c r="BD23" s="101"/>
      <c r="BE23" s="102"/>
      <c r="BF23" s="100"/>
      <c r="BG23" s="101"/>
      <c r="BH23" s="102"/>
      <c r="BI23" s="102"/>
      <c r="BJ23" s="101"/>
      <c r="BK23" s="102"/>
      <c r="BL23" s="100"/>
      <c r="BM23" s="100"/>
      <c r="BN23" s="102"/>
      <c r="BO23" s="102"/>
      <c r="BP23" s="101"/>
      <c r="BQ23" s="102"/>
      <c r="BR23" s="102"/>
      <c r="BS23" s="102"/>
      <c r="BT23" s="102"/>
      <c r="BU23" s="104"/>
      <c r="BV23" s="104"/>
      <c r="BW23" s="103"/>
      <c r="BX23" s="104"/>
      <c r="BY23" s="102"/>
      <c r="BZ23" s="104"/>
      <c r="CA23" s="104"/>
      <c r="CB23" s="103"/>
      <c r="CC23" s="104"/>
      <c r="CD23" s="102"/>
      <c r="CE23" s="104"/>
      <c r="CF23" s="104"/>
      <c r="CG23" s="103"/>
      <c r="CH23" s="104"/>
      <c r="CI23" s="102"/>
      <c r="CJ23" s="105"/>
      <c r="CK23" s="101"/>
      <c r="CL23" s="106"/>
      <c r="CM23" s="102"/>
      <c r="CN23" s="105"/>
      <c r="CO23" s="107"/>
      <c r="CP23" s="108"/>
      <c r="CQ23" s="108"/>
      <c r="CR23" s="108"/>
      <c r="CS23" s="223"/>
      <c r="CT23" s="223"/>
      <c r="CU23" s="223"/>
      <c r="CV23" s="223"/>
      <c r="CW23" s="223"/>
      <c r="CX23" s="102"/>
      <c r="CY23" s="236"/>
      <c r="CZ23" s="223"/>
      <c r="DA23" s="102"/>
      <c r="DB23" s="223"/>
      <c r="DC23" s="221"/>
    </row>
    <row r="24" spans="1:107" s="245" customFormat="1" x14ac:dyDescent="0.25">
      <c r="A24" s="239"/>
      <c r="B24" s="189"/>
      <c r="C24" s="240"/>
      <c r="D24" s="240"/>
      <c r="E24" s="100"/>
      <c r="F24" s="241"/>
      <c r="G24" s="242"/>
      <c r="H24" s="242"/>
      <c r="I24" s="252"/>
      <c r="J24" s="243"/>
      <c r="K24" s="244"/>
      <c r="M24" s="266"/>
      <c r="N24" s="246"/>
      <c r="O24" s="106"/>
      <c r="P24" s="188"/>
      <c r="Q24" s="189"/>
      <c r="R24" s="189"/>
      <c r="S24" s="101"/>
      <c r="T24" s="106"/>
      <c r="U24" s="101"/>
      <c r="V24" s="194"/>
      <c r="W24" s="323"/>
      <c r="X24" s="101"/>
      <c r="Y24" s="102"/>
      <c r="Z24" s="242"/>
      <c r="AA24" s="242"/>
      <c r="AB24" s="109"/>
      <c r="AC24" s="109"/>
      <c r="AD24" s="242"/>
      <c r="AE24" s="247"/>
      <c r="AF24" s="103"/>
      <c r="AG24" s="181"/>
      <c r="AH24" s="104"/>
      <c r="AI24" s="102"/>
      <c r="AJ24" s="248"/>
      <c r="AK24" s="102"/>
      <c r="AL24" s="102"/>
      <c r="AM24" s="102"/>
      <c r="AN24" s="109"/>
      <c r="AO24" s="110"/>
      <c r="AP24" s="111"/>
      <c r="AQ24" s="111"/>
      <c r="AR24" s="112"/>
      <c r="AS24" s="104"/>
      <c r="AT24" s="274"/>
      <c r="AU24" s="104"/>
      <c r="AV24" s="101"/>
      <c r="AW24" s="101"/>
      <c r="AX24" s="242"/>
      <c r="AY24" s="249"/>
      <c r="AZ24" s="101"/>
      <c r="BA24" s="101"/>
      <c r="BB24" s="102"/>
      <c r="BC24" s="106"/>
      <c r="BD24" s="101"/>
      <c r="BE24" s="102"/>
      <c r="BF24" s="100"/>
      <c r="BG24" s="101"/>
      <c r="BH24" s="102"/>
      <c r="BI24" s="102"/>
      <c r="BJ24" s="101"/>
      <c r="BK24" s="102"/>
      <c r="BL24" s="100"/>
      <c r="BM24" s="100"/>
      <c r="BN24" s="102"/>
      <c r="BO24" s="102"/>
      <c r="BP24" s="101"/>
      <c r="BQ24" s="102"/>
      <c r="BR24" s="102"/>
      <c r="BS24" s="102"/>
      <c r="BT24" s="102"/>
      <c r="BU24" s="104"/>
      <c r="BV24" s="104"/>
      <c r="BW24" s="103"/>
      <c r="BX24" s="104"/>
      <c r="BY24" s="102"/>
      <c r="BZ24" s="104"/>
      <c r="CA24" s="104"/>
      <c r="CB24" s="103"/>
      <c r="CC24" s="104"/>
      <c r="CD24" s="102"/>
      <c r="CE24" s="104"/>
      <c r="CF24" s="104"/>
      <c r="CG24" s="103"/>
      <c r="CH24" s="104"/>
      <c r="CI24" s="102"/>
      <c r="CJ24" s="105"/>
      <c r="CK24" s="101"/>
      <c r="CL24" s="106"/>
      <c r="CM24" s="102"/>
      <c r="CN24" s="105"/>
      <c r="CO24" s="107"/>
      <c r="CP24" s="108"/>
      <c r="CQ24" s="108"/>
      <c r="CR24" s="108"/>
      <c r="CS24" s="223"/>
      <c r="CT24" s="223"/>
      <c r="CU24" s="223"/>
      <c r="CV24" s="223"/>
      <c r="CW24" s="223"/>
      <c r="CX24" s="102"/>
      <c r="CY24" s="236"/>
      <c r="CZ24" s="223"/>
      <c r="DA24" s="102"/>
      <c r="DB24" s="223"/>
      <c r="DC24" s="221"/>
    </row>
    <row r="25" spans="1:107" s="245" customFormat="1" x14ac:dyDescent="0.25">
      <c r="A25" s="239"/>
      <c r="B25" s="189"/>
      <c r="C25" s="240"/>
      <c r="D25" s="240"/>
      <c r="E25" s="100"/>
      <c r="F25" s="241"/>
      <c r="G25" s="242"/>
      <c r="H25" s="242"/>
      <c r="I25" s="252"/>
      <c r="J25" s="243"/>
      <c r="K25" s="244"/>
      <c r="M25" s="266"/>
      <c r="N25" s="246"/>
      <c r="O25" s="106"/>
      <c r="P25" s="188"/>
      <c r="Q25" s="189"/>
      <c r="R25" s="189"/>
      <c r="S25" s="101"/>
      <c r="T25" s="106"/>
      <c r="U25" s="101"/>
      <c r="V25" s="194"/>
      <c r="W25" s="323"/>
      <c r="X25" s="101"/>
      <c r="Y25" s="102"/>
      <c r="Z25" s="242"/>
      <c r="AA25" s="242"/>
      <c r="AB25" s="109"/>
      <c r="AC25" s="109"/>
      <c r="AD25" s="242"/>
      <c r="AE25" s="247"/>
      <c r="AF25" s="103"/>
      <c r="AG25" s="181"/>
      <c r="AH25" s="104"/>
      <c r="AI25" s="102"/>
      <c r="AJ25" s="248"/>
      <c r="AK25" s="102"/>
      <c r="AL25" s="102"/>
      <c r="AM25" s="102"/>
      <c r="AN25" s="109"/>
      <c r="AO25" s="110"/>
      <c r="AP25" s="111"/>
      <c r="AQ25" s="111"/>
      <c r="AR25" s="112"/>
      <c r="AS25" s="104"/>
      <c r="AT25" s="274"/>
      <c r="AU25" s="104"/>
      <c r="AV25" s="101"/>
      <c r="AW25" s="101"/>
      <c r="AX25" s="242"/>
      <c r="AY25" s="249"/>
      <c r="AZ25" s="101"/>
      <c r="BA25" s="101"/>
      <c r="BB25" s="102"/>
      <c r="BC25" s="106"/>
      <c r="BD25" s="101"/>
      <c r="BE25" s="102"/>
      <c r="BF25" s="100"/>
      <c r="BG25" s="101"/>
      <c r="BH25" s="102"/>
      <c r="BI25" s="102"/>
      <c r="BJ25" s="101"/>
      <c r="BK25" s="102"/>
      <c r="BL25" s="100"/>
      <c r="BM25" s="100"/>
      <c r="BN25" s="102"/>
      <c r="BO25" s="102"/>
      <c r="BP25" s="101"/>
      <c r="BQ25" s="102"/>
      <c r="BR25" s="102"/>
      <c r="BS25" s="102"/>
      <c r="BT25" s="102"/>
      <c r="BU25" s="104"/>
      <c r="BV25" s="104"/>
      <c r="BW25" s="103"/>
      <c r="BX25" s="104"/>
      <c r="BY25" s="102"/>
      <c r="BZ25" s="104"/>
      <c r="CA25" s="104"/>
      <c r="CB25" s="103"/>
      <c r="CC25" s="104"/>
      <c r="CD25" s="102"/>
      <c r="CE25" s="104"/>
      <c r="CF25" s="104"/>
      <c r="CG25" s="103"/>
      <c r="CH25" s="104"/>
      <c r="CI25" s="102"/>
      <c r="CJ25" s="105"/>
      <c r="CK25" s="101"/>
      <c r="CL25" s="106"/>
      <c r="CM25" s="102"/>
      <c r="CN25" s="105"/>
      <c r="CO25" s="107"/>
      <c r="CP25" s="108"/>
      <c r="CQ25" s="108"/>
      <c r="CR25" s="108"/>
      <c r="CS25" s="223"/>
      <c r="CT25" s="223"/>
      <c r="CU25" s="223"/>
      <c r="CV25" s="223"/>
      <c r="CW25" s="223"/>
      <c r="CX25" s="102"/>
      <c r="CY25" s="236"/>
      <c r="CZ25" s="223"/>
      <c r="DA25" s="102"/>
      <c r="DB25" s="223"/>
      <c r="DC25" s="221"/>
    </row>
    <row r="26" spans="1:107" s="245" customFormat="1" x14ac:dyDescent="0.25">
      <c r="A26" s="239"/>
      <c r="B26" s="189"/>
      <c r="C26" s="240"/>
      <c r="D26" s="240"/>
      <c r="E26" s="100"/>
      <c r="F26" s="241"/>
      <c r="G26" s="242"/>
      <c r="H26" s="242"/>
      <c r="I26" s="252"/>
      <c r="J26" s="243"/>
      <c r="K26" s="244"/>
      <c r="M26" s="266"/>
      <c r="N26" s="246"/>
      <c r="O26" s="106"/>
      <c r="P26" s="188"/>
      <c r="Q26" s="189"/>
      <c r="R26" s="189"/>
      <c r="S26" s="101"/>
      <c r="T26" s="106"/>
      <c r="U26" s="101"/>
      <c r="V26" s="194"/>
      <c r="W26" s="323"/>
      <c r="X26" s="101"/>
      <c r="Y26" s="102"/>
      <c r="Z26" s="242"/>
      <c r="AA26" s="242"/>
      <c r="AB26" s="109"/>
      <c r="AC26" s="109"/>
      <c r="AD26" s="242"/>
      <c r="AE26" s="247"/>
      <c r="AF26" s="103"/>
      <c r="AG26" s="181"/>
      <c r="AH26" s="104"/>
      <c r="AI26" s="102"/>
      <c r="AJ26" s="248"/>
      <c r="AK26" s="102"/>
      <c r="AL26" s="102"/>
      <c r="AM26" s="102"/>
      <c r="AN26" s="109"/>
      <c r="AO26" s="110"/>
      <c r="AP26" s="111"/>
      <c r="AQ26" s="111"/>
      <c r="AR26" s="112"/>
      <c r="AS26" s="104"/>
      <c r="AT26" s="274"/>
      <c r="AU26" s="104"/>
      <c r="AV26" s="101"/>
      <c r="AW26" s="101"/>
      <c r="AX26" s="242"/>
      <c r="AY26" s="249"/>
      <c r="AZ26" s="101"/>
      <c r="BA26" s="101"/>
      <c r="BB26" s="102"/>
      <c r="BC26" s="106"/>
      <c r="BD26" s="101"/>
      <c r="BE26" s="102"/>
      <c r="BF26" s="100"/>
      <c r="BG26" s="101"/>
      <c r="BH26" s="102"/>
      <c r="BI26" s="102"/>
      <c r="BJ26" s="101"/>
      <c r="BK26" s="102"/>
      <c r="BL26" s="100"/>
      <c r="BM26" s="100"/>
      <c r="BN26" s="102"/>
      <c r="BO26" s="102"/>
      <c r="BP26" s="101"/>
      <c r="BQ26" s="102"/>
      <c r="BR26" s="102"/>
      <c r="BS26" s="102"/>
      <c r="BT26" s="102"/>
      <c r="BU26" s="104"/>
      <c r="BV26" s="104"/>
      <c r="BW26" s="103"/>
      <c r="BX26" s="104"/>
      <c r="BY26" s="102"/>
      <c r="BZ26" s="104"/>
      <c r="CA26" s="104"/>
      <c r="CB26" s="103"/>
      <c r="CC26" s="104"/>
      <c r="CD26" s="102"/>
      <c r="CE26" s="104"/>
      <c r="CF26" s="104"/>
      <c r="CG26" s="103"/>
      <c r="CH26" s="104"/>
      <c r="CI26" s="102"/>
      <c r="CJ26" s="105"/>
      <c r="CK26" s="101"/>
      <c r="CL26" s="106"/>
      <c r="CM26" s="102"/>
      <c r="CN26" s="105"/>
      <c r="CO26" s="107"/>
      <c r="CP26" s="108"/>
      <c r="CQ26" s="108"/>
      <c r="CR26" s="108"/>
      <c r="CS26" s="223"/>
      <c r="CT26" s="223"/>
      <c r="CU26" s="223"/>
      <c r="CV26" s="223"/>
      <c r="CW26" s="223"/>
      <c r="CX26" s="102"/>
      <c r="CY26" s="236"/>
      <c r="CZ26" s="223"/>
      <c r="DA26" s="102"/>
      <c r="DB26" s="223"/>
      <c r="DC26" s="221"/>
    </row>
    <row r="27" spans="1:107" s="245" customFormat="1" x14ac:dyDescent="0.25">
      <c r="A27" s="239"/>
      <c r="B27" s="189"/>
      <c r="C27" s="240"/>
      <c r="D27" s="240"/>
      <c r="E27" s="100"/>
      <c r="F27" s="241"/>
      <c r="G27" s="242"/>
      <c r="H27" s="242"/>
      <c r="I27" s="252"/>
      <c r="J27" s="243"/>
      <c r="K27" s="244"/>
      <c r="M27" s="266"/>
      <c r="N27" s="246"/>
      <c r="O27" s="106"/>
      <c r="P27" s="188"/>
      <c r="Q27" s="189"/>
      <c r="R27" s="189"/>
      <c r="S27" s="101"/>
      <c r="T27" s="106"/>
      <c r="U27" s="101"/>
      <c r="V27" s="194"/>
      <c r="W27" s="323"/>
      <c r="X27" s="101"/>
      <c r="Y27" s="102"/>
      <c r="Z27" s="242"/>
      <c r="AA27" s="242"/>
      <c r="AB27" s="109"/>
      <c r="AC27" s="109"/>
      <c r="AD27" s="242"/>
      <c r="AE27" s="247"/>
      <c r="AF27" s="103"/>
      <c r="AG27" s="181"/>
      <c r="AH27" s="104"/>
      <c r="AI27" s="102"/>
      <c r="AJ27" s="248"/>
      <c r="AK27" s="102"/>
      <c r="AL27" s="102"/>
      <c r="AM27" s="102"/>
      <c r="AN27" s="109"/>
      <c r="AO27" s="110"/>
      <c r="AP27" s="111"/>
      <c r="AQ27" s="111"/>
      <c r="AR27" s="112"/>
      <c r="AS27" s="104"/>
      <c r="AT27" s="274"/>
      <c r="AU27" s="104"/>
      <c r="AV27" s="101"/>
      <c r="AW27" s="101"/>
      <c r="AX27" s="242"/>
      <c r="AY27" s="249"/>
      <c r="AZ27" s="101"/>
      <c r="BA27" s="101"/>
      <c r="BB27" s="102"/>
      <c r="BC27" s="106"/>
      <c r="BD27" s="101"/>
      <c r="BE27" s="102"/>
      <c r="BF27" s="100"/>
      <c r="BG27" s="101"/>
      <c r="BH27" s="102"/>
      <c r="BI27" s="102"/>
      <c r="BJ27" s="101"/>
      <c r="BK27" s="102"/>
      <c r="BL27" s="100"/>
      <c r="BM27" s="100"/>
      <c r="BN27" s="102"/>
      <c r="BO27" s="102"/>
      <c r="BP27" s="101"/>
      <c r="BQ27" s="102"/>
      <c r="BR27" s="102"/>
      <c r="BS27" s="102"/>
      <c r="BT27" s="102"/>
      <c r="BU27" s="104"/>
      <c r="BV27" s="104"/>
      <c r="BW27" s="103"/>
      <c r="BX27" s="104"/>
      <c r="BY27" s="102"/>
      <c r="BZ27" s="104"/>
      <c r="CA27" s="104"/>
      <c r="CB27" s="103"/>
      <c r="CC27" s="104"/>
      <c r="CD27" s="102"/>
      <c r="CE27" s="104"/>
      <c r="CF27" s="104"/>
      <c r="CG27" s="103"/>
      <c r="CH27" s="104"/>
      <c r="CI27" s="102"/>
      <c r="CJ27" s="105"/>
      <c r="CK27" s="101"/>
      <c r="CL27" s="106"/>
      <c r="CM27" s="102"/>
      <c r="CN27" s="105"/>
      <c r="CO27" s="107"/>
      <c r="CP27" s="108"/>
      <c r="CQ27" s="108"/>
      <c r="CR27" s="108"/>
      <c r="CS27" s="223"/>
      <c r="CT27" s="223"/>
      <c r="CU27" s="223"/>
      <c r="CV27" s="223"/>
      <c r="CW27" s="223"/>
      <c r="CX27" s="102"/>
      <c r="CY27" s="236"/>
      <c r="CZ27" s="223"/>
      <c r="DA27" s="102"/>
      <c r="DB27" s="223"/>
      <c r="DC27" s="221"/>
    </row>
    <row r="28" spans="1:107" s="245" customFormat="1" x14ac:dyDescent="0.25">
      <c r="A28" s="239"/>
      <c r="B28" s="189"/>
      <c r="C28" s="240"/>
      <c r="D28" s="240"/>
      <c r="E28" s="100"/>
      <c r="F28" s="241"/>
      <c r="G28" s="242"/>
      <c r="H28" s="242"/>
      <c r="I28" s="252"/>
      <c r="J28" s="243"/>
      <c r="K28" s="244"/>
      <c r="M28" s="266"/>
      <c r="N28" s="246"/>
      <c r="O28" s="106"/>
      <c r="P28" s="188"/>
      <c r="Q28" s="189"/>
      <c r="R28" s="189"/>
      <c r="S28" s="101"/>
      <c r="T28" s="106"/>
      <c r="U28" s="101"/>
      <c r="V28" s="194"/>
      <c r="W28" s="323"/>
      <c r="X28" s="101"/>
      <c r="Y28" s="102"/>
      <c r="Z28" s="242"/>
      <c r="AA28" s="242"/>
      <c r="AB28" s="109"/>
      <c r="AC28" s="109"/>
      <c r="AD28" s="242"/>
      <c r="AE28" s="247"/>
      <c r="AF28" s="103"/>
      <c r="AG28" s="181"/>
      <c r="AH28" s="104"/>
      <c r="AI28" s="102"/>
      <c r="AJ28" s="248"/>
      <c r="AK28" s="102"/>
      <c r="AL28" s="102"/>
      <c r="AM28" s="102"/>
      <c r="AN28" s="109"/>
      <c r="AO28" s="110"/>
      <c r="AP28" s="111"/>
      <c r="AQ28" s="111"/>
      <c r="AR28" s="112"/>
      <c r="AS28" s="104"/>
      <c r="AT28" s="274"/>
      <c r="AU28" s="104"/>
      <c r="AV28" s="101"/>
      <c r="AW28" s="101"/>
      <c r="AX28" s="242"/>
      <c r="AY28" s="249"/>
      <c r="AZ28" s="101"/>
      <c r="BA28" s="101"/>
      <c r="BB28" s="102"/>
      <c r="BC28" s="106"/>
      <c r="BD28" s="101"/>
      <c r="BE28" s="102"/>
      <c r="BF28" s="100"/>
      <c r="BG28" s="101"/>
      <c r="BH28" s="102"/>
      <c r="BI28" s="102"/>
      <c r="BJ28" s="101"/>
      <c r="BK28" s="102"/>
      <c r="BL28" s="100"/>
      <c r="BM28" s="100"/>
      <c r="BN28" s="102"/>
      <c r="BO28" s="102"/>
      <c r="BP28" s="101"/>
      <c r="BQ28" s="102"/>
      <c r="BR28" s="102"/>
      <c r="BS28" s="102"/>
      <c r="BT28" s="102"/>
      <c r="BU28" s="104"/>
      <c r="BV28" s="104"/>
      <c r="BW28" s="103"/>
      <c r="BX28" s="104"/>
      <c r="BY28" s="102"/>
      <c r="BZ28" s="104"/>
      <c r="CA28" s="104"/>
      <c r="CB28" s="103"/>
      <c r="CC28" s="104"/>
      <c r="CD28" s="102"/>
      <c r="CE28" s="104"/>
      <c r="CF28" s="104"/>
      <c r="CG28" s="103"/>
      <c r="CH28" s="104"/>
      <c r="CI28" s="102"/>
      <c r="CJ28" s="105"/>
      <c r="CK28" s="101"/>
      <c r="CL28" s="106"/>
      <c r="CM28" s="102"/>
      <c r="CN28" s="105"/>
      <c r="CO28" s="107"/>
      <c r="CP28" s="108"/>
      <c r="CQ28" s="108"/>
      <c r="CR28" s="108"/>
      <c r="CS28" s="223"/>
      <c r="CT28" s="223"/>
      <c r="CU28" s="223"/>
      <c r="CV28" s="223"/>
      <c r="CW28" s="223"/>
      <c r="CX28" s="102"/>
      <c r="CY28" s="236"/>
      <c r="CZ28" s="223"/>
      <c r="DA28" s="102"/>
      <c r="DB28" s="223"/>
      <c r="DC28" s="221"/>
    </row>
    <row r="29" spans="1:107" s="245" customFormat="1" x14ac:dyDescent="0.25">
      <c r="A29" s="239"/>
      <c r="B29" s="189"/>
      <c r="C29" s="240"/>
      <c r="D29" s="240"/>
      <c r="E29" s="100"/>
      <c r="F29" s="241"/>
      <c r="G29" s="242"/>
      <c r="H29" s="242"/>
      <c r="I29" s="252"/>
      <c r="J29" s="243"/>
      <c r="K29" s="244"/>
      <c r="M29" s="266"/>
      <c r="N29" s="246"/>
      <c r="O29" s="106"/>
      <c r="P29" s="188"/>
      <c r="Q29" s="189"/>
      <c r="R29" s="189"/>
      <c r="S29" s="101"/>
      <c r="T29" s="106"/>
      <c r="U29" s="101"/>
      <c r="V29" s="194"/>
      <c r="W29" s="323"/>
      <c r="X29" s="101"/>
      <c r="Y29" s="102"/>
      <c r="Z29" s="242"/>
      <c r="AA29" s="242"/>
      <c r="AB29" s="109"/>
      <c r="AC29" s="109"/>
      <c r="AD29" s="242"/>
      <c r="AE29" s="247"/>
      <c r="AF29" s="103"/>
      <c r="AG29" s="181"/>
      <c r="AH29" s="104"/>
      <c r="AI29" s="102"/>
      <c r="AJ29" s="248"/>
      <c r="AK29" s="102"/>
      <c r="AL29" s="102"/>
      <c r="AM29" s="102"/>
      <c r="AN29" s="109"/>
      <c r="AO29" s="110"/>
      <c r="AP29" s="111"/>
      <c r="AQ29" s="111"/>
      <c r="AR29" s="112"/>
      <c r="AS29" s="104"/>
      <c r="AT29" s="274"/>
      <c r="AU29" s="104"/>
      <c r="AV29" s="101"/>
      <c r="AW29" s="101"/>
      <c r="AX29" s="242"/>
      <c r="AY29" s="249"/>
      <c r="AZ29" s="101"/>
      <c r="BA29" s="101"/>
      <c r="BB29" s="102"/>
      <c r="BC29" s="106"/>
      <c r="BD29" s="101"/>
      <c r="BE29" s="102"/>
      <c r="BF29" s="100"/>
      <c r="BG29" s="101"/>
      <c r="BH29" s="102"/>
      <c r="BI29" s="102"/>
      <c r="BJ29" s="101"/>
      <c r="BK29" s="102"/>
      <c r="BL29" s="100"/>
      <c r="BM29" s="100"/>
      <c r="BN29" s="102"/>
      <c r="BO29" s="102"/>
      <c r="BP29" s="101"/>
      <c r="BQ29" s="102"/>
      <c r="BR29" s="102"/>
      <c r="BS29" s="102"/>
      <c r="BT29" s="102"/>
      <c r="BU29" s="104"/>
      <c r="BV29" s="104"/>
      <c r="BW29" s="103"/>
      <c r="BX29" s="104"/>
      <c r="BY29" s="102"/>
      <c r="BZ29" s="104"/>
      <c r="CA29" s="104"/>
      <c r="CB29" s="103"/>
      <c r="CC29" s="104"/>
      <c r="CD29" s="102"/>
      <c r="CE29" s="104"/>
      <c r="CF29" s="104"/>
      <c r="CG29" s="103"/>
      <c r="CH29" s="104"/>
      <c r="CI29" s="102"/>
      <c r="CJ29" s="105"/>
      <c r="CK29" s="101"/>
      <c r="CL29" s="106"/>
      <c r="CM29" s="102"/>
      <c r="CN29" s="105"/>
      <c r="CO29" s="107"/>
      <c r="CP29" s="108"/>
      <c r="CQ29" s="108"/>
      <c r="CR29" s="108"/>
      <c r="CS29" s="223"/>
      <c r="CT29" s="223"/>
      <c r="CU29" s="223"/>
      <c r="CV29" s="223"/>
      <c r="CW29" s="223"/>
      <c r="CX29" s="102"/>
      <c r="CY29" s="236"/>
      <c r="CZ29" s="223"/>
      <c r="DA29" s="102"/>
      <c r="DB29" s="223"/>
      <c r="DC29" s="221"/>
    </row>
    <row r="30" spans="1:107" s="245" customFormat="1" x14ac:dyDescent="0.25">
      <c r="A30" s="239"/>
      <c r="B30" s="189"/>
      <c r="C30" s="240"/>
      <c r="D30" s="240"/>
      <c r="E30" s="100"/>
      <c r="F30" s="241"/>
      <c r="G30" s="242"/>
      <c r="H30" s="242"/>
      <c r="I30" s="252"/>
      <c r="J30" s="243"/>
      <c r="K30" s="244"/>
      <c r="M30" s="266"/>
      <c r="N30" s="246"/>
      <c r="O30" s="106"/>
      <c r="P30" s="188"/>
      <c r="Q30" s="189"/>
      <c r="R30" s="189"/>
      <c r="S30" s="101"/>
      <c r="T30" s="106"/>
      <c r="U30" s="101"/>
      <c r="V30" s="194"/>
      <c r="W30" s="323"/>
      <c r="X30" s="101"/>
      <c r="Y30" s="102"/>
      <c r="Z30" s="242"/>
      <c r="AA30" s="242"/>
      <c r="AB30" s="109"/>
      <c r="AC30" s="109"/>
      <c r="AD30" s="242"/>
      <c r="AE30" s="247"/>
      <c r="AF30" s="103"/>
      <c r="AG30" s="181"/>
      <c r="AH30" s="104"/>
      <c r="AI30" s="102"/>
      <c r="AJ30" s="248"/>
      <c r="AK30" s="102"/>
      <c r="AL30" s="102"/>
      <c r="AM30" s="102"/>
      <c r="AN30" s="109"/>
      <c r="AO30" s="110"/>
      <c r="AP30" s="111"/>
      <c r="AQ30" s="111"/>
      <c r="AR30" s="112"/>
      <c r="AS30" s="104"/>
      <c r="AT30" s="274"/>
      <c r="AU30" s="104"/>
      <c r="AV30" s="101"/>
      <c r="AW30" s="101"/>
      <c r="AX30" s="242"/>
      <c r="AY30" s="249"/>
      <c r="AZ30" s="101"/>
      <c r="BA30" s="101"/>
      <c r="BB30" s="102"/>
      <c r="BC30" s="106"/>
      <c r="BD30" s="101"/>
      <c r="BE30" s="102"/>
      <c r="BF30" s="100"/>
      <c r="BG30" s="101"/>
      <c r="BH30" s="102"/>
      <c r="BI30" s="102"/>
      <c r="BJ30" s="101"/>
      <c r="BK30" s="102"/>
      <c r="BL30" s="100"/>
      <c r="BM30" s="100"/>
      <c r="BN30" s="102"/>
      <c r="BO30" s="102"/>
      <c r="BP30" s="101"/>
      <c r="BQ30" s="102"/>
      <c r="BR30" s="102"/>
      <c r="BS30" s="102"/>
      <c r="BT30" s="102"/>
      <c r="BU30" s="104"/>
      <c r="BV30" s="104"/>
      <c r="BW30" s="103"/>
      <c r="BX30" s="104"/>
      <c r="BY30" s="102"/>
      <c r="BZ30" s="104"/>
      <c r="CA30" s="104"/>
      <c r="CB30" s="103"/>
      <c r="CC30" s="104"/>
      <c r="CD30" s="102"/>
      <c r="CE30" s="104"/>
      <c r="CF30" s="104"/>
      <c r="CG30" s="103"/>
      <c r="CH30" s="104"/>
      <c r="CI30" s="102"/>
      <c r="CJ30" s="105"/>
      <c r="CK30" s="101"/>
      <c r="CL30" s="106"/>
      <c r="CM30" s="102"/>
      <c r="CN30" s="105"/>
      <c r="CO30" s="107"/>
      <c r="CP30" s="108"/>
      <c r="CQ30" s="108"/>
      <c r="CR30" s="108"/>
      <c r="CS30" s="223"/>
      <c r="CT30" s="223"/>
      <c r="CU30" s="223"/>
      <c r="CV30" s="223"/>
      <c r="CW30" s="223"/>
      <c r="CX30" s="102"/>
      <c r="CY30" s="236"/>
      <c r="CZ30" s="223"/>
      <c r="DA30" s="102"/>
      <c r="DB30" s="223"/>
      <c r="DC30" s="221"/>
    </row>
    <row r="31" spans="1:107" s="245" customFormat="1" x14ac:dyDescent="0.25">
      <c r="A31" s="239"/>
      <c r="B31" s="189"/>
      <c r="C31" s="240"/>
      <c r="D31" s="240"/>
      <c r="E31" s="100"/>
      <c r="F31" s="241"/>
      <c r="G31" s="242"/>
      <c r="H31" s="242"/>
      <c r="I31" s="252"/>
      <c r="J31" s="243"/>
      <c r="K31" s="244"/>
      <c r="M31" s="266"/>
      <c r="N31" s="246"/>
      <c r="O31" s="106"/>
      <c r="P31" s="188"/>
      <c r="Q31" s="189"/>
      <c r="R31" s="189"/>
      <c r="S31" s="101"/>
      <c r="T31" s="106"/>
      <c r="U31" s="101"/>
      <c r="V31" s="194"/>
      <c r="W31" s="323"/>
      <c r="X31" s="101"/>
      <c r="Y31" s="102"/>
      <c r="Z31" s="242"/>
      <c r="AA31" s="242"/>
      <c r="AB31" s="109"/>
      <c r="AC31" s="109"/>
      <c r="AD31" s="242"/>
      <c r="AE31" s="247"/>
      <c r="AF31" s="103"/>
      <c r="AG31" s="181"/>
      <c r="AH31" s="104"/>
      <c r="AI31" s="102"/>
      <c r="AJ31" s="248"/>
      <c r="AK31" s="102"/>
      <c r="AL31" s="102"/>
      <c r="AM31" s="102"/>
      <c r="AN31" s="109"/>
      <c r="AO31" s="110"/>
      <c r="AP31" s="111"/>
      <c r="AQ31" s="111"/>
      <c r="AR31" s="112"/>
      <c r="AS31" s="104"/>
      <c r="AT31" s="274"/>
      <c r="AU31" s="104"/>
      <c r="AV31" s="101"/>
      <c r="AW31" s="101"/>
      <c r="AX31" s="242"/>
      <c r="AY31" s="249"/>
      <c r="AZ31" s="101"/>
      <c r="BA31" s="101"/>
      <c r="BB31" s="102"/>
      <c r="BC31" s="106"/>
      <c r="BD31" s="101"/>
      <c r="BE31" s="102"/>
      <c r="BF31" s="100"/>
      <c r="BG31" s="101"/>
      <c r="BH31" s="102"/>
      <c r="BI31" s="102"/>
      <c r="BJ31" s="101"/>
      <c r="BK31" s="102"/>
      <c r="BL31" s="100"/>
      <c r="BM31" s="100"/>
      <c r="BN31" s="102"/>
      <c r="BO31" s="102"/>
      <c r="BP31" s="101"/>
      <c r="BQ31" s="102"/>
      <c r="BR31" s="102"/>
      <c r="BS31" s="102"/>
      <c r="BT31" s="102"/>
      <c r="BU31" s="104"/>
      <c r="BV31" s="104"/>
      <c r="BW31" s="103"/>
      <c r="BX31" s="104"/>
      <c r="BY31" s="102"/>
      <c r="BZ31" s="104"/>
      <c r="CA31" s="104"/>
      <c r="CB31" s="103"/>
      <c r="CC31" s="104"/>
      <c r="CD31" s="102"/>
      <c r="CE31" s="104"/>
      <c r="CF31" s="104"/>
      <c r="CG31" s="103"/>
      <c r="CH31" s="104"/>
      <c r="CI31" s="102"/>
      <c r="CJ31" s="105"/>
      <c r="CK31" s="101"/>
      <c r="CL31" s="106"/>
      <c r="CM31" s="102"/>
      <c r="CN31" s="105"/>
      <c r="CO31" s="107"/>
      <c r="CP31" s="108"/>
      <c r="CQ31" s="108"/>
      <c r="CR31" s="108"/>
      <c r="CS31" s="223"/>
      <c r="CT31" s="223"/>
      <c r="CU31" s="223"/>
      <c r="CV31" s="223"/>
      <c r="CW31" s="223"/>
      <c r="CX31" s="102"/>
      <c r="CY31" s="236"/>
      <c r="CZ31" s="223"/>
      <c r="DA31" s="102"/>
      <c r="DB31" s="223"/>
      <c r="DC31" s="221"/>
    </row>
    <row r="32" spans="1:107" s="245" customFormat="1" x14ac:dyDescent="0.25">
      <c r="A32" s="239"/>
      <c r="B32" s="189"/>
      <c r="C32" s="240"/>
      <c r="D32" s="240"/>
      <c r="E32" s="100"/>
      <c r="F32" s="241"/>
      <c r="G32" s="242"/>
      <c r="H32" s="242"/>
      <c r="I32" s="252"/>
      <c r="J32" s="243"/>
      <c r="K32" s="244"/>
      <c r="M32" s="266"/>
      <c r="N32" s="246"/>
      <c r="O32" s="106"/>
      <c r="P32" s="188"/>
      <c r="Q32" s="189"/>
      <c r="R32" s="189"/>
      <c r="S32" s="101"/>
      <c r="T32" s="106"/>
      <c r="U32" s="101"/>
      <c r="V32" s="194"/>
      <c r="W32" s="323"/>
      <c r="X32" s="101"/>
      <c r="Y32" s="102"/>
      <c r="Z32" s="242"/>
      <c r="AA32" s="242"/>
      <c r="AB32" s="109"/>
      <c r="AC32" s="109"/>
      <c r="AD32" s="242"/>
      <c r="AE32" s="247"/>
      <c r="AF32" s="103"/>
      <c r="AG32" s="181"/>
      <c r="AH32" s="104"/>
      <c r="AI32" s="102"/>
      <c r="AJ32" s="248"/>
      <c r="AK32" s="102"/>
      <c r="AL32" s="102"/>
      <c r="AM32" s="102"/>
      <c r="AN32" s="109"/>
      <c r="AO32" s="110"/>
      <c r="AP32" s="111"/>
      <c r="AQ32" s="111"/>
      <c r="AR32" s="112"/>
      <c r="AS32" s="104"/>
      <c r="AT32" s="274"/>
      <c r="AU32" s="104"/>
      <c r="AV32" s="101"/>
      <c r="AW32" s="101"/>
      <c r="AX32" s="242"/>
      <c r="AY32" s="249"/>
      <c r="AZ32" s="101"/>
      <c r="BA32" s="101"/>
      <c r="BB32" s="102"/>
      <c r="BC32" s="106"/>
      <c r="BD32" s="101"/>
      <c r="BE32" s="102"/>
      <c r="BF32" s="100"/>
      <c r="BG32" s="101"/>
      <c r="BH32" s="102"/>
      <c r="BI32" s="102"/>
      <c r="BJ32" s="101"/>
      <c r="BK32" s="102"/>
      <c r="BL32" s="100"/>
      <c r="BM32" s="100"/>
      <c r="BN32" s="102"/>
      <c r="BO32" s="102"/>
      <c r="BP32" s="101"/>
      <c r="BQ32" s="102"/>
      <c r="BR32" s="102"/>
      <c r="BS32" s="102"/>
      <c r="BT32" s="102"/>
      <c r="BU32" s="104"/>
      <c r="BV32" s="104"/>
      <c r="BW32" s="103"/>
      <c r="BX32" s="104"/>
      <c r="BY32" s="102"/>
      <c r="BZ32" s="104"/>
      <c r="CA32" s="104"/>
      <c r="CB32" s="103"/>
      <c r="CC32" s="104"/>
      <c r="CD32" s="102"/>
      <c r="CE32" s="104"/>
      <c r="CF32" s="104"/>
      <c r="CG32" s="103"/>
      <c r="CH32" s="104"/>
      <c r="CI32" s="102"/>
      <c r="CJ32" s="105"/>
      <c r="CK32" s="101"/>
      <c r="CL32" s="106"/>
      <c r="CM32" s="102"/>
      <c r="CN32" s="105"/>
      <c r="CO32" s="107"/>
      <c r="CP32" s="108"/>
      <c r="CQ32" s="108"/>
      <c r="CR32" s="108"/>
      <c r="CS32" s="223"/>
      <c r="CT32" s="223"/>
      <c r="CU32" s="223"/>
      <c r="CV32" s="223"/>
      <c r="CW32" s="223"/>
      <c r="CX32" s="102"/>
      <c r="CY32" s="236"/>
      <c r="CZ32" s="223"/>
      <c r="DA32" s="102"/>
      <c r="DB32" s="223"/>
      <c r="DC32" s="221"/>
    </row>
    <row r="33" spans="1:107" s="245" customFormat="1" x14ac:dyDescent="0.25">
      <c r="A33" s="239"/>
      <c r="B33" s="189"/>
      <c r="C33" s="240"/>
      <c r="D33" s="240"/>
      <c r="E33" s="100"/>
      <c r="F33" s="241"/>
      <c r="G33" s="242"/>
      <c r="H33" s="242"/>
      <c r="I33" s="252"/>
      <c r="J33" s="243"/>
      <c r="K33" s="244"/>
      <c r="M33" s="266"/>
      <c r="N33" s="246"/>
      <c r="O33" s="106"/>
      <c r="P33" s="188"/>
      <c r="Q33" s="189"/>
      <c r="R33" s="189"/>
      <c r="S33" s="101"/>
      <c r="T33" s="106"/>
      <c r="U33" s="101"/>
      <c r="V33" s="194"/>
      <c r="W33" s="323"/>
      <c r="X33" s="101"/>
      <c r="Y33" s="102"/>
      <c r="Z33" s="242"/>
      <c r="AA33" s="242"/>
      <c r="AB33" s="109"/>
      <c r="AC33" s="109"/>
      <c r="AD33" s="242"/>
      <c r="AE33" s="247"/>
      <c r="AF33" s="103"/>
      <c r="AG33" s="181"/>
      <c r="AH33" s="104"/>
      <c r="AI33" s="102"/>
      <c r="AJ33" s="248"/>
      <c r="AK33" s="102"/>
      <c r="AL33" s="102"/>
      <c r="AM33" s="102"/>
      <c r="AN33" s="109"/>
      <c r="AO33" s="110"/>
      <c r="AP33" s="111"/>
      <c r="AQ33" s="111"/>
      <c r="AR33" s="112"/>
      <c r="AS33" s="104"/>
      <c r="AT33" s="274"/>
      <c r="AU33" s="104"/>
      <c r="AV33" s="101"/>
      <c r="AW33" s="101"/>
      <c r="AX33" s="242"/>
      <c r="AY33" s="249"/>
      <c r="AZ33" s="101"/>
      <c r="BA33" s="101"/>
      <c r="BB33" s="102"/>
      <c r="BC33" s="106"/>
      <c r="BD33" s="101"/>
      <c r="BE33" s="102"/>
      <c r="BF33" s="100"/>
      <c r="BG33" s="101"/>
      <c r="BH33" s="102"/>
      <c r="BI33" s="102"/>
      <c r="BJ33" s="101"/>
      <c r="BK33" s="102"/>
      <c r="BL33" s="100"/>
      <c r="BM33" s="100"/>
      <c r="BN33" s="102"/>
      <c r="BO33" s="102"/>
      <c r="BP33" s="101"/>
      <c r="BQ33" s="102"/>
      <c r="BR33" s="102"/>
      <c r="BS33" s="102"/>
      <c r="BT33" s="102"/>
      <c r="BU33" s="104"/>
      <c r="BV33" s="104"/>
      <c r="BW33" s="103"/>
      <c r="BX33" s="104"/>
      <c r="BY33" s="102"/>
      <c r="BZ33" s="104"/>
      <c r="CA33" s="104"/>
      <c r="CB33" s="103"/>
      <c r="CC33" s="104"/>
      <c r="CD33" s="102"/>
      <c r="CE33" s="104"/>
      <c r="CF33" s="104"/>
      <c r="CG33" s="103"/>
      <c r="CH33" s="104"/>
      <c r="CI33" s="102"/>
      <c r="CJ33" s="105"/>
      <c r="CK33" s="101"/>
      <c r="CL33" s="106"/>
      <c r="CM33" s="102"/>
      <c r="CN33" s="105"/>
      <c r="CO33" s="107"/>
      <c r="CP33" s="108"/>
      <c r="CQ33" s="108"/>
      <c r="CR33" s="108"/>
      <c r="CS33" s="223"/>
      <c r="CT33" s="223"/>
      <c r="CU33" s="223"/>
      <c r="CV33" s="223"/>
      <c r="CW33" s="223"/>
      <c r="CX33" s="102"/>
      <c r="CY33" s="236"/>
      <c r="CZ33" s="223"/>
      <c r="DA33" s="102"/>
      <c r="DB33" s="223"/>
      <c r="DC33" s="221"/>
    </row>
    <row r="34" spans="1:107" s="245" customFormat="1" x14ac:dyDescent="0.25">
      <c r="A34" s="239"/>
      <c r="B34" s="189"/>
      <c r="C34" s="240"/>
      <c r="D34" s="240"/>
      <c r="E34" s="100"/>
      <c r="F34" s="241"/>
      <c r="G34" s="242"/>
      <c r="H34" s="242"/>
      <c r="I34" s="252"/>
      <c r="J34" s="243"/>
      <c r="K34" s="244"/>
      <c r="M34" s="266"/>
      <c r="N34" s="246"/>
      <c r="O34" s="106"/>
      <c r="P34" s="188"/>
      <c r="Q34" s="189"/>
      <c r="R34" s="189"/>
      <c r="S34" s="101"/>
      <c r="T34" s="106"/>
      <c r="U34" s="101"/>
      <c r="V34" s="194"/>
      <c r="W34" s="323"/>
      <c r="X34" s="101"/>
      <c r="Y34" s="102"/>
      <c r="Z34" s="242"/>
      <c r="AA34" s="242"/>
      <c r="AB34" s="109"/>
      <c r="AC34" s="109"/>
      <c r="AD34" s="242"/>
      <c r="AE34" s="247"/>
      <c r="AF34" s="103"/>
      <c r="AG34" s="181"/>
      <c r="AH34" s="104"/>
      <c r="AI34" s="102"/>
      <c r="AJ34" s="248"/>
      <c r="AK34" s="102"/>
      <c r="AL34" s="102"/>
      <c r="AM34" s="102"/>
      <c r="AN34" s="109"/>
      <c r="AO34" s="110"/>
      <c r="AP34" s="111"/>
      <c r="AQ34" s="111"/>
      <c r="AR34" s="112"/>
      <c r="AS34" s="104"/>
      <c r="AT34" s="274"/>
      <c r="AU34" s="104"/>
      <c r="AV34" s="101"/>
      <c r="AW34" s="101"/>
      <c r="AX34" s="242"/>
      <c r="AY34" s="249"/>
      <c r="AZ34" s="101"/>
      <c r="BA34" s="101"/>
      <c r="BB34" s="102"/>
      <c r="BC34" s="106"/>
      <c r="BD34" s="101"/>
      <c r="BE34" s="102"/>
      <c r="BF34" s="100"/>
      <c r="BG34" s="101"/>
      <c r="BH34" s="102"/>
      <c r="BI34" s="102"/>
      <c r="BJ34" s="101"/>
      <c r="BK34" s="102"/>
      <c r="BL34" s="100"/>
      <c r="BM34" s="100"/>
      <c r="BN34" s="102"/>
      <c r="BO34" s="102"/>
      <c r="BP34" s="101"/>
      <c r="BQ34" s="102"/>
      <c r="BR34" s="102"/>
      <c r="BS34" s="102"/>
      <c r="BT34" s="102"/>
      <c r="BU34" s="104"/>
      <c r="BV34" s="104"/>
      <c r="BW34" s="103"/>
      <c r="BX34" s="104"/>
      <c r="BY34" s="102"/>
      <c r="BZ34" s="104"/>
      <c r="CA34" s="104"/>
      <c r="CB34" s="103"/>
      <c r="CC34" s="104"/>
      <c r="CD34" s="102"/>
      <c r="CE34" s="104"/>
      <c r="CF34" s="104"/>
      <c r="CG34" s="103"/>
      <c r="CH34" s="104"/>
      <c r="CI34" s="102"/>
      <c r="CJ34" s="105"/>
      <c r="CK34" s="101"/>
      <c r="CL34" s="106"/>
      <c r="CM34" s="102"/>
      <c r="CN34" s="105"/>
      <c r="CO34" s="107"/>
      <c r="CP34" s="108"/>
      <c r="CQ34" s="108"/>
      <c r="CR34" s="108"/>
      <c r="CS34" s="223"/>
      <c r="CT34" s="223"/>
      <c r="CU34" s="223"/>
      <c r="CV34" s="223"/>
      <c r="CW34" s="223"/>
      <c r="CX34" s="102"/>
      <c r="CY34" s="236"/>
      <c r="CZ34" s="223"/>
      <c r="DA34" s="102"/>
      <c r="DB34" s="223"/>
      <c r="DC34" s="221"/>
    </row>
    <row r="35" spans="1:107" s="245" customFormat="1" x14ac:dyDescent="0.25">
      <c r="A35" s="239"/>
      <c r="B35" s="189"/>
      <c r="C35" s="240"/>
      <c r="D35" s="240"/>
      <c r="E35" s="100"/>
      <c r="F35" s="241"/>
      <c r="G35" s="242"/>
      <c r="H35" s="242"/>
      <c r="I35" s="252"/>
      <c r="J35" s="243"/>
      <c r="K35" s="244"/>
      <c r="M35" s="266"/>
      <c r="N35" s="246"/>
      <c r="O35" s="106"/>
      <c r="P35" s="188"/>
      <c r="Q35" s="189"/>
      <c r="R35" s="189"/>
      <c r="S35" s="101"/>
      <c r="T35" s="106"/>
      <c r="U35" s="101"/>
      <c r="V35" s="194"/>
      <c r="W35" s="323"/>
      <c r="X35" s="101"/>
      <c r="Y35" s="102"/>
      <c r="Z35" s="242"/>
      <c r="AA35" s="242"/>
      <c r="AB35" s="109"/>
      <c r="AC35" s="109"/>
      <c r="AD35" s="242"/>
      <c r="AE35" s="247"/>
      <c r="AF35" s="103"/>
      <c r="AG35" s="181"/>
      <c r="AH35" s="104"/>
      <c r="AI35" s="102"/>
      <c r="AJ35" s="248"/>
      <c r="AK35" s="102"/>
      <c r="AL35" s="102"/>
      <c r="AM35" s="102"/>
      <c r="AN35" s="109"/>
      <c r="AO35" s="110"/>
      <c r="AP35" s="111"/>
      <c r="AQ35" s="111"/>
      <c r="AR35" s="112"/>
      <c r="AS35" s="104"/>
      <c r="AT35" s="274"/>
      <c r="AU35" s="104"/>
      <c r="AV35" s="101"/>
      <c r="AW35" s="101"/>
      <c r="AX35" s="242"/>
      <c r="AY35" s="249"/>
      <c r="AZ35" s="101"/>
      <c r="BA35" s="101"/>
      <c r="BB35" s="102"/>
      <c r="BC35" s="106"/>
      <c r="BD35" s="101"/>
      <c r="BE35" s="102"/>
      <c r="BF35" s="100"/>
      <c r="BG35" s="101"/>
      <c r="BH35" s="102"/>
      <c r="BI35" s="102"/>
      <c r="BJ35" s="101"/>
      <c r="BK35" s="102"/>
      <c r="BL35" s="100"/>
      <c r="BM35" s="100"/>
      <c r="BN35" s="102"/>
      <c r="BO35" s="102"/>
      <c r="BP35" s="101"/>
      <c r="BQ35" s="102"/>
      <c r="BR35" s="102"/>
      <c r="BS35" s="102"/>
      <c r="BT35" s="102"/>
      <c r="BU35" s="104"/>
      <c r="BV35" s="104"/>
      <c r="BW35" s="103"/>
      <c r="BX35" s="104"/>
      <c r="BY35" s="102"/>
      <c r="BZ35" s="104"/>
      <c r="CA35" s="104"/>
      <c r="CB35" s="103"/>
      <c r="CC35" s="104"/>
      <c r="CD35" s="102"/>
      <c r="CE35" s="104"/>
      <c r="CF35" s="104"/>
      <c r="CG35" s="103"/>
      <c r="CH35" s="104"/>
      <c r="CI35" s="102"/>
      <c r="CJ35" s="105"/>
      <c r="CK35" s="101"/>
      <c r="CL35" s="106"/>
      <c r="CM35" s="102"/>
      <c r="CN35" s="105"/>
      <c r="CO35" s="107"/>
      <c r="CP35" s="108"/>
      <c r="CQ35" s="108"/>
      <c r="CR35" s="108"/>
      <c r="CS35" s="223"/>
      <c r="CT35" s="223"/>
      <c r="CU35" s="223"/>
      <c r="CV35" s="223"/>
      <c r="CW35" s="223"/>
      <c r="CX35" s="102"/>
      <c r="CY35" s="236"/>
      <c r="CZ35" s="223"/>
      <c r="DA35" s="102"/>
      <c r="DB35" s="223"/>
      <c r="DC35" s="221"/>
    </row>
    <row r="36" spans="1:107" s="245" customFormat="1" x14ac:dyDescent="0.25">
      <c r="A36" s="239"/>
      <c r="B36" s="189"/>
      <c r="C36" s="240"/>
      <c r="D36" s="240"/>
      <c r="E36" s="100"/>
      <c r="F36" s="241"/>
      <c r="G36" s="242"/>
      <c r="H36" s="242"/>
      <c r="I36" s="252"/>
      <c r="J36" s="243"/>
      <c r="K36" s="244"/>
      <c r="M36" s="266"/>
      <c r="N36" s="246"/>
      <c r="O36" s="106"/>
      <c r="P36" s="188"/>
      <c r="Q36" s="189"/>
      <c r="R36" s="189"/>
      <c r="S36" s="101"/>
      <c r="T36" s="106"/>
      <c r="U36" s="101"/>
      <c r="V36" s="194"/>
      <c r="W36" s="323"/>
      <c r="X36" s="101"/>
      <c r="Y36" s="102"/>
      <c r="Z36" s="242"/>
      <c r="AA36" s="242"/>
      <c r="AB36" s="109"/>
      <c r="AC36" s="109"/>
      <c r="AD36" s="242"/>
      <c r="AE36" s="247"/>
      <c r="AF36" s="103"/>
      <c r="AG36" s="181"/>
      <c r="AH36" s="104"/>
      <c r="AI36" s="102"/>
      <c r="AJ36" s="248"/>
      <c r="AK36" s="102"/>
      <c r="AL36" s="102"/>
      <c r="AM36" s="102"/>
      <c r="AN36" s="109"/>
      <c r="AO36" s="110"/>
      <c r="AP36" s="111"/>
      <c r="AQ36" s="111"/>
      <c r="AR36" s="112"/>
      <c r="AS36" s="104"/>
      <c r="AT36" s="274"/>
      <c r="AU36" s="104"/>
      <c r="AV36" s="101"/>
      <c r="AW36" s="101"/>
      <c r="AX36" s="242"/>
      <c r="AY36" s="249"/>
      <c r="AZ36" s="101"/>
      <c r="BA36" s="101"/>
      <c r="BB36" s="102"/>
      <c r="BC36" s="106"/>
      <c r="BD36" s="101"/>
      <c r="BE36" s="102"/>
      <c r="BF36" s="100"/>
      <c r="BG36" s="101"/>
      <c r="BH36" s="102"/>
      <c r="BI36" s="102"/>
      <c r="BJ36" s="101"/>
      <c r="BK36" s="102"/>
      <c r="BL36" s="100"/>
      <c r="BM36" s="100"/>
      <c r="BN36" s="102"/>
      <c r="BO36" s="102"/>
      <c r="BP36" s="101"/>
      <c r="BQ36" s="102"/>
      <c r="BR36" s="102"/>
      <c r="BS36" s="102"/>
      <c r="BT36" s="102"/>
      <c r="BU36" s="104"/>
      <c r="BV36" s="104"/>
      <c r="BW36" s="103"/>
      <c r="BX36" s="104"/>
      <c r="BY36" s="102"/>
      <c r="BZ36" s="104"/>
      <c r="CA36" s="104"/>
      <c r="CB36" s="103"/>
      <c r="CC36" s="104"/>
      <c r="CD36" s="102"/>
      <c r="CE36" s="104"/>
      <c r="CF36" s="104"/>
      <c r="CG36" s="103"/>
      <c r="CH36" s="104"/>
      <c r="CI36" s="102"/>
      <c r="CJ36" s="105"/>
      <c r="CK36" s="101"/>
      <c r="CL36" s="106"/>
      <c r="CM36" s="102"/>
      <c r="CN36" s="105"/>
      <c r="CO36" s="107"/>
      <c r="CP36" s="108"/>
      <c r="CQ36" s="108"/>
      <c r="CR36" s="108"/>
      <c r="CS36" s="223"/>
      <c r="CT36" s="223"/>
      <c r="CU36" s="223"/>
      <c r="CV36" s="223"/>
      <c r="CW36" s="223"/>
      <c r="CX36" s="102"/>
      <c r="CY36" s="236"/>
      <c r="CZ36" s="223"/>
      <c r="DA36" s="102"/>
      <c r="DB36" s="223"/>
      <c r="DC36" s="221"/>
    </row>
    <row r="37" spans="1:107" s="245" customFormat="1" x14ac:dyDescent="0.25">
      <c r="A37" s="239"/>
      <c r="B37" s="189"/>
      <c r="C37" s="240"/>
      <c r="D37" s="240"/>
      <c r="E37" s="100"/>
      <c r="F37" s="241"/>
      <c r="G37" s="242"/>
      <c r="H37" s="242"/>
      <c r="I37" s="252"/>
      <c r="J37" s="243"/>
      <c r="K37" s="244"/>
      <c r="M37" s="266"/>
      <c r="N37" s="246"/>
      <c r="O37" s="106"/>
      <c r="P37" s="188"/>
      <c r="Q37" s="189"/>
      <c r="R37" s="189"/>
      <c r="S37" s="101"/>
      <c r="T37" s="106"/>
      <c r="U37" s="101"/>
      <c r="V37" s="194"/>
      <c r="W37" s="323"/>
      <c r="X37" s="101"/>
      <c r="Y37" s="102"/>
      <c r="Z37" s="242"/>
      <c r="AA37" s="242"/>
      <c r="AB37" s="109"/>
      <c r="AC37" s="109"/>
      <c r="AD37" s="242"/>
      <c r="AE37" s="247"/>
      <c r="AF37" s="103"/>
      <c r="AG37" s="181"/>
      <c r="AH37" s="104"/>
      <c r="AI37" s="102"/>
      <c r="AJ37" s="248"/>
      <c r="AK37" s="102"/>
      <c r="AL37" s="102"/>
      <c r="AM37" s="102"/>
      <c r="AN37" s="109"/>
      <c r="AO37" s="110"/>
      <c r="AP37" s="111"/>
      <c r="AQ37" s="111"/>
      <c r="AR37" s="112"/>
      <c r="AS37" s="104"/>
      <c r="AT37" s="274"/>
      <c r="AU37" s="104"/>
      <c r="AV37" s="101"/>
      <c r="AW37" s="101"/>
      <c r="AX37" s="242"/>
      <c r="AY37" s="249"/>
      <c r="AZ37" s="101"/>
      <c r="BA37" s="101"/>
      <c r="BB37" s="102"/>
      <c r="BC37" s="106"/>
      <c r="BD37" s="101"/>
      <c r="BE37" s="102"/>
      <c r="BF37" s="100"/>
      <c r="BG37" s="101"/>
      <c r="BH37" s="102"/>
      <c r="BI37" s="102"/>
      <c r="BJ37" s="101"/>
      <c r="BK37" s="102"/>
      <c r="BL37" s="100"/>
      <c r="BM37" s="100"/>
      <c r="BN37" s="102"/>
      <c r="BO37" s="102"/>
      <c r="BP37" s="101"/>
      <c r="BQ37" s="102"/>
      <c r="BR37" s="102"/>
      <c r="BS37" s="102"/>
      <c r="BT37" s="102"/>
      <c r="BU37" s="104"/>
      <c r="BV37" s="104"/>
      <c r="BW37" s="103"/>
      <c r="BX37" s="104"/>
      <c r="BY37" s="102"/>
      <c r="BZ37" s="104"/>
      <c r="CA37" s="104"/>
      <c r="CB37" s="103"/>
      <c r="CC37" s="104"/>
      <c r="CD37" s="102"/>
      <c r="CE37" s="104"/>
      <c r="CF37" s="104"/>
      <c r="CG37" s="103"/>
      <c r="CH37" s="104"/>
      <c r="CI37" s="102"/>
      <c r="CJ37" s="105"/>
      <c r="CK37" s="101"/>
      <c r="CL37" s="106"/>
      <c r="CM37" s="102"/>
      <c r="CN37" s="105"/>
      <c r="CO37" s="107"/>
      <c r="CP37" s="108"/>
      <c r="CQ37" s="108"/>
      <c r="CR37" s="108"/>
      <c r="CS37" s="223"/>
      <c r="CT37" s="223"/>
      <c r="CU37" s="223"/>
      <c r="CV37" s="223"/>
      <c r="CW37" s="223"/>
      <c r="CX37" s="102"/>
      <c r="CY37" s="236"/>
      <c r="CZ37" s="223"/>
      <c r="DA37" s="102"/>
      <c r="DB37" s="223"/>
      <c r="DC37" s="221"/>
    </row>
    <row r="38" spans="1:107" s="245" customFormat="1" x14ac:dyDescent="0.25">
      <c r="A38" s="239"/>
      <c r="B38" s="189"/>
      <c r="C38" s="240"/>
      <c r="D38" s="240"/>
      <c r="E38" s="100"/>
      <c r="F38" s="241"/>
      <c r="G38" s="242"/>
      <c r="H38" s="242"/>
      <c r="I38" s="252"/>
      <c r="J38" s="243"/>
      <c r="K38" s="244"/>
      <c r="M38" s="266"/>
      <c r="N38" s="246"/>
      <c r="O38" s="106"/>
      <c r="P38" s="188"/>
      <c r="Q38" s="189"/>
      <c r="R38" s="189"/>
      <c r="S38" s="101"/>
      <c r="T38" s="106"/>
      <c r="U38" s="101"/>
      <c r="V38" s="194"/>
      <c r="W38" s="323"/>
      <c r="X38" s="101"/>
      <c r="Y38" s="102"/>
      <c r="Z38" s="242"/>
      <c r="AA38" s="242"/>
      <c r="AB38" s="109"/>
      <c r="AC38" s="109"/>
      <c r="AD38" s="242"/>
      <c r="AE38" s="247"/>
      <c r="AF38" s="103"/>
      <c r="AG38" s="181"/>
      <c r="AH38" s="104"/>
      <c r="AI38" s="102"/>
      <c r="AJ38" s="248"/>
      <c r="AK38" s="102"/>
      <c r="AL38" s="102"/>
      <c r="AM38" s="102"/>
      <c r="AN38" s="109"/>
      <c r="AO38" s="110"/>
      <c r="AP38" s="111"/>
      <c r="AQ38" s="111"/>
      <c r="AR38" s="112"/>
      <c r="AS38" s="104"/>
      <c r="AT38" s="274"/>
      <c r="AU38" s="104"/>
      <c r="AV38" s="101"/>
      <c r="AW38" s="101"/>
      <c r="AX38" s="242"/>
      <c r="AY38" s="249"/>
      <c r="AZ38" s="101"/>
      <c r="BA38" s="101"/>
      <c r="BB38" s="102"/>
      <c r="BC38" s="106"/>
      <c r="BD38" s="101"/>
      <c r="BE38" s="102"/>
      <c r="BF38" s="100"/>
      <c r="BG38" s="101"/>
      <c r="BH38" s="102"/>
      <c r="BI38" s="102"/>
      <c r="BJ38" s="101"/>
      <c r="BK38" s="102"/>
      <c r="BL38" s="100"/>
      <c r="BM38" s="100"/>
      <c r="BN38" s="102"/>
      <c r="BO38" s="102"/>
      <c r="BP38" s="101"/>
      <c r="BQ38" s="102"/>
      <c r="BR38" s="102"/>
      <c r="BS38" s="102"/>
      <c r="BT38" s="102"/>
      <c r="BU38" s="104"/>
      <c r="BV38" s="104"/>
      <c r="BW38" s="103"/>
      <c r="BX38" s="104"/>
      <c r="BY38" s="102"/>
      <c r="BZ38" s="104"/>
      <c r="CA38" s="104"/>
      <c r="CB38" s="103"/>
      <c r="CC38" s="104"/>
      <c r="CD38" s="102"/>
      <c r="CE38" s="104"/>
      <c r="CF38" s="104"/>
      <c r="CG38" s="103"/>
      <c r="CH38" s="104"/>
      <c r="CI38" s="102"/>
      <c r="CJ38" s="105"/>
      <c r="CK38" s="101"/>
      <c r="CL38" s="106"/>
      <c r="CM38" s="102"/>
      <c r="CN38" s="105"/>
      <c r="CO38" s="107"/>
      <c r="CP38" s="108"/>
      <c r="CQ38" s="108"/>
      <c r="CR38" s="108"/>
      <c r="CS38" s="223"/>
      <c r="CT38" s="223"/>
      <c r="CU38" s="223"/>
      <c r="CV38" s="223"/>
      <c r="CW38" s="223"/>
      <c r="CX38" s="102"/>
      <c r="CY38" s="236"/>
      <c r="CZ38" s="223"/>
      <c r="DA38" s="102"/>
      <c r="DB38" s="223"/>
      <c r="DC38" s="221"/>
    </row>
    <row r="39" spans="1:107" s="245" customFormat="1" x14ac:dyDescent="0.25">
      <c r="A39" s="239"/>
      <c r="B39" s="189"/>
      <c r="C39" s="240"/>
      <c r="D39" s="240"/>
      <c r="E39" s="100"/>
      <c r="F39" s="241"/>
      <c r="G39" s="242"/>
      <c r="H39" s="242"/>
      <c r="I39" s="252"/>
      <c r="J39" s="243"/>
      <c r="K39" s="244"/>
      <c r="M39" s="266"/>
      <c r="N39" s="246"/>
      <c r="O39" s="106"/>
      <c r="P39" s="188"/>
      <c r="Q39" s="189"/>
      <c r="R39" s="189"/>
      <c r="S39" s="101"/>
      <c r="T39" s="106"/>
      <c r="U39" s="101"/>
      <c r="V39" s="194"/>
      <c r="W39" s="323"/>
      <c r="X39" s="101"/>
      <c r="Y39" s="102"/>
      <c r="Z39" s="242"/>
      <c r="AA39" s="242"/>
      <c r="AB39" s="109"/>
      <c r="AC39" s="109"/>
      <c r="AD39" s="242"/>
      <c r="AE39" s="247"/>
      <c r="AF39" s="103"/>
      <c r="AG39" s="181"/>
      <c r="AH39" s="104"/>
      <c r="AI39" s="102"/>
      <c r="AJ39" s="248"/>
      <c r="AK39" s="102"/>
      <c r="AL39" s="102"/>
      <c r="AM39" s="102"/>
      <c r="AN39" s="109"/>
      <c r="AO39" s="110"/>
      <c r="AP39" s="111"/>
      <c r="AQ39" s="111"/>
      <c r="AR39" s="112"/>
      <c r="AS39" s="104"/>
      <c r="AT39" s="274"/>
      <c r="AU39" s="104"/>
      <c r="AV39" s="101"/>
      <c r="AW39" s="101"/>
      <c r="AX39" s="242"/>
      <c r="AY39" s="249"/>
      <c r="AZ39" s="101"/>
      <c r="BA39" s="101"/>
      <c r="BB39" s="102"/>
      <c r="BC39" s="106"/>
      <c r="BD39" s="101"/>
      <c r="BE39" s="102"/>
      <c r="BF39" s="100"/>
      <c r="BG39" s="101"/>
      <c r="BH39" s="102"/>
      <c r="BI39" s="102"/>
      <c r="BJ39" s="101"/>
      <c r="BK39" s="102"/>
      <c r="BL39" s="100"/>
      <c r="BM39" s="100"/>
      <c r="BN39" s="102"/>
      <c r="BO39" s="102"/>
      <c r="BP39" s="101"/>
      <c r="BQ39" s="102"/>
      <c r="BR39" s="102"/>
      <c r="BS39" s="102"/>
      <c r="BT39" s="102"/>
      <c r="BU39" s="104"/>
      <c r="BV39" s="104"/>
      <c r="BW39" s="103"/>
      <c r="BX39" s="104"/>
      <c r="BY39" s="102"/>
      <c r="BZ39" s="104"/>
      <c r="CA39" s="104"/>
      <c r="CB39" s="103"/>
      <c r="CC39" s="104"/>
      <c r="CD39" s="102"/>
      <c r="CE39" s="104"/>
      <c r="CF39" s="104"/>
      <c r="CG39" s="103"/>
      <c r="CH39" s="104"/>
      <c r="CI39" s="102"/>
      <c r="CJ39" s="105"/>
      <c r="CK39" s="101"/>
      <c r="CL39" s="106"/>
      <c r="CM39" s="102"/>
      <c r="CN39" s="105"/>
      <c r="CO39" s="107"/>
      <c r="CP39" s="108"/>
      <c r="CQ39" s="108"/>
      <c r="CR39" s="108"/>
      <c r="CS39" s="223"/>
      <c r="CT39" s="223"/>
      <c r="CU39" s="223"/>
      <c r="CV39" s="223"/>
      <c r="CW39" s="223"/>
      <c r="CX39" s="102"/>
      <c r="CY39" s="236"/>
      <c r="CZ39" s="223"/>
      <c r="DA39" s="102"/>
      <c r="DB39" s="223"/>
      <c r="DC39" s="221"/>
    </row>
    <row r="40" spans="1:107" s="245" customFormat="1" x14ac:dyDescent="0.25">
      <c r="A40" s="239"/>
      <c r="B40" s="189"/>
      <c r="C40" s="240"/>
      <c r="D40" s="240"/>
      <c r="E40" s="100"/>
      <c r="F40" s="241"/>
      <c r="G40" s="242"/>
      <c r="H40" s="242"/>
      <c r="I40" s="252"/>
      <c r="J40" s="243"/>
      <c r="K40" s="244"/>
      <c r="M40" s="266"/>
      <c r="N40" s="246"/>
      <c r="O40" s="106"/>
      <c r="P40" s="188"/>
      <c r="Q40" s="189"/>
      <c r="R40" s="189"/>
      <c r="S40" s="101"/>
      <c r="T40" s="106"/>
      <c r="U40" s="101"/>
      <c r="V40" s="194"/>
      <c r="W40" s="323"/>
      <c r="X40" s="101"/>
      <c r="Y40" s="102"/>
      <c r="Z40" s="242"/>
      <c r="AA40" s="242"/>
      <c r="AB40" s="109"/>
      <c r="AC40" s="109"/>
      <c r="AD40" s="242"/>
      <c r="AE40" s="247"/>
      <c r="AF40" s="103"/>
      <c r="AG40" s="181"/>
      <c r="AH40" s="104"/>
      <c r="AI40" s="102"/>
      <c r="AJ40" s="248"/>
      <c r="AK40" s="102"/>
      <c r="AL40" s="102"/>
      <c r="AM40" s="102"/>
      <c r="AN40" s="109"/>
      <c r="AO40" s="110"/>
      <c r="AP40" s="111"/>
      <c r="AQ40" s="111"/>
      <c r="AR40" s="112"/>
      <c r="AS40" s="104"/>
      <c r="AT40" s="274"/>
      <c r="AU40" s="104"/>
      <c r="AV40" s="101"/>
      <c r="AW40" s="101"/>
      <c r="AX40" s="242"/>
      <c r="AY40" s="249"/>
      <c r="AZ40" s="101"/>
      <c r="BA40" s="101"/>
      <c r="BB40" s="102"/>
      <c r="BC40" s="106"/>
      <c r="BD40" s="101"/>
      <c r="BE40" s="102"/>
      <c r="BF40" s="100"/>
      <c r="BG40" s="101"/>
      <c r="BH40" s="102"/>
      <c r="BI40" s="102"/>
      <c r="BJ40" s="101"/>
      <c r="BK40" s="102"/>
      <c r="BL40" s="100"/>
      <c r="BM40" s="100"/>
      <c r="BN40" s="102"/>
      <c r="BO40" s="102"/>
      <c r="BP40" s="101"/>
      <c r="BQ40" s="102"/>
      <c r="BR40" s="102"/>
      <c r="BS40" s="102"/>
      <c r="BT40" s="102"/>
      <c r="BU40" s="104"/>
      <c r="BV40" s="104"/>
      <c r="BW40" s="103"/>
      <c r="BX40" s="104"/>
      <c r="BY40" s="102"/>
      <c r="BZ40" s="104"/>
      <c r="CA40" s="104"/>
      <c r="CB40" s="103"/>
      <c r="CC40" s="104"/>
      <c r="CD40" s="102"/>
      <c r="CE40" s="104"/>
      <c r="CF40" s="104"/>
      <c r="CG40" s="103"/>
      <c r="CH40" s="104"/>
      <c r="CI40" s="102"/>
      <c r="CJ40" s="105"/>
      <c r="CK40" s="101"/>
      <c r="CL40" s="106"/>
      <c r="CM40" s="102"/>
      <c r="CN40" s="105"/>
      <c r="CO40" s="107"/>
      <c r="CP40" s="108"/>
      <c r="CQ40" s="108"/>
      <c r="CR40" s="108"/>
      <c r="CS40" s="223"/>
      <c r="CT40" s="223"/>
      <c r="CU40" s="223"/>
      <c r="CV40" s="223"/>
      <c r="CW40" s="223"/>
      <c r="CX40" s="102"/>
      <c r="CY40" s="236"/>
      <c r="CZ40" s="223"/>
      <c r="DA40" s="102"/>
      <c r="DB40" s="223"/>
      <c r="DC40" s="221"/>
    </row>
    <row r="41" spans="1:107" s="245" customFormat="1" x14ac:dyDescent="0.25">
      <c r="A41" s="239"/>
      <c r="B41" s="189"/>
      <c r="C41" s="240"/>
      <c r="D41" s="240"/>
      <c r="E41" s="100"/>
      <c r="F41" s="241"/>
      <c r="G41" s="242"/>
      <c r="H41" s="242"/>
      <c r="I41" s="252"/>
      <c r="J41" s="243"/>
      <c r="K41" s="244"/>
      <c r="M41" s="266"/>
      <c r="N41" s="246"/>
      <c r="O41" s="106"/>
      <c r="P41" s="188"/>
      <c r="Q41" s="189"/>
      <c r="R41" s="189"/>
      <c r="S41" s="101"/>
      <c r="T41" s="106"/>
      <c r="U41" s="101"/>
      <c r="V41" s="194"/>
      <c r="W41" s="323"/>
      <c r="X41" s="101"/>
      <c r="Y41" s="102"/>
      <c r="Z41" s="242"/>
      <c r="AA41" s="242"/>
      <c r="AB41" s="109"/>
      <c r="AC41" s="109"/>
      <c r="AD41" s="242"/>
      <c r="AE41" s="247"/>
      <c r="AF41" s="103"/>
      <c r="AG41" s="181"/>
      <c r="AH41" s="104"/>
      <c r="AI41" s="102"/>
      <c r="AJ41" s="248"/>
      <c r="AK41" s="102"/>
      <c r="AL41" s="102"/>
      <c r="AM41" s="102"/>
      <c r="AN41" s="109"/>
      <c r="AO41" s="110"/>
      <c r="AP41" s="111"/>
      <c r="AQ41" s="111"/>
      <c r="AR41" s="112"/>
      <c r="AS41" s="104"/>
      <c r="AT41" s="274"/>
      <c r="AU41" s="104"/>
      <c r="AV41" s="101"/>
      <c r="AW41" s="101"/>
      <c r="AX41" s="242"/>
      <c r="AY41" s="249"/>
      <c r="AZ41" s="101"/>
      <c r="BA41" s="101"/>
      <c r="BB41" s="102"/>
      <c r="BC41" s="106"/>
      <c r="BD41" s="101"/>
      <c r="BE41" s="102"/>
      <c r="BF41" s="100"/>
      <c r="BG41" s="101"/>
      <c r="BH41" s="102"/>
      <c r="BI41" s="102"/>
      <c r="BJ41" s="101"/>
      <c r="BK41" s="102"/>
      <c r="BL41" s="100"/>
      <c r="BM41" s="100"/>
      <c r="BN41" s="102"/>
      <c r="BO41" s="102"/>
      <c r="BP41" s="101"/>
      <c r="BQ41" s="102"/>
      <c r="BR41" s="102"/>
      <c r="BS41" s="102"/>
      <c r="BT41" s="102"/>
      <c r="BU41" s="104"/>
      <c r="BV41" s="104"/>
      <c r="BW41" s="103"/>
      <c r="BX41" s="104"/>
      <c r="BY41" s="102"/>
      <c r="BZ41" s="104"/>
      <c r="CA41" s="104"/>
      <c r="CB41" s="103"/>
      <c r="CC41" s="104"/>
      <c r="CD41" s="102"/>
      <c r="CE41" s="104"/>
      <c r="CF41" s="104"/>
      <c r="CG41" s="103"/>
      <c r="CH41" s="104"/>
      <c r="CI41" s="102"/>
      <c r="CJ41" s="105"/>
      <c r="CK41" s="101"/>
      <c r="CL41" s="106"/>
      <c r="CM41" s="102"/>
      <c r="CN41" s="105"/>
      <c r="CO41" s="107"/>
      <c r="CP41" s="108"/>
      <c r="CQ41" s="108"/>
      <c r="CR41" s="108"/>
      <c r="CS41" s="223"/>
      <c r="CT41" s="223"/>
      <c r="CU41" s="223"/>
      <c r="CV41" s="223"/>
      <c r="CW41" s="223"/>
      <c r="CX41" s="102"/>
      <c r="CY41" s="236"/>
      <c r="CZ41" s="223"/>
      <c r="DA41" s="102"/>
      <c r="DB41" s="223"/>
      <c r="DC41" s="221"/>
    </row>
    <row r="42" spans="1:107" s="245" customFormat="1" x14ac:dyDescent="0.25">
      <c r="A42" s="239"/>
      <c r="B42" s="189"/>
      <c r="C42" s="240"/>
      <c r="D42" s="240"/>
      <c r="E42" s="100"/>
      <c r="F42" s="241"/>
      <c r="G42" s="242"/>
      <c r="H42" s="242"/>
      <c r="I42" s="252"/>
      <c r="J42" s="243"/>
      <c r="K42" s="244"/>
      <c r="M42" s="266"/>
      <c r="N42" s="246"/>
      <c r="O42" s="106"/>
      <c r="P42" s="188"/>
      <c r="Q42" s="189"/>
      <c r="R42" s="189"/>
      <c r="S42" s="101"/>
      <c r="T42" s="106"/>
      <c r="U42" s="101"/>
      <c r="V42" s="194"/>
      <c r="W42" s="323"/>
      <c r="X42" s="101"/>
      <c r="Y42" s="102"/>
      <c r="Z42" s="242"/>
      <c r="AA42" s="242"/>
      <c r="AB42" s="109"/>
      <c r="AC42" s="109"/>
      <c r="AD42" s="242"/>
      <c r="AE42" s="247"/>
      <c r="AF42" s="103"/>
      <c r="AG42" s="181"/>
      <c r="AH42" s="104"/>
      <c r="AI42" s="102"/>
      <c r="AJ42" s="248"/>
      <c r="AK42" s="102"/>
      <c r="AL42" s="102"/>
      <c r="AM42" s="102"/>
      <c r="AN42" s="109"/>
      <c r="AO42" s="110"/>
      <c r="AP42" s="111"/>
      <c r="AQ42" s="111"/>
      <c r="AR42" s="112"/>
      <c r="AS42" s="104"/>
      <c r="AT42" s="274"/>
      <c r="AU42" s="104"/>
      <c r="AV42" s="101"/>
      <c r="AW42" s="101"/>
      <c r="AX42" s="242"/>
      <c r="AY42" s="249"/>
      <c r="AZ42" s="101"/>
      <c r="BA42" s="101"/>
      <c r="BB42" s="102"/>
      <c r="BC42" s="106"/>
      <c r="BD42" s="101"/>
      <c r="BE42" s="102"/>
      <c r="BF42" s="100"/>
      <c r="BG42" s="101"/>
      <c r="BH42" s="102"/>
      <c r="BI42" s="102"/>
      <c r="BJ42" s="101"/>
      <c r="BK42" s="102"/>
      <c r="BL42" s="100"/>
      <c r="BM42" s="100"/>
      <c r="BN42" s="102"/>
      <c r="BO42" s="102"/>
      <c r="BP42" s="101"/>
      <c r="BQ42" s="102"/>
      <c r="BR42" s="102"/>
      <c r="BS42" s="102"/>
      <c r="BT42" s="102"/>
      <c r="BU42" s="104"/>
      <c r="BV42" s="104"/>
      <c r="BW42" s="103"/>
      <c r="BX42" s="104"/>
      <c r="BY42" s="102"/>
      <c r="BZ42" s="104"/>
      <c r="CA42" s="104"/>
      <c r="CB42" s="103"/>
      <c r="CC42" s="104"/>
      <c r="CD42" s="102"/>
      <c r="CE42" s="104"/>
      <c r="CF42" s="104"/>
      <c r="CG42" s="103"/>
      <c r="CH42" s="104"/>
      <c r="CI42" s="102"/>
      <c r="CJ42" s="105"/>
      <c r="CK42" s="101"/>
      <c r="CL42" s="106"/>
      <c r="CM42" s="102"/>
      <c r="CN42" s="105"/>
      <c r="CO42" s="107"/>
      <c r="CP42" s="108"/>
      <c r="CQ42" s="108"/>
      <c r="CR42" s="108"/>
      <c r="CS42" s="223"/>
      <c r="CT42" s="223"/>
      <c r="CU42" s="223"/>
      <c r="CV42" s="223"/>
      <c r="CW42" s="223"/>
      <c r="CX42" s="102"/>
      <c r="CY42" s="236"/>
      <c r="CZ42" s="223"/>
      <c r="DA42" s="102"/>
      <c r="DB42" s="223"/>
      <c r="DC42" s="221"/>
    </row>
    <row r="43" spans="1:107" s="245" customFormat="1" x14ac:dyDescent="0.25">
      <c r="A43" s="239"/>
      <c r="B43" s="189"/>
      <c r="C43" s="240"/>
      <c r="D43" s="240"/>
      <c r="E43" s="100"/>
      <c r="F43" s="241"/>
      <c r="G43" s="242"/>
      <c r="H43" s="242"/>
      <c r="I43" s="252"/>
      <c r="J43" s="243"/>
      <c r="K43" s="244"/>
      <c r="M43" s="266"/>
      <c r="N43" s="246"/>
      <c r="O43" s="106"/>
      <c r="P43" s="188"/>
      <c r="Q43" s="189"/>
      <c r="R43" s="189"/>
      <c r="S43" s="101"/>
      <c r="T43" s="106"/>
      <c r="U43" s="101"/>
      <c r="V43" s="194"/>
      <c r="W43" s="323"/>
      <c r="X43" s="101"/>
      <c r="Y43" s="102"/>
      <c r="Z43" s="242"/>
      <c r="AA43" s="242"/>
      <c r="AB43" s="109"/>
      <c r="AC43" s="109"/>
      <c r="AD43" s="242"/>
      <c r="AE43" s="247"/>
      <c r="AF43" s="103"/>
      <c r="AG43" s="181"/>
      <c r="AH43" s="104"/>
      <c r="AI43" s="102"/>
      <c r="AJ43" s="248"/>
      <c r="AK43" s="102"/>
      <c r="AL43" s="102"/>
      <c r="AM43" s="102"/>
      <c r="AN43" s="109"/>
      <c r="AO43" s="110"/>
      <c r="AP43" s="111"/>
      <c r="AQ43" s="111"/>
      <c r="AR43" s="112"/>
      <c r="AS43" s="104"/>
      <c r="AT43" s="274"/>
      <c r="AU43" s="104"/>
      <c r="AV43" s="101"/>
      <c r="AW43" s="101"/>
      <c r="AX43" s="242"/>
      <c r="AY43" s="249"/>
      <c r="AZ43" s="101"/>
      <c r="BA43" s="101"/>
      <c r="BB43" s="102"/>
      <c r="BC43" s="106"/>
      <c r="BD43" s="101"/>
      <c r="BE43" s="102"/>
      <c r="BF43" s="100"/>
      <c r="BG43" s="101"/>
      <c r="BH43" s="102"/>
      <c r="BI43" s="102"/>
      <c r="BJ43" s="101"/>
      <c r="BK43" s="102"/>
      <c r="BL43" s="100"/>
      <c r="BM43" s="100"/>
      <c r="BN43" s="102"/>
      <c r="BO43" s="102"/>
      <c r="BP43" s="101"/>
      <c r="BQ43" s="102"/>
      <c r="BR43" s="102"/>
      <c r="BS43" s="102"/>
      <c r="BT43" s="102"/>
      <c r="BU43" s="104"/>
      <c r="BV43" s="104"/>
      <c r="BW43" s="103"/>
      <c r="BX43" s="104"/>
      <c r="BY43" s="102"/>
      <c r="BZ43" s="104"/>
      <c r="CA43" s="104"/>
      <c r="CB43" s="103"/>
      <c r="CC43" s="104"/>
      <c r="CD43" s="102"/>
      <c r="CE43" s="104"/>
      <c r="CF43" s="104"/>
      <c r="CG43" s="103"/>
      <c r="CH43" s="104"/>
      <c r="CI43" s="102"/>
      <c r="CJ43" s="105"/>
      <c r="CK43" s="101"/>
      <c r="CL43" s="106"/>
      <c r="CM43" s="102"/>
      <c r="CN43" s="105"/>
      <c r="CO43" s="107"/>
      <c r="CP43" s="108"/>
      <c r="CQ43" s="108"/>
      <c r="CR43" s="108"/>
      <c r="CS43" s="223"/>
      <c r="CT43" s="223"/>
      <c r="CU43" s="223"/>
      <c r="CV43" s="223"/>
      <c r="CW43" s="223"/>
      <c r="CX43" s="102"/>
      <c r="CY43" s="236"/>
      <c r="CZ43" s="223"/>
      <c r="DA43" s="102"/>
      <c r="DB43" s="223"/>
      <c r="DC43" s="221"/>
    </row>
    <row r="44" spans="1:107" s="245" customFormat="1" x14ac:dyDescent="0.25">
      <c r="A44" s="239"/>
      <c r="B44" s="189"/>
      <c r="C44" s="240"/>
      <c r="D44" s="240"/>
      <c r="E44" s="100"/>
      <c r="F44" s="241"/>
      <c r="G44" s="242"/>
      <c r="H44" s="242"/>
      <c r="I44" s="252"/>
      <c r="J44" s="243"/>
      <c r="K44" s="244"/>
      <c r="M44" s="266"/>
      <c r="N44" s="246"/>
      <c r="O44" s="106"/>
      <c r="P44" s="188"/>
      <c r="Q44" s="189"/>
      <c r="R44" s="189"/>
      <c r="S44" s="101"/>
      <c r="T44" s="106"/>
      <c r="U44" s="101"/>
      <c r="V44" s="194"/>
      <c r="W44" s="323"/>
      <c r="X44" s="101"/>
      <c r="Y44" s="102"/>
      <c r="Z44" s="242"/>
      <c r="AA44" s="242"/>
      <c r="AB44" s="109"/>
      <c r="AC44" s="109"/>
      <c r="AD44" s="242"/>
      <c r="AE44" s="247"/>
      <c r="AF44" s="103"/>
      <c r="AG44" s="181"/>
      <c r="AH44" s="104"/>
      <c r="AI44" s="102"/>
      <c r="AJ44" s="248"/>
      <c r="AK44" s="102"/>
      <c r="AL44" s="102"/>
      <c r="AM44" s="102"/>
      <c r="AN44" s="109"/>
      <c r="AO44" s="110"/>
      <c r="AP44" s="111"/>
      <c r="AQ44" s="111"/>
      <c r="AR44" s="112"/>
      <c r="AS44" s="104"/>
      <c r="AT44" s="274"/>
      <c r="AU44" s="104"/>
      <c r="AV44" s="101"/>
      <c r="AW44" s="101"/>
      <c r="AX44" s="242"/>
      <c r="AY44" s="249"/>
      <c r="AZ44" s="101"/>
      <c r="BA44" s="101"/>
      <c r="BB44" s="102"/>
      <c r="BC44" s="106"/>
      <c r="BD44" s="101"/>
      <c r="BE44" s="102"/>
      <c r="BF44" s="100"/>
      <c r="BG44" s="101"/>
      <c r="BH44" s="102"/>
      <c r="BI44" s="102"/>
      <c r="BJ44" s="101"/>
      <c r="BK44" s="102"/>
      <c r="BL44" s="100"/>
      <c r="BM44" s="100"/>
      <c r="BN44" s="102"/>
      <c r="BO44" s="102"/>
      <c r="BP44" s="101"/>
      <c r="BQ44" s="102"/>
      <c r="BR44" s="102"/>
      <c r="BS44" s="102"/>
      <c r="BT44" s="102"/>
      <c r="BU44" s="104"/>
      <c r="BV44" s="104"/>
      <c r="BW44" s="103"/>
      <c r="BX44" s="104"/>
      <c r="BY44" s="102"/>
      <c r="BZ44" s="104"/>
      <c r="CA44" s="104"/>
      <c r="CB44" s="103"/>
      <c r="CC44" s="104"/>
      <c r="CD44" s="102"/>
      <c r="CE44" s="104"/>
      <c r="CF44" s="104"/>
      <c r="CG44" s="103"/>
      <c r="CH44" s="104"/>
      <c r="CI44" s="102"/>
      <c r="CJ44" s="105"/>
      <c r="CK44" s="101"/>
      <c r="CL44" s="106"/>
      <c r="CM44" s="102"/>
      <c r="CN44" s="105"/>
      <c r="CO44" s="107"/>
      <c r="CP44" s="108"/>
      <c r="CQ44" s="108"/>
      <c r="CR44" s="108"/>
      <c r="CS44" s="223"/>
      <c r="CT44" s="223"/>
      <c r="CU44" s="223"/>
      <c r="CV44" s="223"/>
      <c r="CW44" s="223"/>
      <c r="CX44" s="102"/>
      <c r="CY44" s="236"/>
      <c r="CZ44" s="223"/>
      <c r="DA44" s="102"/>
      <c r="DB44" s="223"/>
      <c r="DC44" s="221"/>
    </row>
    <row r="45" spans="1:107" s="245" customFormat="1" x14ac:dyDescent="0.25">
      <c r="A45" s="239"/>
      <c r="B45" s="189"/>
      <c r="C45" s="240"/>
      <c r="D45" s="240"/>
      <c r="E45" s="100"/>
      <c r="F45" s="241"/>
      <c r="G45" s="242"/>
      <c r="H45" s="242"/>
      <c r="I45" s="252"/>
      <c r="J45" s="243"/>
      <c r="K45" s="244"/>
      <c r="M45" s="266"/>
      <c r="N45" s="246"/>
      <c r="O45" s="106"/>
      <c r="P45" s="188"/>
      <c r="Q45" s="189"/>
      <c r="R45" s="189"/>
      <c r="S45" s="101"/>
      <c r="T45" s="106"/>
      <c r="U45" s="101"/>
      <c r="V45" s="194"/>
      <c r="W45" s="323"/>
      <c r="X45" s="101"/>
      <c r="Y45" s="102"/>
      <c r="Z45" s="242"/>
      <c r="AA45" s="242"/>
      <c r="AB45" s="109"/>
      <c r="AC45" s="109"/>
      <c r="AD45" s="242"/>
      <c r="AE45" s="247"/>
      <c r="AF45" s="103"/>
      <c r="AG45" s="181"/>
      <c r="AH45" s="104"/>
      <c r="AI45" s="102"/>
      <c r="AJ45" s="248"/>
      <c r="AK45" s="102"/>
      <c r="AL45" s="102"/>
      <c r="AM45" s="102"/>
      <c r="AN45" s="109"/>
      <c r="AO45" s="110"/>
      <c r="AP45" s="111"/>
      <c r="AQ45" s="111"/>
      <c r="AR45" s="112"/>
      <c r="AS45" s="104"/>
      <c r="AT45" s="274"/>
      <c r="AU45" s="104"/>
      <c r="AV45" s="101"/>
      <c r="AW45" s="101"/>
      <c r="AX45" s="242"/>
      <c r="AY45" s="249"/>
      <c r="AZ45" s="101"/>
      <c r="BA45" s="101"/>
      <c r="BB45" s="102"/>
      <c r="BC45" s="106"/>
      <c r="BD45" s="101"/>
      <c r="BE45" s="102"/>
      <c r="BF45" s="100"/>
      <c r="BG45" s="101"/>
      <c r="BH45" s="102"/>
      <c r="BI45" s="102"/>
      <c r="BJ45" s="101"/>
      <c r="BK45" s="102"/>
      <c r="BL45" s="100"/>
      <c r="BM45" s="100"/>
      <c r="BN45" s="102"/>
      <c r="BO45" s="102"/>
      <c r="BP45" s="101"/>
      <c r="BQ45" s="102"/>
      <c r="BR45" s="102"/>
      <c r="BS45" s="102"/>
      <c r="BT45" s="102"/>
      <c r="BU45" s="104"/>
      <c r="BV45" s="104"/>
      <c r="BW45" s="103"/>
      <c r="BX45" s="104"/>
      <c r="BY45" s="102"/>
      <c r="BZ45" s="104"/>
      <c r="CA45" s="104"/>
      <c r="CB45" s="103"/>
      <c r="CC45" s="104"/>
      <c r="CD45" s="102"/>
      <c r="CE45" s="104"/>
      <c r="CF45" s="104"/>
      <c r="CG45" s="103"/>
      <c r="CH45" s="104"/>
      <c r="CI45" s="102"/>
      <c r="CJ45" s="105"/>
      <c r="CK45" s="101"/>
      <c r="CL45" s="106"/>
      <c r="CM45" s="102"/>
      <c r="CN45" s="105"/>
      <c r="CO45" s="107"/>
      <c r="CP45" s="108"/>
      <c r="CQ45" s="108"/>
      <c r="CR45" s="108"/>
      <c r="CS45" s="223"/>
      <c r="CT45" s="223"/>
      <c r="CU45" s="223"/>
      <c r="CV45" s="223"/>
      <c r="CW45" s="223"/>
      <c r="CX45" s="102"/>
      <c r="CY45" s="236"/>
      <c r="CZ45" s="223"/>
      <c r="DA45" s="102"/>
      <c r="DB45" s="223"/>
      <c r="DC45" s="221"/>
    </row>
    <row r="46" spans="1:107" s="245" customFormat="1" x14ac:dyDescent="0.25">
      <c r="A46" s="239"/>
      <c r="B46" s="189"/>
      <c r="C46" s="240"/>
      <c r="D46" s="240"/>
      <c r="E46" s="100"/>
      <c r="F46" s="241"/>
      <c r="G46" s="242"/>
      <c r="H46" s="242"/>
      <c r="I46" s="252"/>
      <c r="J46" s="243"/>
      <c r="K46" s="244"/>
      <c r="M46" s="266"/>
      <c r="N46" s="246"/>
      <c r="O46" s="106"/>
      <c r="P46" s="188"/>
      <c r="Q46" s="189"/>
      <c r="R46" s="189"/>
      <c r="S46" s="101"/>
      <c r="T46" s="106"/>
      <c r="U46" s="101"/>
      <c r="V46" s="194"/>
      <c r="W46" s="323"/>
      <c r="X46" s="101"/>
      <c r="Y46" s="102"/>
      <c r="Z46" s="242"/>
      <c r="AA46" s="242"/>
      <c r="AB46" s="109"/>
      <c r="AC46" s="109"/>
      <c r="AD46" s="242"/>
      <c r="AE46" s="247"/>
      <c r="AF46" s="103"/>
      <c r="AG46" s="181"/>
      <c r="AH46" s="104"/>
      <c r="AI46" s="102"/>
      <c r="AJ46" s="248"/>
      <c r="AK46" s="102"/>
      <c r="AL46" s="102"/>
      <c r="AM46" s="102"/>
      <c r="AN46" s="109"/>
      <c r="AO46" s="110"/>
      <c r="AP46" s="111"/>
      <c r="AQ46" s="111"/>
      <c r="AR46" s="112"/>
      <c r="AS46" s="104"/>
      <c r="AT46" s="274"/>
      <c r="AU46" s="104"/>
      <c r="AV46" s="101"/>
      <c r="AW46" s="101"/>
      <c r="AX46" s="242"/>
      <c r="AY46" s="249"/>
      <c r="AZ46" s="101"/>
      <c r="BA46" s="101"/>
      <c r="BB46" s="102"/>
      <c r="BC46" s="106"/>
      <c r="BD46" s="101"/>
      <c r="BE46" s="102"/>
      <c r="BF46" s="100"/>
      <c r="BG46" s="101"/>
      <c r="BH46" s="102"/>
      <c r="BI46" s="102"/>
      <c r="BJ46" s="101"/>
      <c r="BK46" s="102"/>
      <c r="BL46" s="100"/>
      <c r="BM46" s="100"/>
      <c r="BN46" s="102"/>
      <c r="BO46" s="102"/>
      <c r="BP46" s="101"/>
      <c r="BQ46" s="102"/>
      <c r="BR46" s="102"/>
      <c r="BS46" s="102"/>
      <c r="BT46" s="102"/>
      <c r="BU46" s="104"/>
      <c r="BV46" s="104"/>
      <c r="BW46" s="103"/>
      <c r="BX46" s="104"/>
      <c r="BY46" s="102"/>
      <c r="BZ46" s="104"/>
      <c r="CA46" s="104"/>
      <c r="CB46" s="103"/>
      <c r="CC46" s="104"/>
      <c r="CD46" s="102"/>
      <c r="CE46" s="104"/>
      <c r="CF46" s="104"/>
      <c r="CG46" s="103"/>
      <c r="CH46" s="104"/>
      <c r="CI46" s="102"/>
      <c r="CJ46" s="105"/>
      <c r="CK46" s="101"/>
      <c r="CL46" s="106"/>
      <c r="CM46" s="102"/>
      <c r="CN46" s="105"/>
      <c r="CO46" s="107"/>
      <c r="CP46" s="108"/>
      <c r="CQ46" s="108"/>
      <c r="CR46" s="108"/>
      <c r="CS46" s="223"/>
      <c r="CT46" s="223"/>
      <c r="CU46" s="223"/>
      <c r="CV46" s="223"/>
      <c r="CW46" s="223"/>
      <c r="CX46" s="102"/>
      <c r="CY46" s="236"/>
      <c r="CZ46" s="223"/>
      <c r="DA46" s="102"/>
      <c r="DB46" s="223"/>
      <c r="DC46" s="221"/>
    </row>
    <row r="47" spans="1:107" s="245" customFormat="1" x14ac:dyDescent="0.25">
      <c r="A47" s="239"/>
      <c r="B47" s="189"/>
      <c r="C47" s="240"/>
      <c r="D47" s="240"/>
      <c r="E47" s="100"/>
      <c r="F47" s="241"/>
      <c r="G47" s="242"/>
      <c r="H47" s="242"/>
      <c r="I47" s="252"/>
      <c r="J47" s="243"/>
      <c r="K47" s="244"/>
      <c r="M47" s="266"/>
      <c r="N47" s="246"/>
      <c r="O47" s="106"/>
      <c r="P47" s="188"/>
      <c r="Q47" s="189"/>
      <c r="R47" s="189"/>
      <c r="S47" s="101"/>
      <c r="T47" s="106"/>
      <c r="U47" s="101"/>
      <c r="V47" s="194"/>
      <c r="W47" s="323"/>
      <c r="X47" s="101"/>
      <c r="Y47" s="102"/>
      <c r="Z47" s="242"/>
      <c r="AA47" s="242"/>
      <c r="AB47" s="109"/>
      <c r="AC47" s="109"/>
      <c r="AD47" s="242"/>
      <c r="AE47" s="247"/>
      <c r="AF47" s="103"/>
      <c r="AG47" s="181"/>
      <c r="AH47" s="104"/>
      <c r="AI47" s="102"/>
      <c r="AJ47" s="248"/>
      <c r="AK47" s="102"/>
      <c r="AL47" s="102"/>
      <c r="AM47" s="102"/>
      <c r="AN47" s="109"/>
      <c r="AO47" s="110"/>
      <c r="AP47" s="111"/>
      <c r="AQ47" s="111"/>
      <c r="AR47" s="112"/>
      <c r="AS47" s="104"/>
      <c r="AT47" s="274"/>
      <c r="AU47" s="104"/>
      <c r="AV47" s="101"/>
      <c r="AW47" s="101"/>
      <c r="AX47" s="242"/>
      <c r="AY47" s="249"/>
      <c r="AZ47" s="101"/>
      <c r="BA47" s="101"/>
      <c r="BB47" s="102"/>
      <c r="BC47" s="106"/>
      <c r="BD47" s="101"/>
      <c r="BE47" s="102"/>
      <c r="BF47" s="100"/>
      <c r="BG47" s="101"/>
      <c r="BH47" s="102"/>
      <c r="BI47" s="102"/>
      <c r="BJ47" s="101"/>
      <c r="BK47" s="102"/>
      <c r="BL47" s="100"/>
      <c r="BM47" s="100"/>
      <c r="BN47" s="102"/>
      <c r="BO47" s="102"/>
      <c r="BP47" s="101"/>
      <c r="BQ47" s="102"/>
      <c r="BR47" s="102"/>
      <c r="BS47" s="102"/>
      <c r="BT47" s="102"/>
      <c r="BU47" s="104"/>
      <c r="BV47" s="104"/>
      <c r="BW47" s="103"/>
      <c r="BX47" s="104"/>
      <c r="BY47" s="102"/>
      <c r="BZ47" s="104"/>
      <c r="CA47" s="104"/>
      <c r="CB47" s="103"/>
      <c r="CC47" s="104"/>
      <c r="CD47" s="102"/>
      <c r="CE47" s="104"/>
      <c r="CF47" s="104"/>
      <c r="CG47" s="103"/>
      <c r="CH47" s="104"/>
      <c r="CI47" s="102"/>
      <c r="CJ47" s="105"/>
      <c r="CK47" s="101"/>
      <c r="CL47" s="106"/>
      <c r="CM47" s="102"/>
      <c r="CN47" s="105"/>
      <c r="CO47" s="107"/>
      <c r="CP47" s="108"/>
      <c r="CQ47" s="108"/>
      <c r="CR47" s="108"/>
      <c r="CS47" s="223"/>
      <c r="CT47" s="223"/>
      <c r="CU47" s="223"/>
      <c r="CV47" s="223"/>
      <c r="CW47" s="223"/>
      <c r="CX47" s="102"/>
      <c r="CY47" s="236"/>
      <c r="CZ47" s="223"/>
      <c r="DA47" s="102"/>
      <c r="DB47" s="223"/>
      <c r="DC47" s="221"/>
    </row>
    <row r="48" spans="1:107" s="245" customFormat="1" x14ac:dyDescent="0.25">
      <c r="A48" s="239"/>
      <c r="B48" s="189"/>
      <c r="C48" s="240"/>
      <c r="D48" s="240"/>
      <c r="E48" s="100"/>
      <c r="F48" s="241"/>
      <c r="G48" s="242"/>
      <c r="H48" s="242"/>
      <c r="I48" s="252"/>
      <c r="J48" s="243"/>
      <c r="K48" s="244"/>
      <c r="M48" s="266"/>
      <c r="N48" s="246"/>
      <c r="O48" s="106"/>
      <c r="P48" s="188"/>
      <c r="Q48" s="189"/>
      <c r="R48" s="189"/>
      <c r="S48" s="101"/>
      <c r="T48" s="106"/>
      <c r="U48" s="101"/>
      <c r="V48" s="194"/>
      <c r="W48" s="323"/>
      <c r="X48" s="101"/>
      <c r="Y48" s="102"/>
      <c r="Z48" s="242"/>
      <c r="AA48" s="242"/>
      <c r="AB48" s="109"/>
      <c r="AC48" s="109"/>
      <c r="AD48" s="242"/>
      <c r="AE48" s="247"/>
      <c r="AF48" s="103"/>
      <c r="AG48" s="181"/>
      <c r="AH48" s="104"/>
      <c r="AI48" s="102"/>
      <c r="AJ48" s="248"/>
      <c r="AK48" s="102"/>
      <c r="AL48" s="102"/>
      <c r="AM48" s="102"/>
      <c r="AN48" s="109"/>
      <c r="AO48" s="110"/>
      <c r="AP48" s="111"/>
      <c r="AQ48" s="111"/>
      <c r="AR48" s="112"/>
      <c r="AS48" s="104"/>
      <c r="AT48" s="274"/>
      <c r="AU48" s="104"/>
      <c r="AV48" s="101"/>
      <c r="AW48" s="101"/>
      <c r="AX48" s="242"/>
      <c r="AY48" s="249"/>
      <c r="AZ48" s="101"/>
      <c r="BA48" s="101"/>
      <c r="BB48" s="102"/>
      <c r="BC48" s="106"/>
      <c r="BD48" s="101"/>
      <c r="BE48" s="102"/>
      <c r="BF48" s="100"/>
      <c r="BG48" s="101"/>
      <c r="BH48" s="102"/>
      <c r="BI48" s="102"/>
      <c r="BJ48" s="101"/>
      <c r="BK48" s="102"/>
      <c r="BL48" s="100"/>
      <c r="BM48" s="100"/>
      <c r="BN48" s="102"/>
      <c r="BO48" s="102"/>
      <c r="BP48" s="101"/>
      <c r="BQ48" s="102"/>
      <c r="BR48" s="102"/>
      <c r="BS48" s="102"/>
      <c r="BT48" s="102"/>
      <c r="BU48" s="104"/>
      <c r="BV48" s="104"/>
      <c r="BW48" s="103"/>
      <c r="BX48" s="104"/>
      <c r="BY48" s="102"/>
      <c r="BZ48" s="104"/>
      <c r="CA48" s="104"/>
      <c r="CB48" s="103"/>
      <c r="CC48" s="104"/>
      <c r="CD48" s="102"/>
      <c r="CE48" s="104"/>
      <c r="CF48" s="104"/>
      <c r="CG48" s="103"/>
      <c r="CH48" s="104"/>
      <c r="CI48" s="102"/>
      <c r="CJ48" s="105"/>
      <c r="CK48" s="101"/>
      <c r="CL48" s="106"/>
      <c r="CM48" s="102"/>
      <c r="CN48" s="105"/>
      <c r="CO48" s="107"/>
      <c r="CP48" s="108"/>
      <c r="CQ48" s="108"/>
      <c r="CR48" s="108"/>
      <c r="CS48" s="223"/>
      <c r="CT48" s="223"/>
      <c r="CU48" s="223"/>
      <c r="CV48" s="223"/>
      <c r="CW48" s="223"/>
      <c r="CX48" s="102"/>
      <c r="CY48" s="236"/>
      <c r="CZ48" s="223"/>
      <c r="DA48" s="102"/>
      <c r="DB48" s="223"/>
      <c r="DC48" s="221"/>
    </row>
    <row r="49" spans="1:107" s="245" customFormat="1" x14ac:dyDescent="0.25">
      <c r="A49" s="239"/>
      <c r="B49" s="189"/>
      <c r="C49" s="240"/>
      <c r="D49" s="240"/>
      <c r="E49" s="100"/>
      <c r="F49" s="241"/>
      <c r="G49" s="242"/>
      <c r="H49" s="242"/>
      <c r="I49" s="252"/>
      <c r="J49" s="243"/>
      <c r="K49" s="244"/>
      <c r="M49" s="266"/>
      <c r="N49" s="246"/>
      <c r="O49" s="106"/>
      <c r="P49" s="188"/>
      <c r="Q49" s="189"/>
      <c r="R49" s="189"/>
      <c r="S49" s="101"/>
      <c r="T49" s="106"/>
      <c r="U49" s="101"/>
      <c r="V49" s="194"/>
      <c r="W49" s="323"/>
      <c r="X49" s="101"/>
      <c r="Y49" s="102"/>
      <c r="Z49" s="242"/>
      <c r="AA49" s="242"/>
      <c r="AB49" s="109"/>
      <c r="AC49" s="109"/>
      <c r="AD49" s="242"/>
      <c r="AE49" s="247"/>
      <c r="AF49" s="103"/>
      <c r="AG49" s="181"/>
      <c r="AH49" s="104"/>
      <c r="AI49" s="102"/>
      <c r="AJ49" s="248"/>
      <c r="AK49" s="102"/>
      <c r="AL49" s="102"/>
      <c r="AM49" s="102"/>
      <c r="AN49" s="109"/>
      <c r="AO49" s="110"/>
      <c r="AP49" s="111"/>
      <c r="AQ49" s="111"/>
      <c r="AR49" s="112"/>
      <c r="AS49" s="104"/>
      <c r="AT49" s="274"/>
      <c r="AU49" s="104"/>
      <c r="AV49" s="101"/>
      <c r="AW49" s="101"/>
      <c r="AX49" s="242"/>
      <c r="AY49" s="249"/>
      <c r="AZ49" s="101"/>
      <c r="BA49" s="101"/>
      <c r="BB49" s="102"/>
      <c r="BC49" s="106"/>
      <c r="BD49" s="101"/>
      <c r="BE49" s="102"/>
      <c r="BF49" s="100"/>
      <c r="BG49" s="101"/>
      <c r="BH49" s="102"/>
      <c r="BI49" s="102"/>
      <c r="BJ49" s="101"/>
      <c r="BK49" s="102"/>
      <c r="BL49" s="100"/>
      <c r="BM49" s="100"/>
      <c r="BN49" s="102"/>
      <c r="BO49" s="102"/>
      <c r="BP49" s="101"/>
      <c r="BQ49" s="102"/>
      <c r="BR49" s="102"/>
      <c r="BS49" s="102"/>
      <c r="BT49" s="102"/>
      <c r="BU49" s="104"/>
      <c r="BV49" s="104"/>
      <c r="BW49" s="103"/>
      <c r="BX49" s="104"/>
      <c r="BY49" s="102"/>
      <c r="BZ49" s="104"/>
      <c r="CA49" s="104"/>
      <c r="CB49" s="103"/>
      <c r="CC49" s="104"/>
      <c r="CD49" s="102"/>
      <c r="CE49" s="104"/>
      <c r="CF49" s="104"/>
      <c r="CG49" s="103"/>
      <c r="CH49" s="104"/>
      <c r="CI49" s="102"/>
      <c r="CJ49" s="105"/>
      <c r="CK49" s="101"/>
      <c r="CL49" s="106"/>
      <c r="CM49" s="102"/>
      <c r="CN49" s="105"/>
      <c r="CO49" s="107"/>
      <c r="CP49" s="108"/>
      <c r="CQ49" s="108"/>
      <c r="CR49" s="108"/>
      <c r="CS49" s="223"/>
      <c r="CT49" s="223"/>
      <c r="CU49" s="223"/>
      <c r="CV49" s="223"/>
      <c r="CW49" s="223"/>
      <c r="CX49" s="102"/>
      <c r="CY49" s="236"/>
      <c r="CZ49" s="223"/>
      <c r="DA49" s="102"/>
      <c r="DB49" s="223"/>
      <c r="DC49" s="221"/>
    </row>
    <row r="50" spans="1:107" s="245" customFormat="1" x14ac:dyDescent="0.25">
      <c r="A50" s="239"/>
      <c r="B50" s="189"/>
      <c r="C50" s="240"/>
      <c r="D50" s="240"/>
      <c r="E50" s="100"/>
      <c r="F50" s="241"/>
      <c r="G50" s="242"/>
      <c r="H50" s="242"/>
      <c r="I50" s="252"/>
      <c r="J50" s="243"/>
      <c r="K50" s="244"/>
      <c r="M50" s="266"/>
      <c r="N50" s="246"/>
      <c r="O50" s="106"/>
      <c r="P50" s="188"/>
      <c r="Q50" s="189"/>
      <c r="R50" s="189"/>
      <c r="S50" s="101"/>
      <c r="T50" s="106"/>
      <c r="U50" s="101"/>
      <c r="V50" s="194"/>
      <c r="W50" s="323"/>
      <c r="X50" s="101"/>
      <c r="Y50" s="102"/>
      <c r="Z50" s="242"/>
      <c r="AA50" s="242"/>
      <c r="AB50" s="109"/>
      <c r="AC50" s="109"/>
      <c r="AD50" s="242"/>
      <c r="AE50" s="247"/>
      <c r="AF50" s="103"/>
      <c r="AG50" s="181"/>
      <c r="AH50" s="104"/>
      <c r="AI50" s="102"/>
      <c r="AJ50" s="248"/>
      <c r="AK50" s="102"/>
      <c r="AL50" s="102"/>
      <c r="AM50" s="102"/>
      <c r="AN50" s="109"/>
      <c r="AO50" s="110"/>
      <c r="AP50" s="111"/>
      <c r="AQ50" s="111"/>
      <c r="AR50" s="112"/>
      <c r="AS50" s="104"/>
      <c r="AT50" s="274"/>
      <c r="AU50" s="104"/>
      <c r="AV50" s="101"/>
      <c r="AW50" s="101"/>
      <c r="AX50" s="242"/>
      <c r="AY50" s="249"/>
      <c r="AZ50" s="101"/>
      <c r="BA50" s="101"/>
      <c r="BB50" s="102"/>
      <c r="BC50" s="106"/>
      <c r="BD50" s="101"/>
      <c r="BE50" s="102"/>
      <c r="BF50" s="100"/>
      <c r="BG50" s="101"/>
      <c r="BH50" s="102"/>
      <c r="BI50" s="102"/>
      <c r="BJ50" s="101"/>
      <c r="BK50" s="102"/>
      <c r="BL50" s="100"/>
      <c r="BM50" s="100"/>
      <c r="BN50" s="102"/>
      <c r="BO50" s="102"/>
      <c r="BP50" s="101"/>
      <c r="BQ50" s="102"/>
      <c r="BR50" s="102"/>
      <c r="BS50" s="102"/>
      <c r="BT50" s="102"/>
      <c r="BU50" s="104"/>
      <c r="BV50" s="104"/>
      <c r="BW50" s="103"/>
      <c r="BX50" s="104"/>
      <c r="BY50" s="102"/>
      <c r="BZ50" s="104"/>
      <c r="CA50" s="104"/>
      <c r="CB50" s="103"/>
      <c r="CC50" s="104"/>
      <c r="CD50" s="102"/>
      <c r="CE50" s="104"/>
      <c r="CF50" s="104"/>
      <c r="CG50" s="103"/>
      <c r="CH50" s="104"/>
      <c r="CI50" s="102"/>
      <c r="CJ50" s="105"/>
      <c r="CK50" s="101"/>
      <c r="CL50" s="106"/>
      <c r="CM50" s="102"/>
      <c r="CN50" s="105"/>
      <c r="CO50" s="107"/>
      <c r="CP50" s="108"/>
      <c r="CQ50" s="108"/>
      <c r="CR50" s="108"/>
      <c r="CS50" s="223"/>
      <c r="CT50" s="223"/>
      <c r="CU50" s="223"/>
      <c r="CV50" s="223"/>
      <c r="CW50" s="223"/>
      <c r="CX50" s="102"/>
      <c r="CY50" s="236"/>
      <c r="CZ50" s="223"/>
      <c r="DA50" s="102"/>
      <c r="DB50" s="223"/>
      <c r="DC50" s="221"/>
    </row>
    <row r="51" spans="1:107" s="245" customFormat="1" x14ac:dyDescent="0.25">
      <c r="A51" s="239"/>
      <c r="B51" s="189"/>
      <c r="C51" s="240"/>
      <c r="D51" s="240"/>
      <c r="E51" s="100"/>
      <c r="F51" s="241"/>
      <c r="G51" s="242"/>
      <c r="H51" s="242"/>
      <c r="I51" s="252"/>
      <c r="J51" s="243"/>
      <c r="K51" s="244"/>
      <c r="M51" s="266"/>
      <c r="N51" s="246"/>
      <c r="O51" s="106"/>
      <c r="P51" s="188"/>
      <c r="Q51" s="189"/>
      <c r="R51" s="189"/>
      <c r="S51" s="101"/>
      <c r="T51" s="106"/>
      <c r="U51" s="101"/>
      <c r="V51" s="194"/>
      <c r="W51" s="323"/>
      <c r="X51" s="101"/>
      <c r="Y51" s="102"/>
      <c r="Z51" s="242"/>
      <c r="AA51" s="242"/>
      <c r="AB51" s="109"/>
      <c r="AC51" s="109"/>
      <c r="AD51" s="242"/>
      <c r="AE51" s="247"/>
      <c r="AF51" s="103"/>
      <c r="AG51" s="181"/>
      <c r="AH51" s="104"/>
      <c r="AI51" s="102"/>
      <c r="AJ51" s="248"/>
      <c r="AK51" s="102"/>
      <c r="AL51" s="102"/>
      <c r="AM51" s="102"/>
      <c r="AN51" s="109"/>
      <c r="AO51" s="110"/>
      <c r="AP51" s="111"/>
      <c r="AQ51" s="111"/>
      <c r="AR51" s="112"/>
      <c r="AS51" s="104"/>
      <c r="AT51" s="274"/>
      <c r="AU51" s="104"/>
      <c r="AV51" s="101"/>
      <c r="AW51" s="101"/>
      <c r="AX51" s="242"/>
      <c r="AY51" s="249"/>
      <c r="AZ51" s="101"/>
      <c r="BA51" s="101"/>
      <c r="BB51" s="102"/>
      <c r="BC51" s="106"/>
      <c r="BD51" s="101"/>
      <c r="BE51" s="102"/>
      <c r="BF51" s="100"/>
      <c r="BG51" s="101"/>
      <c r="BH51" s="102"/>
      <c r="BI51" s="102"/>
      <c r="BJ51" s="101"/>
      <c r="BK51" s="102"/>
      <c r="BL51" s="100"/>
      <c r="BM51" s="100"/>
      <c r="BN51" s="102"/>
      <c r="BO51" s="102"/>
      <c r="BP51" s="101"/>
      <c r="BQ51" s="102"/>
      <c r="BR51" s="102"/>
      <c r="BS51" s="102"/>
      <c r="BT51" s="102"/>
      <c r="BU51" s="104"/>
      <c r="BV51" s="104"/>
      <c r="BW51" s="103"/>
      <c r="BX51" s="104"/>
      <c r="BY51" s="102"/>
      <c r="BZ51" s="104"/>
      <c r="CA51" s="104"/>
      <c r="CB51" s="103"/>
      <c r="CC51" s="104"/>
      <c r="CD51" s="102"/>
      <c r="CE51" s="104"/>
      <c r="CF51" s="104"/>
      <c r="CG51" s="103"/>
      <c r="CH51" s="104"/>
      <c r="CI51" s="102"/>
      <c r="CJ51" s="105"/>
      <c r="CK51" s="101"/>
      <c r="CL51" s="106"/>
      <c r="CM51" s="102"/>
      <c r="CN51" s="105"/>
      <c r="CO51" s="107"/>
      <c r="CP51" s="108"/>
      <c r="CQ51" s="108"/>
      <c r="CR51" s="108"/>
      <c r="CS51" s="223"/>
      <c r="CT51" s="223"/>
      <c r="CU51" s="223"/>
      <c r="CV51" s="223"/>
      <c r="CW51" s="223"/>
      <c r="CX51" s="102"/>
      <c r="CY51" s="236"/>
      <c r="CZ51" s="223"/>
      <c r="DA51" s="102"/>
      <c r="DB51" s="223"/>
      <c r="DC51" s="221"/>
    </row>
    <row r="52" spans="1:107" s="245" customFormat="1" x14ac:dyDescent="0.25">
      <c r="A52" s="239"/>
      <c r="B52" s="189"/>
      <c r="C52" s="240"/>
      <c r="D52" s="240"/>
      <c r="E52" s="100"/>
      <c r="F52" s="241"/>
      <c r="G52" s="242"/>
      <c r="H52" s="242"/>
      <c r="I52" s="252"/>
      <c r="J52" s="243"/>
      <c r="K52" s="244"/>
      <c r="M52" s="266"/>
      <c r="N52" s="246"/>
      <c r="O52" s="106"/>
      <c r="P52" s="188"/>
      <c r="Q52" s="189"/>
      <c r="R52" s="189"/>
      <c r="S52" s="101"/>
      <c r="T52" s="106"/>
      <c r="U52" s="101"/>
      <c r="V52" s="194"/>
      <c r="W52" s="323"/>
      <c r="X52" s="101"/>
      <c r="Y52" s="102"/>
      <c r="Z52" s="242"/>
      <c r="AA52" s="242"/>
      <c r="AB52" s="109"/>
      <c r="AC52" s="109"/>
      <c r="AD52" s="242"/>
      <c r="AE52" s="247"/>
      <c r="AF52" s="103"/>
      <c r="AG52" s="181"/>
      <c r="AH52" s="104"/>
      <c r="AI52" s="102"/>
      <c r="AJ52" s="248"/>
      <c r="AK52" s="102"/>
      <c r="AL52" s="102"/>
      <c r="AM52" s="102"/>
      <c r="AN52" s="109"/>
      <c r="AO52" s="110"/>
      <c r="AP52" s="111"/>
      <c r="AQ52" s="111"/>
      <c r="AR52" s="112"/>
      <c r="AS52" s="104"/>
      <c r="AT52" s="274"/>
      <c r="AU52" s="104"/>
      <c r="AV52" s="101"/>
      <c r="AW52" s="101"/>
      <c r="AX52" s="242"/>
      <c r="AY52" s="249"/>
      <c r="AZ52" s="101"/>
      <c r="BA52" s="101"/>
      <c r="BB52" s="102"/>
      <c r="BC52" s="106"/>
      <c r="BD52" s="101"/>
      <c r="BE52" s="102"/>
      <c r="BF52" s="100"/>
      <c r="BG52" s="101"/>
      <c r="BH52" s="102"/>
      <c r="BI52" s="102"/>
      <c r="BJ52" s="101"/>
      <c r="BK52" s="102"/>
      <c r="BL52" s="100"/>
      <c r="BM52" s="100"/>
      <c r="BN52" s="102"/>
      <c r="BO52" s="102"/>
      <c r="BP52" s="101"/>
      <c r="BQ52" s="102"/>
      <c r="BR52" s="102"/>
      <c r="BS52" s="102"/>
      <c r="BT52" s="102"/>
      <c r="BU52" s="104"/>
      <c r="BV52" s="104"/>
      <c r="BW52" s="103"/>
      <c r="BX52" s="104"/>
      <c r="BY52" s="102"/>
      <c r="BZ52" s="104"/>
      <c r="CA52" s="104"/>
      <c r="CB52" s="103"/>
      <c r="CC52" s="104"/>
      <c r="CD52" s="102"/>
      <c r="CE52" s="104"/>
      <c r="CF52" s="104"/>
      <c r="CG52" s="103"/>
      <c r="CH52" s="104"/>
      <c r="CI52" s="102"/>
      <c r="CJ52" s="105"/>
      <c r="CK52" s="101"/>
      <c r="CL52" s="106"/>
      <c r="CM52" s="102"/>
      <c r="CN52" s="105"/>
      <c r="CO52" s="107"/>
      <c r="CP52" s="108"/>
      <c r="CQ52" s="108"/>
      <c r="CR52" s="108"/>
      <c r="CS52" s="223"/>
      <c r="CT52" s="223"/>
      <c r="CU52" s="223"/>
      <c r="CV52" s="223"/>
      <c r="CW52" s="223"/>
      <c r="CX52" s="102"/>
      <c r="CY52" s="236"/>
      <c r="CZ52" s="223"/>
      <c r="DA52" s="102"/>
      <c r="DB52" s="223"/>
      <c r="DC52" s="221"/>
    </row>
    <row r="53" spans="1:107" s="245" customFormat="1" x14ac:dyDescent="0.25">
      <c r="A53" s="239"/>
      <c r="B53" s="189"/>
      <c r="C53" s="240"/>
      <c r="D53" s="240"/>
      <c r="E53" s="100"/>
      <c r="F53" s="241"/>
      <c r="G53" s="242"/>
      <c r="H53" s="242"/>
      <c r="I53" s="252"/>
      <c r="J53" s="243"/>
      <c r="K53" s="244"/>
      <c r="M53" s="266"/>
      <c r="N53" s="246"/>
      <c r="O53" s="106"/>
      <c r="P53" s="188"/>
      <c r="Q53" s="189"/>
      <c r="R53" s="189"/>
      <c r="S53" s="101"/>
      <c r="T53" s="106"/>
      <c r="U53" s="101"/>
      <c r="V53" s="194"/>
      <c r="W53" s="323"/>
      <c r="X53" s="101"/>
      <c r="Y53" s="102"/>
      <c r="Z53" s="242"/>
      <c r="AA53" s="242"/>
      <c r="AB53" s="109"/>
      <c r="AC53" s="109"/>
      <c r="AD53" s="242"/>
      <c r="AE53" s="247"/>
      <c r="AF53" s="103"/>
      <c r="AG53" s="181"/>
      <c r="AH53" s="104"/>
      <c r="AI53" s="102"/>
      <c r="AJ53" s="248"/>
      <c r="AK53" s="102"/>
      <c r="AL53" s="102"/>
      <c r="AM53" s="102"/>
      <c r="AN53" s="109"/>
      <c r="AO53" s="110"/>
      <c r="AP53" s="111"/>
      <c r="AQ53" s="111"/>
      <c r="AR53" s="112"/>
      <c r="AS53" s="104"/>
      <c r="AT53" s="274"/>
      <c r="AU53" s="104"/>
      <c r="AV53" s="101"/>
      <c r="AW53" s="101"/>
      <c r="AX53" s="242"/>
      <c r="AY53" s="249"/>
      <c r="AZ53" s="101"/>
      <c r="BA53" s="101"/>
      <c r="BB53" s="102"/>
      <c r="BC53" s="106"/>
      <c r="BD53" s="101"/>
      <c r="BE53" s="102"/>
      <c r="BF53" s="100"/>
      <c r="BG53" s="101"/>
      <c r="BH53" s="102"/>
      <c r="BI53" s="102"/>
      <c r="BJ53" s="101"/>
      <c r="BK53" s="102"/>
      <c r="BL53" s="100"/>
      <c r="BM53" s="100"/>
      <c r="BN53" s="102"/>
      <c r="BO53" s="102"/>
      <c r="BP53" s="101"/>
      <c r="BQ53" s="102"/>
      <c r="BR53" s="102"/>
      <c r="BS53" s="102"/>
      <c r="BT53" s="102"/>
      <c r="BU53" s="104"/>
      <c r="BV53" s="104"/>
      <c r="BW53" s="103"/>
      <c r="BX53" s="104"/>
      <c r="BY53" s="102"/>
      <c r="BZ53" s="104"/>
      <c r="CA53" s="104"/>
      <c r="CB53" s="103"/>
      <c r="CC53" s="104"/>
      <c r="CD53" s="102"/>
      <c r="CE53" s="104"/>
      <c r="CF53" s="104"/>
      <c r="CG53" s="103"/>
      <c r="CH53" s="104"/>
      <c r="CI53" s="102"/>
      <c r="CJ53" s="105"/>
      <c r="CK53" s="101"/>
      <c r="CL53" s="106"/>
      <c r="CM53" s="102"/>
      <c r="CN53" s="105"/>
      <c r="CO53" s="107"/>
      <c r="CP53" s="108"/>
      <c r="CQ53" s="108"/>
      <c r="CR53" s="108"/>
      <c r="CS53" s="223"/>
      <c r="CT53" s="223"/>
      <c r="CU53" s="223"/>
      <c r="CV53" s="223"/>
      <c r="CW53" s="223"/>
      <c r="CX53" s="102"/>
      <c r="CY53" s="236"/>
      <c r="CZ53" s="223"/>
      <c r="DA53" s="102"/>
      <c r="DB53" s="223"/>
      <c r="DC53" s="221"/>
    </row>
    <row r="54" spans="1:107" s="245" customFormat="1" x14ac:dyDescent="0.25">
      <c r="A54" s="239"/>
      <c r="B54" s="189"/>
      <c r="C54" s="240"/>
      <c r="D54" s="240"/>
      <c r="E54" s="100"/>
      <c r="F54" s="241"/>
      <c r="G54" s="242"/>
      <c r="H54" s="242"/>
      <c r="I54" s="252"/>
      <c r="J54" s="243"/>
      <c r="K54" s="244"/>
      <c r="M54" s="266"/>
      <c r="N54" s="246"/>
      <c r="O54" s="106"/>
      <c r="P54" s="188"/>
      <c r="Q54" s="189"/>
      <c r="R54" s="189"/>
      <c r="S54" s="101"/>
      <c r="T54" s="106"/>
      <c r="U54" s="101"/>
      <c r="V54" s="194"/>
      <c r="W54" s="323"/>
      <c r="X54" s="101"/>
      <c r="Y54" s="102"/>
      <c r="Z54" s="242"/>
      <c r="AA54" s="242"/>
      <c r="AB54" s="109"/>
      <c r="AC54" s="109"/>
      <c r="AD54" s="242"/>
      <c r="AE54" s="247"/>
      <c r="AF54" s="103"/>
      <c r="AG54" s="181"/>
      <c r="AH54" s="104"/>
      <c r="AI54" s="102"/>
      <c r="AJ54" s="248"/>
      <c r="AK54" s="102"/>
      <c r="AL54" s="102"/>
      <c r="AM54" s="102"/>
      <c r="AN54" s="109"/>
      <c r="AO54" s="110"/>
      <c r="AP54" s="111"/>
      <c r="AQ54" s="111"/>
      <c r="AR54" s="112"/>
      <c r="AS54" s="104"/>
      <c r="AT54" s="274"/>
      <c r="AU54" s="104"/>
      <c r="AV54" s="101"/>
      <c r="AW54" s="101"/>
      <c r="AX54" s="242"/>
      <c r="AY54" s="249"/>
      <c r="AZ54" s="101"/>
      <c r="BA54" s="101"/>
      <c r="BB54" s="102"/>
      <c r="BC54" s="106"/>
      <c r="BD54" s="101"/>
      <c r="BE54" s="102"/>
      <c r="BF54" s="100"/>
      <c r="BG54" s="101"/>
      <c r="BH54" s="102"/>
      <c r="BI54" s="102"/>
      <c r="BJ54" s="101"/>
      <c r="BK54" s="102"/>
      <c r="BL54" s="100"/>
      <c r="BM54" s="100"/>
      <c r="BN54" s="102"/>
      <c r="BO54" s="102"/>
      <c r="BP54" s="101"/>
      <c r="BQ54" s="102"/>
      <c r="BR54" s="102"/>
      <c r="BS54" s="102"/>
      <c r="BT54" s="102"/>
      <c r="BU54" s="104"/>
      <c r="BV54" s="104"/>
      <c r="BW54" s="103"/>
      <c r="BX54" s="104"/>
      <c r="BY54" s="102"/>
      <c r="BZ54" s="104"/>
      <c r="CA54" s="104"/>
      <c r="CB54" s="103"/>
      <c r="CC54" s="104"/>
      <c r="CD54" s="102"/>
      <c r="CE54" s="104"/>
      <c r="CF54" s="104"/>
      <c r="CG54" s="103"/>
      <c r="CH54" s="104"/>
      <c r="CI54" s="102"/>
      <c r="CJ54" s="105"/>
      <c r="CK54" s="101"/>
      <c r="CL54" s="106"/>
      <c r="CM54" s="102"/>
      <c r="CN54" s="105"/>
      <c r="CO54" s="107"/>
      <c r="CP54" s="108"/>
      <c r="CQ54" s="108"/>
      <c r="CR54" s="108"/>
      <c r="CS54" s="223"/>
      <c r="CT54" s="223"/>
      <c r="CU54" s="223"/>
      <c r="CV54" s="223"/>
      <c r="CW54" s="223"/>
      <c r="CX54" s="102"/>
      <c r="CY54" s="236"/>
      <c r="CZ54" s="223"/>
      <c r="DA54" s="102"/>
      <c r="DB54" s="223"/>
      <c r="DC54" s="221"/>
    </row>
    <row r="55" spans="1:107" s="245" customFormat="1" x14ac:dyDescent="0.25">
      <c r="A55" s="239"/>
      <c r="B55" s="189"/>
      <c r="C55" s="240"/>
      <c r="D55" s="240"/>
      <c r="E55" s="100"/>
      <c r="F55" s="241"/>
      <c r="G55" s="242"/>
      <c r="H55" s="242"/>
      <c r="I55" s="252"/>
      <c r="J55" s="243"/>
      <c r="K55" s="244"/>
      <c r="M55" s="266"/>
      <c r="N55" s="246"/>
      <c r="O55" s="106"/>
      <c r="P55" s="188"/>
      <c r="Q55" s="189"/>
      <c r="R55" s="189"/>
      <c r="S55" s="101"/>
      <c r="T55" s="106"/>
      <c r="U55" s="101"/>
      <c r="V55" s="194"/>
      <c r="W55" s="323"/>
      <c r="X55" s="101"/>
      <c r="Y55" s="102"/>
      <c r="Z55" s="242"/>
      <c r="AA55" s="242"/>
      <c r="AB55" s="109"/>
      <c r="AC55" s="109"/>
      <c r="AD55" s="242"/>
      <c r="AE55" s="247"/>
      <c r="AF55" s="103"/>
      <c r="AG55" s="181"/>
      <c r="AH55" s="104"/>
      <c r="AI55" s="102"/>
      <c r="AJ55" s="248"/>
      <c r="AK55" s="102"/>
      <c r="AL55" s="102"/>
      <c r="AM55" s="102"/>
      <c r="AN55" s="109"/>
      <c r="AO55" s="110"/>
      <c r="AP55" s="111"/>
      <c r="AQ55" s="111"/>
      <c r="AR55" s="112"/>
      <c r="AS55" s="104"/>
      <c r="AT55" s="274"/>
      <c r="AU55" s="104"/>
      <c r="AV55" s="101"/>
      <c r="AW55" s="101"/>
      <c r="AX55" s="242"/>
      <c r="AY55" s="249"/>
      <c r="AZ55" s="101"/>
      <c r="BA55" s="101"/>
      <c r="BB55" s="102"/>
      <c r="BC55" s="106"/>
      <c r="BD55" s="101"/>
      <c r="BE55" s="102"/>
      <c r="BF55" s="100"/>
      <c r="BG55" s="101"/>
      <c r="BH55" s="102"/>
      <c r="BI55" s="102"/>
      <c r="BJ55" s="101"/>
      <c r="BK55" s="102"/>
      <c r="BL55" s="100"/>
      <c r="BM55" s="100"/>
      <c r="BN55" s="102"/>
      <c r="BO55" s="102"/>
      <c r="BP55" s="101"/>
      <c r="BQ55" s="102"/>
      <c r="BR55" s="102"/>
      <c r="BS55" s="102"/>
      <c r="BT55" s="102"/>
      <c r="BU55" s="104"/>
      <c r="BV55" s="104"/>
      <c r="BW55" s="103"/>
      <c r="BX55" s="104"/>
      <c r="BY55" s="102"/>
      <c r="BZ55" s="104"/>
      <c r="CA55" s="104"/>
      <c r="CB55" s="103"/>
      <c r="CC55" s="104"/>
      <c r="CD55" s="102"/>
      <c r="CE55" s="104"/>
      <c r="CF55" s="104"/>
      <c r="CG55" s="103"/>
      <c r="CH55" s="104"/>
      <c r="CI55" s="102"/>
      <c r="CJ55" s="105"/>
      <c r="CK55" s="101"/>
      <c r="CL55" s="106"/>
      <c r="CM55" s="102"/>
      <c r="CN55" s="105"/>
      <c r="CO55" s="107"/>
      <c r="CP55" s="108"/>
      <c r="CQ55" s="108"/>
      <c r="CR55" s="108"/>
      <c r="CS55" s="223"/>
      <c r="CT55" s="223"/>
      <c r="CU55" s="223"/>
      <c r="CV55" s="223"/>
      <c r="CW55" s="223"/>
      <c r="CX55" s="102"/>
      <c r="CY55" s="236"/>
      <c r="CZ55" s="223"/>
      <c r="DA55" s="102"/>
      <c r="DB55" s="223"/>
      <c r="DC55" s="221"/>
    </row>
    <row r="56" spans="1:107" s="245" customFormat="1" x14ac:dyDescent="0.25">
      <c r="A56" s="239"/>
      <c r="B56" s="189"/>
      <c r="C56" s="240"/>
      <c r="D56" s="240"/>
      <c r="E56" s="100"/>
      <c r="F56" s="241"/>
      <c r="G56" s="242"/>
      <c r="H56" s="242"/>
      <c r="I56" s="252"/>
      <c r="J56" s="243"/>
      <c r="K56" s="244"/>
      <c r="M56" s="266"/>
      <c r="N56" s="246"/>
      <c r="O56" s="106"/>
      <c r="P56" s="188"/>
      <c r="Q56" s="189"/>
      <c r="R56" s="189"/>
      <c r="S56" s="101"/>
      <c r="T56" s="106"/>
      <c r="U56" s="101"/>
      <c r="V56" s="194"/>
      <c r="W56" s="323"/>
      <c r="X56" s="101"/>
      <c r="Y56" s="102"/>
      <c r="Z56" s="242"/>
      <c r="AA56" s="242"/>
      <c r="AB56" s="109"/>
      <c r="AC56" s="109"/>
      <c r="AD56" s="242"/>
      <c r="AE56" s="247"/>
      <c r="AF56" s="103"/>
      <c r="AG56" s="181"/>
      <c r="AH56" s="104"/>
      <c r="AI56" s="102"/>
      <c r="AJ56" s="248"/>
      <c r="AK56" s="102"/>
      <c r="AL56" s="102"/>
      <c r="AM56" s="102"/>
      <c r="AN56" s="109"/>
      <c r="AO56" s="110"/>
      <c r="AP56" s="111"/>
      <c r="AQ56" s="111"/>
      <c r="AR56" s="112"/>
      <c r="AS56" s="104"/>
      <c r="AT56" s="274"/>
      <c r="AU56" s="104"/>
      <c r="AV56" s="101"/>
      <c r="AW56" s="101"/>
      <c r="AX56" s="242"/>
      <c r="AY56" s="249"/>
      <c r="AZ56" s="101"/>
      <c r="BA56" s="101"/>
      <c r="BB56" s="102"/>
      <c r="BC56" s="106"/>
      <c r="BD56" s="101"/>
      <c r="BE56" s="102"/>
      <c r="BF56" s="100"/>
      <c r="BG56" s="101"/>
      <c r="BH56" s="102"/>
      <c r="BI56" s="102"/>
      <c r="BJ56" s="101"/>
      <c r="BK56" s="102"/>
      <c r="BL56" s="100"/>
      <c r="BM56" s="100"/>
      <c r="BN56" s="102"/>
      <c r="BO56" s="102"/>
      <c r="BP56" s="101"/>
      <c r="BQ56" s="102"/>
      <c r="BR56" s="102"/>
      <c r="BS56" s="102"/>
      <c r="BT56" s="102"/>
      <c r="BU56" s="104"/>
      <c r="BV56" s="104"/>
      <c r="BW56" s="103"/>
      <c r="BX56" s="104"/>
      <c r="BY56" s="102"/>
      <c r="BZ56" s="104"/>
      <c r="CA56" s="104"/>
      <c r="CB56" s="103"/>
      <c r="CC56" s="104"/>
      <c r="CD56" s="102"/>
      <c r="CE56" s="104"/>
      <c r="CF56" s="104"/>
      <c r="CG56" s="103"/>
      <c r="CH56" s="104"/>
      <c r="CI56" s="102"/>
      <c r="CJ56" s="105"/>
      <c r="CK56" s="101"/>
      <c r="CL56" s="106"/>
      <c r="CM56" s="102"/>
      <c r="CN56" s="105"/>
      <c r="CO56" s="107"/>
      <c r="CP56" s="108"/>
      <c r="CQ56" s="108"/>
      <c r="CR56" s="108"/>
      <c r="CS56" s="223"/>
      <c r="CT56" s="223"/>
      <c r="CU56" s="223"/>
      <c r="CV56" s="223"/>
      <c r="CW56" s="223"/>
      <c r="CX56" s="102"/>
      <c r="CY56" s="236"/>
      <c r="CZ56" s="223"/>
      <c r="DA56" s="102"/>
      <c r="DB56" s="223"/>
      <c r="DC56" s="221"/>
    </row>
    <row r="57" spans="1:107" s="245" customFormat="1" x14ac:dyDescent="0.25">
      <c r="A57" s="239"/>
      <c r="B57" s="189"/>
      <c r="C57" s="240"/>
      <c r="D57" s="240"/>
      <c r="E57" s="100"/>
      <c r="F57" s="241"/>
      <c r="G57" s="242"/>
      <c r="H57" s="242"/>
      <c r="I57" s="252"/>
      <c r="J57" s="243"/>
      <c r="K57" s="244"/>
      <c r="M57" s="266"/>
      <c r="N57" s="246"/>
      <c r="O57" s="106"/>
      <c r="P57" s="188"/>
      <c r="Q57" s="189"/>
      <c r="R57" s="189"/>
      <c r="S57" s="101"/>
      <c r="T57" s="106"/>
      <c r="U57" s="101"/>
      <c r="V57" s="194"/>
      <c r="W57" s="323"/>
      <c r="X57" s="101"/>
      <c r="Y57" s="102"/>
      <c r="Z57" s="242"/>
      <c r="AA57" s="242"/>
      <c r="AB57" s="109"/>
      <c r="AC57" s="109"/>
      <c r="AD57" s="242"/>
      <c r="AE57" s="247"/>
      <c r="AF57" s="103"/>
      <c r="AG57" s="181"/>
      <c r="AH57" s="104"/>
      <c r="AI57" s="102"/>
      <c r="AJ57" s="248"/>
      <c r="AK57" s="102"/>
      <c r="AL57" s="102"/>
      <c r="AM57" s="102"/>
      <c r="AN57" s="109"/>
      <c r="AO57" s="110"/>
      <c r="AP57" s="111"/>
      <c r="AQ57" s="111"/>
      <c r="AR57" s="112"/>
      <c r="AS57" s="104"/>
      <c r="AT57" s="274"/>
      <c r="AU57" s="104"/>
      <c r="AV57" s="101"/>
      <c r="AW57" s="101"/>
      <c r="AX57" s="242"/>
      <c r="AY57" s="249"/>
      <c r="AZ57" s="101"/>
      <c r="BA57" s="101"/>
      <c r="BB57" s="102"/>
      <c r="BC57" s="106"/>
      <c r="BD57" s="101"/>
      <c r="BE57" s="102"/>
      <c r="BF57" s="100"/>
      <c r="BG57" s="101"/>
      <c r="BH57" s="102"/>
      <c r="BI57" s="102"/>
      <c r="BJ57" s="101"/>
      <c r="BK57" s="102"/>
      <c r="BL57" s="100"/>
      <c r="BM57" s="100"/>
      <c r="BN57" s="102"/>
      <c r="BO57" s="102"/>
      <c r="BP57" s="101"/>
      <c r="BQ57" s="102"/>
      <c r="BR57" s="102"/>
      <c r="BS57" s="102"/>
      <c r="BT57" s="102"/>
      <c r="BU57" s="104"/>
      <c r="BV57" s="104"/>
      <c r="BW57" s="103"/>
      <c r="BX57" s="104"/>
      <c r="BY57" s="102"/>
      <c r="BZ57" s="104"/>
      <c r="CA57" s="104"/>
      <c r="CB57" s="103"/>
      <c r="CC57" s="104"/>
      <c r="CD57" s="102"/>
      <c r="CE57" s="104"/>
      <c r="CF57" s="104"/>
      <c r="CG57" s="103"/>
      <c r="CH57" s="104"/>
      <c r="CI57" s="102"/>
      <c r="CJ57" s="105"/>
      <c r="CK57" s="101"/>
      <c r="CL57" s="106"/>
      <c r="CM57" s="102"/>
      <c r="CN57" s="105"/>
      <c r="CO57" s="107"/>
      <c r="CP57" s="108"/>
      <c r="CQ57" s="108"/>
      <c r="CR57" s="108"/>
      <c r="CS57" s="223"/>
      <c r="CT57" s="223"/>
      <c r="CU57" s="223"/>
      <c r="CV57" s="223"/>
      <c r="CW57" s="223"/>
      <c r="CX57" s="102"/>
      <c r="CY57" s="236"/>
      <c r="CZ57" s="223"/>
      <c r="DA57" s="102"/>
      <c r="DB57" s="223"/>
      <c r="DC57" s="221"/>
    </row>
    <row r="58" spans="1:107" s="245" customFormat="1" x14ac:dyDescent="0.25">
      <c r="A58" s="239"/>
      <c r="B58" s="189"/>
      <c r="C58" s="240"/>
      <c r="D58" s="240"/>
      <c r="E58" s="100"/>
      <c r="F58" s="241"/>
      <c r="G58" s="242"/>
      <c r="H58" s="242"/>
      <c r="I58" s="252"/>
      <c r="J58" s="243"/>
      <c r="K58" s="244"/>
      <c r="M58" s="266"/>
      <c r="N58" s="246"/>
      <c r="O58" s="106"/>
      <c r="P58" s="188"/>
      <c r="Q58" s="189"/>
      <c r="R58" s="189"/>
      <c r="S58" s="101"/>
      <c r="T58" s="106"/>
      <c r="U58" s="101"/>
      <c r="V58" s="194"/>
      <c r="W58" s="323"/>
      <c r="X58" s="101"/>
      <c r="Y58" s="102"/>
      <c r="Z58" s="242"/>
      <c r="AA58" s="242"/>
      <c r="AB58" s="109"/>
      <c r="AC58" s="109"/>
      <c r="AD58" s="242"/>
      <c r="AE58" s="247"/>
      <c r="AF58" s="103"/>
      <c r="AG58" s="181"/>
      <c r="AH58" s="104"/>
      <c r="AI58" s="102"/>
      <c r="AJ58" s="248"/>
      <c r="AK58" s="102"/>
      <c r="AL58" s="102"/>
      <c r="AM58" s="102"/>
      <c r="AN58" s="109"/>
      <c r="AO58" s="110"/>
      <c r="AP58" s="111"/>
      <c r="AQ58" s="111"/>
      <c r="AR58" s="112"/>
      <c r="AS58" s="104"/>
      <c r="AT58" s="274"/>
      <c r="AU58" s="104"/>
      <c r="AV58" s="101"/>
      <c r="AW58" s="101"/>
      <c r="AX58" s="242"/>
      <c r="AY58" s="249"/>
      <c r="AZ58" s="101"/>
      <c r="BA58" s="101"/>
      <c r="BB58" s="102"/>
      <c r="BC58" s="106"/>
      <c r="BD58" s="101"/>
      <c r="BE58" s="102"/>
      <c r="BF58" s="100"/>
      <c r="BG58" s="101"/>
      <c r="BH58" s="102"/>
      <c r="BI58" s="102"/>
      <c r="BJ58" s="101"/>
      <c r="BK58" s="102"/>
      <c r="BL58" s="100"/>
      <c r="BM58" s="100"/>
      <c r="BN58" s="102"/>
      <c r="BO58" s="102"/>
      <c r="BP58" s="101"/>
      <c r="BQ58" s="102"/>
      <c r="BR58" s="102"/>
      <c r="BS58" s="102"/>
      <c r="BT58" s="102"/>
      <c r="BU58" s="104"/>
      <c r="BV58" s="104"/>
      <c r="BW58" s="103"/>
      <c r="BX58" s="104"/>
      <c r="BY58" s="102"/>
      <c r="BZ58" s="104"/>
      <c r="CA58" s="104"/>
      <c r="CB58" s="103"/>
      <c r="CC58" s="104"/>
      <c r="CD58" s="102"/>
      <c r="CE58" s="104"/>
      <c r="CF58" s="104"/>
      <c r="CG58" s="103"/>
      <c r="CH58" s="104"/>
      <c r="CI58" s="102"/>
      <c r="CJ58" s="105"/>
      <c r="CK58" s="101"/>
      <c r="CL58" s="106"/>
      <c r="CM58" s="102"/>
      <c r="CN58" s="105"/>
      <c r="CO58" s="107"/>
      <c r="CP58" s="108"/>
      <c r="CQ58" s="108"/>
      <c r="CR58" s="108"/>
      <c r="CS58" s="223"/>
      <c r="CT58" s="223"/>
      <c r="CU58" s="223"/>
      <c r="CV58" s="223"/>
      <c r="CW58" s="223"/>
      <c r="CX58" s="102"/>
      <c r="CY58" s="236"/>
      <c r="CZ58" s="223"/>
      <c r="DA58" s="102"/>
      <c r="DB58" s="223"/>
      <c r="DC58" s="221"/>
    </row>
    <row r="59" spans="1:107" s="245" customFormat="1" x14ac:dyDescent="0.25">
      <c r="A59" s="239"/>
      <c r="B59" s="189"/>
      <c r="C59" s="240"/>
      <c r="D59" s="240"/>
      <c r="E59" s="100"/>
      <c r="F59" s="241"/>
      <c r="G59" s="242"/>
      <c r="H59" s="242"/>
      <c r="I59" s="252"/>
      <c r="J59" s="243"/>
      <c r="K59" s="244"/>
      <c r="M59" s="266"/>
      <c r="N59" s="246"/>
      <c r="O59" s="106"/>
      <c r="P59" s="188"/>
      <c r="Q59" s="189"/>
      <c r="R59" s="189"/>
      <c r="S59" s="101"/>
      <c r="T59" s="106"/>
      <c r="U59" s="101"/>
      <c r="V59" s="194"/>
      <c r="W59" s="323"/>
      <c r="X59" s="101"/>
      <c r="Y59" s="102"/>
      <c r="Z59" s="242"/>
      <c r="AA59" s="242"/>
      <c r="AB59" s="109"/>
      <c r="AC59" s="109"/>
      <c r="AD59" s="242"/>
      <c r="AE59" s="247"/>
      <c r="AF59" s="103"/>
      <c r="AG59" s="181"/>
      <c r="AH59" s="104"/>
      <c r="AI59" s="102"/>
      <c r="AJ59" s="248"/>
      <c r="AK59" s="102"/>
      <c r="AL59" s="102"/>
      <c r="AM59" s="102"/>
      <c r="AN59" s="109"/>
      <c r="AO59" s="110"/>
      <c r="AP59" s="111"/>
      <c r="AQ59" s="111"/>
      <c r="AR59" s="112"/>
      <c r="AS59" s="104"/>
      <c r="AT59" s="274"/>
      <c r="AU59" s="104"/>
      <c r="AV59" s="101"/>
      <c r="AW59" s="101"/>
      <c r="AX59" s="242"/>
      <c r="AY59" s="249"/>
      <c r="AZ59" s="101"/>
      <c r="BA59" s="101"/>
      <c r="BB59" s="102"/>
      <c r="BC59" s="106"/>
      <c r="BD59" s="101"/>
      <c r="BE59" s="102"/>
      <c r="BF59" s="100"/>
      <c r="BG59" s="101"/>
      <c r="BH59" s="102"/>
      <c r="BI59" s="102"/>
      <c r="BJ59" s="101"/>
      <c r="BK59" s="102"/>
      <c r="BL59" s="100"/>
      <c r="BM59" s="100"/>
      <c r="BN59" s="102"/>
      <c r="BO59" s="102"/>
      <c r="BP59" s="101"/>
      <c r="BQ59" s="102"/>
      <c r="BR59" s="102"/>
      <c r="BS59" s="102"/>
      <c r="BT59" s="102"/>
      <c r="BU59" s="104"/>
      <c r="BV59" s="104"/>
      <c r="BW59" s="103"/>
      <c r="BX59" s="104"/>
      <c r="BY59" s="102"/>
      <c r="BZ59" s="104"/>
      <c r="CA59" s="104"/>
      <c r="CB59" s="103"/>
      <c r="CC59" s="104"/>
      <c r="CD59" s="102"/>
      <c r="CE59" s="104"/>
      <c r="CF59" s="104"/>
      <c r="CG59" s="103"/>
      <c r="CH59" s="104"/>
      <c r="CI59" s="102"/>
      <c r="CJ59" s="105"/>
      <c r="CK59" s="101"/>
      <c r="CL59" s="106"/>
      <c r="CM59" s="102"/>
      <c r="CN59" s="105"/>
      <c r="CO59" s="107"/>
      <c r="CP59" s="108"/>
      <c r="CQ59" s="108"/>
      <c r="CR59" s="108"/>
      <c r="CS59" s="223"/>
      <c r="CT59" s="223"/>
      <c r="CU59" s="223"/>
      <c r="CV59" s="223"/>
      <c r="CW59" s="223"/>
      <c r="CX59" s="102"/>
      <c r="CY59" s="236"/>
      <c r="CZ59" s="223"/>
      <c r="DA59" s="102"/>
      <c r="DB59" s="223"/>
      <c r="DC59" s="221"/>
    </row>
    <row r="60" spans="1:107" s="245" customFormat="1" x14ac:dyDescent="0.25">
      <c r="A60" s="239"/>
      <c r="B60" s="189"/>
      <c r="C60" s="240"/>
      <c r="D60" s="240"/>
      <c r="E60" s="100"/>
      <c r="F60" s="241"/>
      <c r="G60" s="242"/>
      <c r="H60" s="242"/>
      <c r="I60" s="252"/>
      <c r="J60" s="243"/>
      <c r="K60" s="244"/>
      <c r="M60" s="266"/>
      <c r="N60" s="246"/>
      <c r="O60" s="106"/>
      <c r="P60" s="188"/>
      <c r="Q60" s="189"/>
      <c r="R60" s="189"/>
      <c r="S60" s="101"/>
      <c r="T60" s="106"/>
      <c r="U60" s="101"/>
      <c r="V60" s="194"/>
      <c r="W60" s="323"/>
      <c r="X60" s="101"/>
      <c r="Y60" s="102"/>
      <c r="Z60" s="242"/>
      <c r="AA60" s="242"/>
      <c r="AB60" s="109"/>
      <c r="AC60" s="109"/>
      <c r="AD60" s="242"/>
      <c r="AE60" s="247"/>
      <c r="AF60" s="103"/>
      <c r="AG60" s="181"/>
      <c r="AH60" s="104"/>
      <c r="AI60" s="102"/>
      <c r="AJ60" s="248"/>
      <c r="AK60" s="102"/>
      <c r="AL60" s="102"/>
      <c r="AM60" s="102"/>
      <c r="AN60" s="109"/>
      <c r="AO60" s="110"/>
      <c r="AP60" s="111"/>
      <c r="AQ60" s="111"/>
      <c r="AR60" s="112"/>
      <c r="AS60" s="104"/>
      <c r="AT60" s="274"/>
      <c r="AU60" s="104"/>
      <c r="AV60" s="101"/>
      <c r="AW60" s="101"/>
      <c r="AX60" s="242"/>
      <c r="AY60" s="249"/>
      <c r="AZ60" s="101"/>
      <c r="BA60" s="101"/>
      <c r="BB60" s="102"/>
      <c r="BC60" s="106"/>
      <c r="BD60" s="101"/>
      <c r="BE60" s="102"/>
      <c r="BF60" s="100"/>
      <c r="BG60" s="101"/>
      <c r="BH60" s="102"/>
      <c r="BI60" s="102"/>
      <c r="BJ60" s="101"/>
      <c r="BK60" s="102"/>
      <c r="BL60" s="100"/>
      <c r="BM60" s="100"/>
      <c r="BN60" s="102"/>
      <c r="BO60" s="102"/>
      <c r="BP60" s="101"/>
      <c r="BQ60" s="102"/>
      <c r="BR60" s="102"/>
      <c r="BS60" s="102"/>
      <c r="BT60" s="102"/>
      <c r="BU60" s="104"/>
      <c r="BV60" s="104"/>
      <c r="BW60" s="103"/>
      <c r="BX60" s="104"/>
      <c r="BY60" s="102"/>
      <c r="BZ60" s="104"/>
      <c r="CA60" s="104"/>
      <c r="CB60" s="103"/>
      <c r="CC60" s="104"/>
      <c r="CD60" s="102"/>
      <c r="CE60" s="104"/>
      <c r="CF60" s="104"/>
      <c r="CG60" s="103"/>
      <c r="CH60" s="104"/>
      <c r="CI60" s="102"/>
      <c r="CJ60" s="105"/>
      <c r="CK60" s="101"/>
      <c r="CL60" s="106"/>
      <c r="CM60" s="102"/>
      <c r="CN60" s="105"/>
      <c r="CO60" s="107"/>
      <c r="CP60" s="108"/>
      <c r="CQ60" s="108"/>
      <c r="CR60" s="108"/>
      <c r="CS60" s="223"/>
      <c r="CT60" s="223"/>
      <c r="CU60" s="223"/>
      <c r="CV60" s="223"/>
      <c r="CW60" s="223"/>
      <c r="CX60" s="102"/>
      <c r="CY60" s="236"/>
      <c r="CZ60" s="223"/>
      <c r="DA60" s="102"/>
      <c r="DB60" s="223"/>
      <c r="DC60" s="221"/>
    </row>
    <row r="61" spans="1:107" s="245" customFormat="1" x14ac:dyDescent="0.25">
      <c r="A61" s="239"/>
      <c r="B61" s="189"/>
      <c r="C61" s="240"/>
      <c r="D61" s="240"/>
      <c r="E61" s="100"/>
      <c r="F61" s="241"/>
      <c r="G61" s="242"/>
      <c r="H61" s="242"/>
      <c r="I61" s="252"/>
      <c r="J61" s="243"/>
      <c r="K61" s="244"/>
      <c r="M61" s="266"/>
      <c r="N61" s="246"/>
      <c r="O61" s="106"/>
      <c r="P61" s="188"/>
      <c r="Q61" s="189"/>
      <c r="R61" s="189"/>
      <c r="S61" s="101"/>
      <c r="T61" s="106"/>
      <c r="U61" s="101"/>
      <c r="V61" s="194"/>
      <c r="W61" s="323"/>
      <c r="X61" s="101"/>
      <c r="Y61" s="102"/>
      <c r="Z61" s="242"/>
      <c r="AA61" s="242"/>
      <c r="AB61" s="109"/>
      <c r="AC61" s="109"/>
      <c r="AD61" s="242"/>
      <c r="AE61" s="247"/>
      <c r="AF61" s="103"/>
      <c r="AG61" s="181"/>
      <c r="AH61" s="104"/>
      <c r="AI61" s="102"/>
      <c r="AJ61" s="248"/>
      <c r="AK61" s="102"/>
      <c r="AL61" s="102"/>
      <c r="AM61" s="102"/>
      <c r="AN61" s="109"/>
      <c r="AO61" s="110"/>
      <c r="AP61" s="111"/>
      <c r="AQ61" s="111"/>
      <c r="AR61" s="112"/>
      <c r="AS61" s="104"/>
      <c r="AT61" s="274"/>
      <c r="AU61" s="104"/>
      <c r="AV61" s="101"/>
      <c r="AW61" s="101"/>
      <c r="AX61" s="242"/>
      <c r="AY61" s="249"/>
      <c r="AZ61" s="101"/>
      <c r="BA61" s="101"/>
      <c r="BB61" s="102"/>
      <c r="BC61" s="106"/>
      <c r="BD61" s="101"/>
      <c r="BE61" s="102"/>
      <c r="BF61" s="100"/>
      <c r="BG61" s="101"/>
      <c r="BH61" s="102"/>
      <c r="BI61" s="102"/>
      <c r="BJ61" s="101"/>
      <c r="BK61" s="102"/>
      <c r="BL61" s="100"/>
      <c r="BM61" s="100"/>
      <c r="BN61" s="102"/>
      <c r="BO61" s="102"/>
      <c r="BP61" s="101"/>
      <c r="BQ61" s="102"/>
      <c r="BR61" s="102"/>
      <c r="BS61" s="102"/>
      <c r="BT61" s="102"/>
      <c r="BU61" s="104"/>
      <c r="BV61" s="104"/>
      <c r="BW61" s="103"/>
      <c r="BX61" s="104"/>
      <c r="BY61" s="102"/>
      <c r="BZ61" s="104"/>
      <c r="CA61" s="104"/>
      <c r="CB61" s="103"/>
      <c r="CC61" s="104"/>
      <c r="CD61" s="102"/>
      <c r="CE61" s="104"/>
      <c r="CF61" s="104"/>
      <c r="CG61" s="103"/>
      <c r="CH61" s="104"/>
      <c r="CI61" s="102"/>
      <c r="CJ61" s="105"/>
      <c r="CK61" s="101"/>
      <c r="CL61" s="106"/>
      <c r="CM61" s="102"/>
      <c r="CN61" s="105"/>
      <c r="CO61" s="107"/>
      <c r="CP61" s="108"/>
      <c r="CQ61" s="108"/>
      <c r="CR61" s="108"/>
      <c r="CS61" s="223"/>
      <c r="CT61" s="223"/>
      <c r="CU61" s="223"/>
      <c r="CV61" s="223"/>
      <c r="CW61" s="223"/>
      <c r="CX61" s="102"/>
      <c r="CY61" s="236"/>
      <c r="CZ61" s="223"/>
      <c r="DA61" s="102"/>
      <c r="DB61" s="223"/>
      <c r="DC61" s="221"/>
    </row>
    <row r="62" spans="1:107" s="245" customFormat="1" x14ac:dyDescent="0.25">
      <c r="A62" s="239"/>
      <c r="B62" s="189"/>
      <c r="C62" s="240"/>
      <c r="D62" s="240"/>
      <c r="E62" s="100"/>
      <c r="F62" s="241"/>
      <c r="G62" s="242"/>
      <c r="H62" s="242"/>
      <c r="I62" s="252"/>
      <c r="J62" s="243"/>
      <c r="K62" s="244"/>
      <c r="M62" s="266"/>
      <c r="N62" s="246"/>
      <c r="O62" s="106"/>
      <c r="P62" s="188"/>
      <c r="Q62" s="189"/>
      <c r="R62" s="189"/>
      <c r="S62" s="101"/>
      <c r="T62" s="106"/>
      <c r="U62" s="101"/>
      <c r="V62" s="194"/>
      <c r="W62" s="323"/>
      <c r="X62" s="101"/>
      <c r="Y62" s="102"/>
      <c r="Z62" s="242"/>
      <c r="AA62" s="242"/>
      <c r="AB62" s="109"/>
      <c r="AC62" s="109"/>
      <c r="AD62" s="242"/>
      <c r="AE62" s="247"/>
      <c r="AF62" s="103"/>
      <c r="AG62" s="181"/>
      <c r="AH62" s="104"/>
      <c r="AI62" s="102"/>
      <c r="AJ62" s="248"/>
      <c r="AK62" s="102"/>
      <c r="AL62" s="102"/>
      <c r="AM62" s="102"/>
      <c r="AN62" s="109"/>
      <c r="AO62" s="110"/>
      <c r="AP62" s="111"/>
      <c r="AQ62" s="111"/>
      <c r="AR62" s="112"/>
      <c r="AS62" s="104"/>
      <c r="AT62" s="274"/>
      <c r="AU62" s="104"/>
      <c r="AV62" s="101"/>
      <c r="AW62" s="101"/>
      <c r="AX62" s="242"/>
      <c r="AY62" s="249"/>
      <c r="AZ62" s="101"/>
      <c r="BA62" s="101"/>
      <c r="BB62" s="102"/>
      <c r="BC62" s="106"/>
      <c r="BD62" s="101"/>
      <c r="BE62" s="102"/>
      <c r="BF62" s="100"/>
      <c r="BG62" s="101"/>
      <c r="BH62" s="102"/>
      <c r="BI62" s="102"/>
      <c r="BJ62" s="101"/>
      <c r="BK62" s="102"/>
      <c r="BL62" s="100"/>
      <c r="BM62" s="100"/>
      <c r="BN62" s="102"/>
      <c r="BO62" s="102"/>
      <c r="BP62" s="101"/>
      <c r="BQ62" s="102"/>
      <c r="BR62" s="102"/>
      <c r="BS62" s="102"/>
      <c r="BT62" s="102"/>
      <c r="BU62" s="104"/>
      <c r="BV62" s="104"/>
      <c r="BW62" s="103"/>
      <c r="BX62" s="104"/>
      <c r="BY62" s="102"/>
      <c r="BZ62" s="104"/>
      <c r="CA62" s="104"/>
      <c r="CB62" s="103"/>
      <c r="CC62" s="104"/>
      <c r="CD62" s="102"/>
      <c r="CE62" s="104"/>
      <c r="CF62" s="104"/>
      <c r="CG62" s="103"/>
      <c r="CH62" s="104"/>
      <c r="CI62" s="102"/>
      <c r="CJ62" s="105"/>
      <c r="CK62" s="101"/>
      <c r="CL62" s="106"/>
      <c r="CM62" s="102"/>
      <c r="CN62" s="105"/>
      <c r="CO62" s="107"/>
      <c r="CP62" s="108"/>
      <c r="CQ62" s="108"/>
      <c r="CR62" s="108"/>
      <c r="CS62" s="223"/>
      <c r="CT62" s="223"/>
      <c r="CU62" s="223"/>
      <c r="CV62" s="223"/>
      <c r="CW62" s="223"/>
      <c r="CX62" s="102"/>
      <c r="CY62" s="236"/>
      <c r="CZ62" s="223"/>
      <c r="DA62" s="102"/>
      <c r="DB62" s="223"/>
      <c r="DC62" s="221"/>
    </row>
    <row r="63" spans="1:107" s="245" customFormat="1" x14ac:dyDescent="0.25">
      <c r="A63" s="239"/>
      <c r="B63" s="189"/>
      <c r="C63" s="240"/>
      <c r="D63" s="240"/>
      <c r="E63" s="100"/>
      <c r="F63" s="241"/>
      <c r="G63" s="242"/>
      <c r="H63" s="242"/>
      <c r="I63" s="252"/>
      <c r="J63" s="243"/>
      <c r="K63" s="244"/>
      <c r="M63" s="266"/>
      <c r="N63" s="246"/>
      <c r="O63" s="106"/>
      <c r="P63" s="188"/>
      <c r="Q63" s="189"/>
      <c r="R63" s="189"/>
      <c r="S63" s="101"/>
      <c r="T63" s="106"/>
      <c r="U63" s="101"/>
      <c r="V63" s="194"/>
      <c r="W63" s="323"/>
      <c r="X63" s="101"/>
      <c r="Y63" s="102"/>
      <c r="Z63" s="242"/>
      <c r="AA63" s="242"/>
      <c r="AB63" s="109"/>
      <c r="AC63" s="109"/>
      <c r="AD63" s="242"/>
      <c r="AE63" s="247"/>
      <c r="AF63" s="103"/>
      <c r="AG63" s="181"/>
      <c r="AH63" s="104"/>
      <c r="AI63" s="102"/>
      <c r="AJ63" s="248"/>
      <c r="AK63" s="102"/>
      <c r="AL63" s="102"/>
      <c r="AM63" s="102"/>
      <c r="AN63" s="109"/>
      <c r="AO63" s="110"/>
      <c r="AP63" s="111"/>
      <c r="AQ63" s="111"/>
      <c r="AR63" s="112"/>
      <c r="AS63" s="104"/>
      <c r="AT63" s="274"/>
      <c r="AU63" s="104"/>
      <c r="AV63" s="101"/>
      <c r="AW63" s="101"/>
      <c r="AX63" s="242"/>
      <c r="AY63" s="249"/>
      <c r="AZ63" s="101"/>
      <c r="BA63" s="101"/>
      <c r="BB63" s="102"/>
      <c r="BC63" s="106"/>
      <c r="BD63" s="101"/>
      <c r="BE63" s="102"/>
      <c r="BF63" s="100"/>
      <c r="BG63" s="101"/>
      <c r="BH63" s="102"/>
      <c r="BI63" s="102"/>
      <c r="BJ63" s="101"/>
      <c r="BK63" s="102"/>
      <c r="BL63" s="100"/>
      <c r="BM63" s="100"/>
      <c r="BN63" s="102"/>
      <c r="BO63" s="102"/>
      <c r="BP63" s="101"/>
      <c r="BQ63" s="102"/>
      <c r="BR63" s="102"/>
      <c r="BS63" s="102"/>
      <c r="BT63" s="102"/>
      <c r="BU63" s="104"/>
      <c r="BV63" s="104"/>
      <c r="BW63" s="103"/>
      <c r="BX63" s="104"/>
      <c r="BY63" s="102"/>
      <c r="BZ63" s="104"/>
      <c r="CA63" s="104"/>
      <c r="CB63" s="103"/>
      <c r="CC63" s="104"/>
      <c r="CD63" s="102"/>
      <c r="CE63" s="104"/>
      <c r="CF63" s="104"/>
      <c r="CG63" s="103"/>
      <c r="CH63" s="104"/>
      <c r="CI63" s="102"/>
      <c r="CJ63" s="105"/>
      <c r="CK63" s="101"/>
      <c r="CL63" s="106"/>
      <c r="CM63" s="102"/>
      <c r="CN63" s="105"/>
      <c r="CO63" s="107"/>
      <c r="CP63" s="108"/>
      <c r="CQ63" s="108"/>
      <c r="CR63" s="108"/>
      <c r="CS63" s="223"/>
      <c r="CT63" s="223"/>
      <c r="CU63" s="223"/>
      <c r="CV63" s="223"/>
      <c r="CW63" s="223"/>
      <c r="CX63" s="102"/>
      <c r="CY63" s="236"/>
      <c r="CZ63" s="223"/>
      <c r="DA63" s="102"/>
      <c r="DB63" s="223"/>
      <c r="DC63" s="221"/>
    </row>
    <row r="64" spans="1:107" s="245" customFormat="1" x14ac:dyDescent="0.25">
      <c r="A64" s="239"/>
      <c r="B64" s="189"/>
      <c r="C64" s="240"/>
      <c r="D64" s="240"/>
      <c r="E64" s="100"/>
      <c r="F64" s="241"/>
      <c r="G64" s="242"/>
      <c r="H64" s="242"/>
      <c r="I64" s="252"/>
      <c r="J64" s="243"/>
      <c r="K64" s="244"/>
      <c r="M64" s="266"/>
      <c r="N64" s="246"/>
      <c r="O64" s="106"/>
      <c r="P64" s="188"/>
      <c r="Q64" s="189"/>
      <c r="R64" s="189"/>
      <c r="S64" s="101"/>
      <c r="T64" s="106"/>
      <c r="U64" s="101"/>
      <c r="V64" s="194"/>
      <c r="W64" s="323"/>
      <c r="X64" s="101"/>
      <c r="Y64" s="102"/>
      <c r="Z64" s="242"/>
      <c r="AA64" s="242"/>
      <c r="AB64" s="109"/>
      <c r="AC64" s="109"/>
      <c r="AD64" s="242"/>
      <c r="AE64" s="247"/>
      <c r="AF64" s="103"/>
      <c r="AG64" s="181"/>
      <c r="AH64" s="104"/>
      <c r="AI64" s="102"/>
      <c r="AJ64" s="248"/>
      <c r="AK64" s="102"/>
      <c r="AL64" s="102"/>
      <c r="AM64" s="102"/>
      <c r="AN64" s="109"/>
      <c r="AO64" s="110"/>
      <c r="AP64" s="111"/>
      <c r="AQ64" s="111"/>
      <c r="AR64" s="112"/>
      <c r="AS64" s="104"/>
      <c r="AT64" s="274"/>
      <c r="AU64" s="104"/>
      <c r="AV64" s="101"/>
      <c r="AW64" s="101"/>
      <c r="AX64" s="242"/>
      <c r="AY64" s="249"/>
      <c r="AZ64" s="101"/>
      <c r="BA64" s="101"/>
      <c r="BB64" s="102"/>
      <c r="BC64" s="106"/>
      <c r="BD64" s="101"/>
      <c r="BE64" s="102"/>
      <c r="BF64" s="100"/>
      <c r="BG64" s="101"/>
      <c r="BH64" s="102"/>
      <c r="BI64" s="102"/>
      <c r="BJ64" s="101"/>
      <c r="BK64" s="102"/>
      <c r="BL64" s="100"/>
      <c r="BM64" s="100"/>
      <c r="BN64" s="102"/>
      <c r="BO64" s="102"/>
      <c r="BP64" s="101"/>
      <c r="BQ64" s="102"/>
      <c r="BR64" s="102"/>
      <c r="BS64" s="102"/>
      <c r="BT64" s="102"/>
      <c r="BU64" s="104"/>
      <c r="BV64" s="104"/>
      <c r="BW64" s="103"/>
      <c r="BX64" s="104"/>
      <c r="BY64" s="102"/>
      <c r="BZ64" s="104"/>
      <c r="CA64" s="104"/>
      <c r="CB64" s="103"/>
      <c r="CC64" s="104"/>
      <c r="CD64" s="102"/>
      <c r="CE64" s="104"/>
      <c r="CF64" s="104"/>
      <c r="CG64" s="103"/>
      <c r="CH64" s="104"/>
      <c r="CI64" s="102"/>
      <c r="CJ64" s="105"/>
      <c r="CK64" s="101"/>
      <c r="CL64" s="106"/>
      <c r="CM64" s="102"/>
      <c r="CN64" s="105"/>
      <c r="CO64" s="107"/>
      <c r="CP64" s="108"/>
      <c r="CQ64" s="108"/>
      <c r="CR64" s="108"/>
      <c r="CS64" s="223"/>
      <c r="CT64" s="223"/>
      <c r="CU64" s="223"/>
      <c r="CV64" s="223"/>
      <c r="CW64" s="223"/>
      <c r="CX64" s="102"/>
      <c r="CY64" s="236"/>
      <c r="CZ64" s="223"/>
      <c r="DA64" s="102"/>
      <c r="DB64" s="223"/>
      <c r="DC64" s="221"/>
    </row>
    <row r="65" spans="1:107" s="245" customFormat="1" x14ac:dyDescent="0.25">
      <c r="A65" s="239"/>
      <c r="B65" s="189"/>
      <c r="C65" s="240"/>
      <c r="D65" s="240"/>
      <c r="E65" s="100"/>
      <c r="F65" s="241"/>
      <c r="G65" s="242"/>
      <c r="H65" s="242"/>
      <c r="I65" s="252"/>
      <c r="J65" s="243"/>
      <c r="K65" s="244"/>
      <c r="M65" s="266"/>
      <c r="N65" s="246"/>
      <c r="O65" s="106"/>
      <c r="P65" s="188"/>
      <c r="Q65" s="189"/>
      <c r="R65" s="189"/>
      <c r="S65" s="101"/>
      <c r="T65" s="106"/>
      <c r="U65" s="101"/>
      <c r="V65" s="194"/>
      <c r="W65" s="323"/>
      <c r="X65" s="101"/>
      <c r="Y65" s="102"/>
      <c r="Z65" s="242"/>
      <c r="AA65" s="242"/>
      <c r="AB65" s="109"/>
      <c r="AC65" s="109"/>
      <c r="AD65" s="242"/>
      <c r="AE65" s="247"/>
      <c r="AF65" s="103"/>
      <c r="AG65" s="181"/>
      <c r="AH65" s="104"/>
      <c r="AI65" s="102"/>
      <c r="AJ65" s="248"/>
      <c r="AK65" s="102"/>
      <c r="AL65" s="102"/>
      <c r="AM65" s="102"/>
      <c r="AN65" s="109"/>
      <c r="AO65" s="110"/>
      <c r="AP65" s="111"/>
      <c r="AQ65" s="111"/>
      <c r="AR65" s="112"/>
      <c r="AS65" s="104"/>
      <c r="AT65" s="274"/>
      <c r="AU65" s="104"/>
      <c r="AV65" s="101"/>
      <c r="AW65" s="101"/>
      <c r="AX65" s="242"/>
      <c r="AY65" s="249"/>
      <c r="AZ65" s="101"/>
      <c r="BA65" s="101"/>
      <c r="BB65" s="102"/>
      <c r="BC65" s="106"/>
      <c r="BD65" s="101"/>
      <c r="BE65" s="102"/>
      <c r="BF65" s="100"/>
      <c r="BG65" s="101"/>
      <c r="BH65" s="102"/>
      <c r="BI65" s="102"/>
      <c r="BJ65" s="101"/>
      <c r="BK65" s="102"/>
      <c r="BL65" s="100"/>
      <c r="BM65" s="100"/>
      <c r="BN65" s="102"/>
      <c r="BO65" s="102"/>
      <c r="BP65" s="101"/>
      <c r="BQ65" s="102"/>
      <c r="BR65" s="102"/>
      <c r="BS65" s="102"/>
      <c r="BT65" s="102"/>
      <c r="BU65" s="104"/>
      <c r="BV65" s="104"/>
      <c r="BW65" s="103"/>
      <c r="BX65" s="104"/>
      <c r="BY65" s="102"/>
      <c r="BZ65" s="104"/>
      <c r="CA65" s="104"/>
      <c r="CB65" s="103"/>
      <c r="CC65" s="104"/>
      <c r="CD65" s="102"/>
      <c r="CE65" s="104"/>
      <c r="CF65" s="104"/>
      <c r="CG65" s="103"/>
      <c r="CH65" s="104"/>
      <c r="CI65" s="102"/>
      <c r="CJ65" s="105"/>
      <c r="CK65" s="101"/>
      <c r="CL65" s="106"/>
      <c r="CM65" s="102"/>
      <c r="CN65" s="105"/>
      <c r="CO65" s="107"/>
      <c r="CP65" s="108"/>
      <c r="CQ65" s="108"/>
      <c r="CR65" s="108"/>
      <c r="CS65" s="223"/>
      <c r="CT65" s="223"/>
      <c r="CU65" s="223"/>
      <c r="CV65" s="223"/>
      <c r="CW65" s="223"/>
      <c r="CX65" s="102"/>
      <c r="CY65" s="236"/>
      <c r="CZ65" s="223"/>
      <c r="DA65" s="102"/>
      <c r="DB65" s="223"/>
      <c r="DC65" s="221"/>
    </row>
    <row r="66" spans="1:107" s="245" customFormat="1" x14ac:dyDescent="0.25">
      <c r="A66" s="239"/>
      <c r="B66" s="189"/>
      <c r="C66" s="240"/>
      <c r="D66" s="240"/>
      <c r="E66" s="100"/>
      <c r="F66" s="241"/>
      <c r="G66" s="242"/>
      <c r="H66" s="242"/>
      <c r="I66" s="252"/>
      <c r="J66" s="243"/>
      <c r="K66" s="244"/>
      <c r="M66" s="266"/>
      <c r="N66" s="246"/>
      <c r="O66" s="106"/>
      <c r="P66" s="188"/>
      <c r="Q66" s="189"/>
      <c r="R66" s="189"/>
      <c r="S66" s="101"/>
      <c r="T66" s="106"/>
      <c r="U66" s="101"/>
      <c r="V66" s="194"/>
      <c r="W66" s="323"/>
      <c r="X66" s="101"/>
      <c r="Y66" s="102"/>
      <c r="Z66" s="242"/>
      <c r="AA66" s="242"/>
      <c r="AB66" s="109"/>
      <c r="AC66" s="109"/>
      <c r="AD66" s="242"/>
      <c r="AE66" s="247"/>
      <c r="AF66" s="103"/>
      <c r="AG66" s="181"/>
      <c r="AH66" s="104"/>
      <c r="AI66" s="102"/>
      <c r="AJ66" s="248"/>
      <c r="AK66" s="102"/>
      <c r="AL66" s="102"/>
      <c r="AM66" s="102"/>
      <c r="AN66" s="109"/>
      <c r="AO66" s="110"/>
      <c r="AP66" s="111"/>
      <c r="AQ66" s="111"/>
      <c r="AR66" s="112"/>
      <c r="AS66" s="104"/>
      <c r="AT66" s="274"/>
      <c r="AU66" s="104"/>
      <c r="AV66" s="101"/>
      <c r="AW66" s="101"/>
      <c r="AX66" s="242"/>
      <c r="AY66" s="249"/>
      <c r="AZ66" s="101"/>
      <c r="BA66" s="101"/>
      <c r="BB66" s="102"/>
      <c r="BC66" s="106"/>
      <c r="BD66" s="101"/>
      <c r="BE66" s="102"/>
      <c r="BF66" s="100"/>
      <c r="BG66" s="101"/>
      <c r="BH66" s="102"/>
      <c r="BI66" s="102"/>
      <c r="BJ66" s="101"/>
      <c r="BK66" s="102"/>
      <c r="BL66" s="100"/>
      <c r="BM66" s="100"/>
      <c r="BN66" s="102"/>
      <c r="BO66" s="102"/>
      <c r="BP66" s="101"/>
      <c r="BQ66" s="102"/>
      <c r="BR66" s="102"/>
      <c r="BS66" s="102"/>
      <c r="BT66" s="102"/>
      <c r="BU66" s="104"/>
      <c r="BV66" s="104"/>
      <c r="BW66" s="103"/>
      <c r="BX66" s="104"/>
      <c r="BY66" s="102"/>
      <c r="BZ66" s="104"/>
      <c r="CA66" s="104"/>
      <c r="CB66" s="103"/>
      <c r="CC66" s="104"/>
      <c r="CD66" s="102"/>
      <c r="CE66" s="104"/>
      <c r="CF66" s="104"/>
      <c r="CG66" s="103"/>
      <c r="CH66" s="104"/>
      <c r="CI66" s="102"/>
      <c r="CJ66" s="105"/>
      <c r="CK66" s="101"/>
      <c r="CL66" s="106"/>
      <c r="CM66" s="102"/>
      <c r="CN66" s="105"/>
      <c r="CO66" s="107"/>
      <c r="CP66" s="108"/>
      <c r="CQ66" s="108"/>
      <c r="CR66" s="108"/>
      <c r="CS66" s="223"/>
      <c r="CT66" s="223"/>
      <c r="CU66" s="223"/>
      <c r="CV66" s="223"/>
      <c r="CW66" s="223"/>
      <c r="CX66" s="102"/>
      <c r="CY66" s="236"/>
      <c r="CZ66" s="223"/>
      <c r="DA66" s="102"/>
      <c r="DB66" s="223"/>
      <c r="DC66" s="221"/>
    </row>
    <row r="67" spans="1:107" s="245" customFormat="1" x14ac:dyDescent="0.25">
      <c r="A67" s="239"/>
      <c r="B67" s="189"/>
      <c r="C67" s="240"/>
      <c r="D67" s="240"/>
      <c r="E67" s="100"/>
      <c r="F67" s="241"/>
      <c r="G67" s="242"/>
      <c r="H67" s="242"/>
      <c r="I67" s="252"/>
      <c r="J67" s="243"/>
      <c r="K67" s="244"/>
      <c r="M67" s="266"/>
      <c r="N67" s="246"/>
      <c r="O67" s="106"/>
      <c r="P67" s="188"/>
      <c r="Q67" s="189"/>
      <c r="R67" s="189"/>
      <c r="S67" s="101"/>
      <c r="T67" s="106"/>
      <c r="U67" s="101"/>
      <c r="V67" s="194"/>
      <c r="W67" s="323"/>
      <c r="X67" s="101"/>
      <c r="Y67" s="102"/>
      <c r="Z67" s="242"/>
      <c r="AA67" s="242"/>
      <c r="AB67" s="109"/>
      <c r="AC67" s="109"/>
      <c r="AD67" s="242"/>
      <c r="AE67" s="247"/>
      <c r="AF67" s="103"/>
      <c r="AG67" s="181"/>
      <c r="AH67" s="104"/>
      <c r="AI67" s="102"/>
      <c r="AJ67" s="248"/>
      <c r="AK67" s="102"/>
      <c r="AL67" s="102"/>
      <c r="AM67" s="102"/>
      <c r="AN67" s="109"/>
      <c r="AO67" s="110"/>
      <c r="AP67" s="111"/>
      <c r="AQ67" s="111"/>
      <c r="AR67" s="112"/>
      <c r="AS67" s="104"/>
      <c r="AT67" s="274"/>
      <c r="AU67" s="104"/>
      <c r="AV67" s="101"/>
      <c r="AW67" s="101"/>
      <c r="AX67" s="242"/>
      <c r="AY67" s="249"/>
      <c r="AZ67" s="101"/>
      <c r="BA67" s="101"/>
      <c r="BB67" s="102"/>
      <c r="BC67" s="106"/>
      <c r="BD67" s="101"/>
      <c r="BE67" s="102"/>
      <c r="BF67" s="100"/>
      <c r="BG67" s="101"/>
      <c r="BH67" s="102"/>
      <c r="BI67" s="102"/>
      <c r="BJ67" s="101"/>
      <c r="BK67" s="102"/>
      <c r="BL67" s="100"/>
      <c r="BM67" s="100"/>
      <c r="BN67" s="102"/>
      <c r="BO67" s="102"/>
      <c r="BP67" s="101"/>
      <c r="BQ67" s="102"/>
      <c r="BR67" s="102"/>
      <c r="BS67" s="102"/>
      <c r="BT67" s="102"/>
      <c r="BU67" s="104"/>
      <c r="BV67" s="104"/>
      <c r="BW67" s="103"/>
      <c r="BX67" s="104"/>
      <c r="BY67" s="102"/>
      <c r="BZ67" s="104"/>
      <c r="CA67" s="104"/>
      <c r="CB67" s="103"/>
      <c r="CC67" s="104"/>
      <c r="CD67" s="102"/>
      <c r="CE67" s="104"/>
      <c r="CF67" s="104"/>
      <c r="CG67" s="103"/>
      <c r="CH67" s="104"/>
      <c r="CI67" s="102"/>
      <c r="CJ67" s="105"/>
      <c r="CK67" s="101"/>
      <c r="CL67" s="106"/>
      <c r="CM67" s="102"/>
      <c r="CN67" s="105"/>
      <c r="CO67" s="107"/>
      <c r="CP67" s="108"/>
      <c r="CQ67" s="108"/>
      <c r="CR67" s="108"/>
      <c r="CS67" s="223"/>
      <c r="CT67" s="223"/>
      <c r="CU67" s="223"/>
      <c r="CV67" s="223"/>
      <c r="CW67" s="223"/>
      <c r="CX67" s="102"/>
      <c r="CY67" s="236"/>
      <c r="CZ67" s="223"/>
      <c r="DA67" s="102"/>
      <c r="DB67" s="223"/>
      <c r="DC67" s="221"/>
    </row>
    <row r="68" spans="1:107" s="245" customFormat="1" x14ac:dyDescent="0.25">
      <c r="A68" s="239"/>
      <c r="B68" s="189"/>
      <c r="C68" s="240"/>
      <c r="D68" s="240"/>
      <c r="E68" s="100"/>
      <c r="F68" s="241"/>
      <c r="G68" s="242"/>
      <c r="H68" s="242"/>
      <c r="I68" s="252"/>
      <c r="J68" s="243"/>
      <c r="K68" s="244"/>
      <c r="M68" s="266"/>
      <c r="N68" s="246"/>
      <c r="O68" s="106"/>
      <c r="P68" s="188"/>
      <c r="Q68" s="189"/>
      <c r="R68" s="189"/>
      <c r="S68" s="101"/>
      <c r="T68" s="106"/>
      <c r="U68" s="101"/>
      <c r="V68" s="194"/>
      <c r="W68" s="323"/>
      <c r="X68" s="101"/>
      <c r="Y68" s="102"/>
      <c r="Z68" s="242"/>
      <c r="AA68" s="242"/>
      <c r="AB68" s="109"/>
      <c r="AC68" s="109"/>
      <c r="AD68" s="242"/>
      <c r="AE68" s="247"/>
      <c r="AF68" s="103"/>
      <c r="AG68" s="181"/>
      <c r="AH68" s="104"/>
      <c r="AI68" s="102"/>
      <c r="AJ68" s="248"/>
      <c r="AK68" s="102"/>
      <c r="AL68" s="102"/>
      <c r="AM68" s="102"/>
      <c r="AN68" s="109"/>
      <c r="AO68" s="110"/>
      <c r="AP68" s="111"/>
      <c r="AQ68" s="111"/>
      <c r="AR68" s="112"/>
      <c r="AS68" s="104"/>
      <c r="AT68" s="274"/>
      <c r="AU68" s="104"/>
      <c r="AV68" s="101"/>
      <c r="AW68" s="101"/>
      <c r="AX68" s="242"/>
      <c r="AY68" s="249"/>
      <c r="AZ68" s="101"/>
      <c r="BA68" s="101"/>
      <c r="BB68" s="102"/>
      <c r="BC68" s="106"/>
      <c r="BD68" s="101"/>
      <c r="BE68" s="102"/>
      <c r="BF68" s="100"/>
      <c r="BG68" s="101"/>
      <c r="BH68" s="102"/>
      <c r="BI68" s="102"/>
      <c r="BJ68" s="101"/>
      <c r="BK68" s="102"/>
      <c r="BL68" s="100"/>
      <c r="BM68" s="100"/>
      <c r="BN68" s="102"/>
      <c r="BO68" s="102"/>
      <c r="BP68" s="101"/>
      <c r="BQ68" s="102"/>
      <c r="BR68" s="102"/>
      <c r="BS68" s="102"/>
      <c r="BT68" s="102"/>
      <c r="BU68" s="104"/>
      <c r="BV68" s="104"/>
      <c r="BW68" s="103"/>
      <c r="BX68" s="104"/>
      <c r="BY68" s="102"/>
      <c r="BZ68" s="104"/>
      <c r="CA68" s="104"/>
      <c r="CB68" s="103"/>
      <c r="CC68" s="104"/>
      <c r="CD68" s="102"/>
      <c r="CE68" s="104"/>
      <c r="CF68" s="104"/>
      <c r="CG68" s="103"/>
      <c r="CH68" s="104"/>
      <c r="CI68" s="102"/>
      <c r="CJ68" s="105"/>
      <c r="CK68" s="101"/>
      <c r="CL68" s="106"/>
      <c r="CM68" s="102"/>
      <c r="CN68" s="105"/>
      <c r="CO68" s="107"/>
      <c r="CP68" s="108"/>
      <c r="CQ68" s="108"/>
      <c r="CR68" s="108"/>
      <c r="CS68" s="223"/>
      <c r="CT68" s="223"/>
      <c r="CU68" s="223"/>
      <c r="CV68" s="223"/>
      <c r="CW68" s="223"/>
      <c r="CX68" s="102"/>
      <c r="CY68" s="236"/>
      <c r="CZ68" s="223"/>
      <c r="DA68" s="102"/>
      <c r="DB68" s="223"/>
      <c r="DC68" s="221"/>
    </row>
    <row r="69" spans="1:107" s="245" customFormat="1" x14ac:dyDescent="0.25">
      <c r="A69" s="239"/>
      <c r="B69" s="189"/>
      <c r="C69" s="240"/>
      <c r="D69" s="240"/>
      <c r="E69" s="100"/>
      <c r="F69" s="241"/>
      <c r="G69" s="242"/>
      <c r="H69" s="242"/>
      <c r="I69" s="252"/>
      <c r="J69" s="243"/>
      <c r="K69" s="244"/>
      <c r="M69" s="266"/>
      <c r="N69" s="246"/>
      <c r="O69" s="106"/>
      <c r="P69" s="188"/>
      <c r="Q69" s="189"/>
      <c r="R69" s="189"/>
      <c r="S69" s="101"/>
      <c r="T69" s="106"/>
      <c r="U69" s="101"/>
      <c r="V69" s="194"/>
      <c r="W69" s="323"/>
      <c r="X69" s="101"/>
      <c r="Y69" s="102"/>
      <c r="Z69" s="242"/>
      <c r="AA69" s="242"/>
      <c r="AB69" s="109"/>
      <c r="AC69" s="109"/>
      <c r="AD69" s="242"/>
      <c r="AE69" s="247"/>
      <c r="AF69" s="103"/>
      <c r="AG69" s="181"/>
      <c r="AH69" s="104"/>
      <c r="AI69" s="102"/>
      <c r="AJ69" s="248"/>
      <c r="AK69" s="102"/>
      <c r="AL69" s="102"/>
      <c r="AM69" s="102"/>
      <c r="AN69" s="109"/>
      <c r="AO69" s="110"/>
      <c r="AP69" s="111"/>
      <c r="AQ69" s="111"/>
      <c r="AR69" s="112"/>
      <c r="AS69" s="104"/>
      <c r="AT69" s="274"/>
      <c r="AU69" s="104"/>
      <c r="AV69" s="101"/>
      <c r="AW69" s="101"/>
      <c r="AX69" s="242"/>
      <c r="AY69" s="249"/>
      <c r="AZ69" s="101"/>
      <c r="BA69" s="101"/>
      <c r="BB69" s="102"/>
      <c r="BC69" s="106"/>
      <c r="BD69" s="101"/>
      <c r="BE69" s="102"/>
      <c r="BF69" s="100"/>
      <c r="BG69" s="101"/>
      <c r="BH69" s="102"/>
      <c r="BI69" s="102"/>
      <c r="BJ69" s="101"/>
      <c r="BK69" s="102"/>
      <c r="BL69" s="100"/>
      <c r="BM69" s="100"/>
      <c r="BN69" s="102"/>
      <c r="BO69" s="102"/>
      <c r="BP69" s="101"/>
      <c r="BQ69" s="102"/>
      <c r="BR69" s="102"/>
      <c r="BS69" s="102"/>
      <c r="BT69" s="102"/>
      <c r="BU69" s="104"/>
      <c r="BV69" s="104"/>
      <c r="BW69" s="103"/>
      <c r="BX69" s="104"/>
      <c r="BY69" s="102"/>
      <c r="BZ69" s="104"/>
      <c r="CA69" s="104"/>
      <c r="CB69" s="103"/>
      <c r="CC69" s="104"/>
      <c r="CD69" s="102"/>
      <c r="CE69" s="104"/>
      <c r="CF69" s="104"/>
      <c r="CG69" s="103"/>
      <c r="CH69" s="104"/>
      <c r="CI69" s="102"/>
      <c r="CJ69" s="105"/>
      <c r="CK69" s="101"/>
      <c r="CL69" s="106"/>
      <c r="CM69" s="102"/>
      <c r="CN69" s="105"/>
      <c r="CO69" s="107"/>
      <c r="CP69" s="108"/>
      <c r="CQ69" s="108"/>
      <c r="CR69" s="108"/>
      <c r="CS69" s="223"/>
      <c r="CT69" s="223"/>
      <c r="CU69" s="223"/>
      <c r="CV69" s="223"/>
      <c r="CW69" s="223"/>
      <c r="CX69" s="102"/>
      <c r="CY69" s="236"/>
      <c r="CZ69" s="223"/>
      <c r="DA69" s="102"/>
      <c r="DB69" s="223"/>
      <c r="DC69" s="221"/>
    </row>
    <row r="70" spans="1:107" s="245" customFormat="1" x14ac:dyDescent="0.25">
      <c r="A70" s="239"/>
      <c r="B70" s="189"/>
      <c r="C70" s="240"/>
      <c r="D70" s="240"/>
      <c r="E70" s="100"/>
      <c r="F70" s="241"/>
      <c r="G70" s="242"/>
      <c r="H70" s="242"/>
      <c r="I70" s="252"/>
      <c r="J70" s="243"/>
      <c r="K70" s="244"/>
      <c r="M70" s="266"/>
      <c r="N70" s="246"/>
      <c r="O70" s="106"/>
      <c r="P70" s="188"/>
      <c r="Q70" s="189"/>
      <c r="R70" s="189"/>
      <c r="S70" s="101"/>
      <c r="T70" s="106"/>
      <c r="U70" s="101"/>
      <c r="V70" s="194"/>
      <c r="W70" s="323"/>
      <c r="X70" s="101"/>
      <c r="Y70" s="102"/>
      <c r="Z70" s="242"/>
      <c r="AA70" s="242"/>
      <c r="AB70" s="109"/>
      <c r="AC70" s="109"/>
      <c r="AD70" s="242"/>
      <c r="AE70" s="247"/>
      <c r="AF70" s="103"/>
      <c r="AG70" s="181"/>
      <c r="AH70" s="104"/>
      <c r="AI70" s="102"/>
      <c r="AJ70" s="248"/>
      <c r="AK70" s="102"/>
      <c r="AL70" s="102"/>
      <c r="AM70" s="102"/>
      <c r="AN70" s="109"/>
      <c r="AO70" s="110"/>
      <c r="AP70" s="111"/>
      <c r="AQ70" s="111"/>
      <c r="AR70" s="112"/>
      <c r="AS70" s="104"/>
      <c r="AT70" s="274"/>
      <c r="AU70" s="104"/>
      <c r="AV70" s="101"/>
      <c r="AW70" s="101"/>
      <c r="AX70" s="242"/>
      <c r="AY70" s="249"/>
      <c r="AZ70" s="101"/>
      <c r="BA70" s="101"/>
      <c r="BB70" s="102"/>
      <c r="BC70" s="106"/>
      <c r="BD70" s="101"/>
      <c r="BE70" s="102"/>
      <c r="BF70" s="100"/>
      <c r="BG70" s="101"/>
      <c r="BH70" s="102"/>
      <c r="BI70" s="102"/>
      <c r="BJ70" s="101"/>
      <c r="BK70" s="102"/>
      <c r="BL70" s="100"/>
      <c r="BM70" s="100"/>
      <c r="BN70" s="102"/>
      <c r="BO70" s="102"/>
      <c r="BP70" s="101"/>
      <c r="BQ70" s="102"/>
      <c r="BR70" s="102"/>
      <c r="BS70" s="102"/>
      <c r="BT70" s="102"/>
      <c r="BU70" s="104"/>
      <c r="BV70" s="104"/>
      <c r="BW70" s="103"/>
      <c r="BX70" s="104"/>
      <c r="BY70" s="102"/>
      <c r="BZ70" s="104"/>
      <c r="CA70" s="104"/>
      <c r="CB70" s="103"/>
      <c r="CC70" s="104"/>
      <c r="CD70" s="102"/>
      <c r="CE70" s="104"/>
      <c r="CF70" s="104"/>
      <c r="CG70" s="103"/>
      <c r="CH70" s="104"/>
      <c r="CI70" s="102"/>
      <c r="CJ70" s="105"/>
      <c r="CK70" s="101"/>
      <c r="CL70" s="106"/>
      <c r="CM70" s="102"/>
      <c r="CN70" s="105"/>
      <c r="CO70" s="107"/>
      <c r="CP70" s="108"/>
      <c r="CQ70" s="108"/>
      <c r="CR70" s="108"/>
      <c r="CS70" s="223"/>
      <c r="CT70" s="223"/>
      <c r="CU70" s="223"/>
      <c r="CV70" s="223"/>
      <c r="CW70" s="223"/>
      <c r="CX70" s="102"/>
      <c r="CY70" s="236"/>
      <c r="CZ70" s="223"/>
      <c r="DA70" s="102"/>
      <c r="DB70" s="223"/>
      <c r="DC70" s="221"/>
    </row>
    <row r="71" spans="1:107" s="245" customFormat="1" x14ac:dyDescent="0.25">
      <c r="A71" s="239"/>
      <c r="B71" s="189"/>
      <c r="C71" s="240"/>
      <c r="D71" s="240"/>
      <c r="E71" s="100"/>
      <c r="F71" s="241"/>
      <c r="G71" s="242"/>
      <c r="H71" s="242"/>
      <c r="I71" s="252"/>
      <c r="J71" s="243"/>
      <c r="K71" s="244"/>
      <c r="M71" s="266"/>
      <c r="N71" s="246"/>
      <c r="O71" s="106"/>
      <c r="P71" s="188"/>
      <c r="Q71" s="189"/>
      <c r="R71" s="189"/>
      <c r="S71" s="101"/>
      <c r="T71" s="106"/>
      <c r="U71" s="101"/>
      <c r="V71" s="194"/>
      <c r="W71" s="323"/>
      <c r="X71" s="101"/>
      <c r="Y71" s="102"/>
      <c r="Z71" s="242"/>
      <c r="AA71" s="242"/>
      <c r="AB71" s="109"/>
      <c r="AC71" s="109"/>
      <c r="AD71" s="242"/>
      <c r="AE71" s="247"/>
      <c r="AF71" s="103"/>
      <c r="AG71" s="181"/>
      <c r="AH71" s="104"/>
      <c r="AI71" s="102"/>
      <c r="AJ71" s="248"/>
      <c r="AK71" s="102"/>
      <c r="AL71" s="102"/>
      <c r="AM71" s="102"/>
      <c r="AN71" s="109"/>
      <c r="AO71" s="110"/>
      <c r="AP71" s="111"/>
      <c r="AQ71" s="111"/>
      <c r="AR71" s="112"/>
      <c r="AS71" s="104"/>
      <c r="AT71" s="274"/>
      <c r="AU71" s="104"/>
      <c r="AV71" s="101"/>
      <c r="AW71" s="101"/>
      <c r="AX71" s="242"/>
      <c r="AY71" s="249"/>
      <c r="AZ71" s="101"/>
      <c r="BA71" s="101"/>
      <c r="BB71" s="102"/>
      <c r="BC71" s="106"/>
      <c r="BD71" s="101"/>
      <c r="BE71" s="102"/>
      <c r="BF71" s="100"/>
      <c r="BG71" s="101"/>
      <c r="BH71" s="102"/>
      <c r="BI71" s="102"/>
      <c r="BJ71" s="101"/>
      <c r="BK71" s="102"/>
      <c r="BL71" s="100"/>
      <c r="BM71" s="100"/>
      <c r="BN71" s="102"/>
      <c r="BO71" s="102"/>
      <c r="BP71" s="101"/>
      <c r="BQ71" s="102"/>
      <c r="BR71" s="102"/>
      <c r="BS71" s="102"/>
      <c r="BT71" s="102"/>
      <c r="BU71" s="104"/>
      <c r="BV71" s="104"/>
      <c r="BW71" s="103"/>
      <c r="BX71" s="104"/>
      <c r="BY71" s="102"/>
      <c r="BZ71" s="104"/>
      <c r="CA71" s="104"/>
      <c r="CB71" s="103"/>
      <c r="CC71" s="104"/>
      <c r="CD71" s="102"/>
      <c r="CE71" s="104"/>
      <c r="CF71" s="104"/>
      <c r="CG71" s="103"/>
      <c r="CH71" s="104"/>
      <c r="CI71" s="102"/>
      <c r="CJ71" s="105"/>
      <c r="CK71" s="101"/>
      <c r="CL71" s="106"/>
      <c r="CM71" s="102"/>
      <c r="CN71" s="105"/>
      <c r="CO71" s="107"/>
      <c r="CP71" s="108"/>
      <c r="CQ71" s="108"/>
      <c r="CR71" s="108"/>
      <c r="CS71" s="223"/>
      <c r="CT71" s="223"/>
      <c r="CU71" s="223"/>
      <c r="CV71" s="223"/>
      <c r="CW71" s="223"/>
      <c r="CX71" s="102"/>
      <c r="CY71" s="236"/>
      <c r="CZ71" s="223"/>
      <c r="DA71" s="102"/>
      <c r="DB71" s="223"/>
      <c r="DC71" s="221"/>
    </row>
    <row r="72" spans="1:107" s="245" customFormat="1" x14ac:dyDescent="0.25">
      <c r="A72" s="239"/>
      <c r="B72" s="189"/>
      <c r="C72" s="240"/>
      <c r="D72" s="240"/>
      <c r="E72" s="100"/>
      <c r="F72" s="241"/>
      <c r="G72" s="242"/>
      <c r="H72" s="242"/>
      <c r="I72" s="252"/>
      <c r="J72" s="243"/>
      <c r="K72" s="244"/>
      <c r="M72" s="266"/>
      <c r="N72" s="246"/>
      <c r="O72" s="106"/>
      <c r="P72" s="188"/>
      <c r="Q72" s="189"/>
      <c r="R72" s="189"/>
      <c r="S72" s="101"/>
      <c r="T72" s="106"/>
      <c r="U72" s="101"/>
      <c r="V72" s="194"/>
      <c r="W72" s="323"/>
      <c r="X72" s="101"/>
      <c r="Y72" s="102"/>
      <c r="Z72" s="242"/>
      <c r="AA72" s="242"/>
      <c r="AB72" s="109"/>
      <c r="AC72" s="109"/>
      <c r="AD72" s="242"/>
      <c r="AE72" s="247"/>
      <c r="AF72" s="103"/>
      <c r="AG72" s="181"/>
      <c r="AH72" s="104"/>
      <c r="AI72" s="102"/>
      <c r="AJ72" s="248"/>
      <c r="AK72" s="102"/>
      <c r="AL72" s="102"/>
      <c r="AM72" s="102"/>
      <c r="AN72" s="109"/>
      <c r="AO72" s="110"/>
      <c r="AP72" s="111"/>
      <c r="AQ72" s="111"/>
      <c r="AR72" s="112"/>
      <c r="AS72" s="104"/>
      <c r="AT72" s="274"/>
      <c r="AU72" s="104"/>
      <c r="AV72" s="101"/>
      <c r="AW72" s="101"/>
      <c r="AX72" s="242"/>
      <c r="AY72" s="249"/>
      <c r="AZ72" s="101"/>
      <c r="BA72" s="101"/>
      <c r="BB72" s="102"/>
      <c r="BC72" s="106"/>
      <c r="BD72" s="101"/>
      <c r="BE72" s="102"/>
      <c r="BF72" s="100"/>
      <c r="BG72" s="101"/>
      <c r="BH72" s="102"/>
      <c r="BI72" s="102"/>
      <c r="BJ72" s="101"/>
      <c r="BK72" s="102"/>
      <c r="BL72" s="100"/>
      <c r="BM72" s="100"/>
      <c r="BN72" s="102"/>
      <c r="BO72" s="102"/>
      <c r="BP72" s="101"/>
      <c r="BQ72" s="102"/>
      <c r="BR72" s="102"/>
      <c r="BS72" s="102"/>
      <c r="BT72" s="102"/>
      <c r="BU72" s="104"/>
      <c r="BV72" s="104"/>
      <c r="BW72" s="103"/>
      <c r="BX72" s="104"/>
      <c r="BY72" s="102"/>
      <c r="BZ72" s="104"/>
      <c r="CA72" s="104"/>
      <c r="CB72" s="103"/>
      <c r="CC72" s="104"/>
      <c r="CD72" s="102"/>
      <c r="CE72" s="104"/>
      <c r="CF72" s="104"/>
      <c r="CG72" s="103"/>
      <c r="CH72" s="104"/>
      <c r="CI72" s="102"/>
      <c r="CJ72" s="105"/>
      <c r="CK72" s="101"/>
      <c r="CL72" s="106"/>
      <c r="CM72" s="102"/>
      <c r="CN72" s="105"/>
      <c r="CO72" s="107"/>
      <c r="CP72" s="108"/>
      <c r="CQ72" s="108"/>
      <c r="CR72" s="108"/>
      <c r="CS72" s="223"/>
      <c r="CT72" s="223"/>
      <c r="CU72" s="223"/>
      <c r="CV72" s="223"/>
      <c r="CW72" s="223"/>
      <c r="CX72" s="102"/>
      <c r="CY72" s="236"/>
      <c r="CZ72" s="223"/>
      <c r="DA72" s="102"/>
      <c r="DB72" s="223"/>
      <c r="DC72" s="221"/>
    </row>
    <row r="73" spans="1:107" s="245" customFormat="1" x14ac:dyDescent="0.25">
      <c r="A73" s="239"/>
      <c r="B73" s="189"/>
      <c r="C73" s="240"/>
      <c r="D73" s="240"/>
      <c r="E73" s="100"/>
      <c r="F73" s="241"/>
      <c r="G73" s="242"/>
      <c r="H73" s="242"/>
      <c r="I73" s="252"/>
      <c r="J73" s="243"/>
      <c r="K73" s="244"/>
      <c r="M73" s="266"/>
      <c r="N73" s="246"/>
      <c r="O73" s="106"/>
      <c r="P73" s="188"/>
      <c r="Q73" s="189"/>
      <c r="R73" s="189"/>
      <c r="S73" s="101"/>
      <c r="T73" s="106"/>
      <c r="U73" s="101"/>
      <c r="V73" s="194"/>
      <c r="W73" s="323"/>
      <c r="X73" s="101"/>
      <c r="Y73" s="102"/>
      <c r="Z73" s="242"/>
      <c r="AA73" s="242"/>
      <c r="AB73" s="109"/>
      <c r="AC73" s="109"/>
      <c r="AD73" s="242"/>
      <c r="AE73" s="247"/>
      <c r="AF73" s="103"/>
      <c r="AG73" s="181"/>
      <c r="AH73" s="104"/>
      <c r="AI73" s="102"/>
      <c r="AJ73" s="248"/>
      <c r="AK73" s="102"/>
      <c r="AL73" s="102"/>
      <c r="AM73" s="102"/>
      <c r="AN73" s="109"/>
      <c r="AO73" s="110"/>
      <c r="AP73" s="111"/>
      <c r="AQ73" s="111"/>
      <c r="AR73" s="112"/>
      <c r="AS73" s="104"/>
      <c r="AT73" s="274"/>
      <c r="AU73" s="104"/>
      <c r="AV73" s="101"/>
      <c r="AW73" s="101"/>
      <c r="AX73" s="242"/>
      <c r="AY73" s="249"/>
      <c r="AZ73" s="101"/>
      <c r="BA73" s="101"/>
      <c r="BB73" s="102"/>
      <c r="BC73" s="106"/>
      <c r="BD73" s="101"/>
      <c r="BE73" s="102"/>
      <c r="BF73" s="100"/>
      <c r="BG73" s="101"/>
      <c r="BH73" s="102"/>
      <c r="BI73" s="102"/>
      <c r="BJ73" s="101"/>
      <c r="BK73" s="102"/>
      <c r="BL73" s="100"/>
      <c r="BM73" s="100"/>
      <c r="BN73" s="102"/>
      <c r="BO73" s="102"/>
      <c r="BP73" s="101"/>
      <c r="BQ73" s="102"/>
      <c r="BR73" s="102"/>
      <c r="BS73" s="102"/>
      <c r="BT73" s="102"/>
      <c r="BU73" s="104"/>
      <c r="BV73" s="104"/>
      <c r="BW73" s="103"/>
      <c r="BX73" s="104"/>
      <c r="BY73" s="102"/>
      <c r="BZ73" s="104"/>
      <c r="CA73" s="104"/>
      <c r="CB73" s="103"/>
      <c r="CC73" s="104"/>
      <c r="CD73" s="102"/>
      <c r="CE73" s="104"/>
      <c r="CF73" s="104"/>
      <c r="CG73" s="103"/>
      <c r="CH73" s="104"/>
      <c r="CI73" s="102"/>
      <c r="CJ73" s="105"/>
      <c r="CK73" s="101"/>
      <c r="CL73" s="106"/>
      <c r="CM73" s="102"/>
      <c r="CN73" s="105"/>
      <c r="CO73" s="107"/>
      <c r="CP73" s="108"/>
      <c r="CQ73" s="108"/>
      <c r="CR73" s="108"/>
      <c r="CS73" s="223"/>
      <c r="CT73" s="223"/>
      <c r="CU73" s="223"/>
      <c r="CV73" s="223"/>
      <c r="CW73" s="223"/>
      <c r="CX73" s="102"/>
      <c r="CY73" s="236"/>
      <c r="CZ73" s="223"/>
      <c r="DA73" s="102"/>
      <c r="DB73" s="223"/>
      <c r="DC73" s="221"/>
    </row>
    <row r="74" spans="1:107" s="245" customFormat="1" x14ac:dyDescent="0.25">
      <c r="A74" s="239"/>
      <c r="B74" s="189"/>
      <c r="C74" s="240"/>
      <c r="D74" s="240"/>
      <c r="E74" s="100"/>
      <c r="F74" s="241"/>
      <c r="G74" s="242"/>
      <c r="H74" s="242"/>
      <c r="I74" s="252"/>
      <c r="J74" s="243"/>
      <c r="K74" s="244"/>
      <c r="M74" s="266"/>
      <c r="N74" s="246"/>
      <c r="O74" s="106"/>
      <c r="P74" s="188"/>
      <c r="Q74" s="189"/>
      <c r="R74" s="189"/>
      <c r="S74" s="101"/>
      <c r="T74" s="106"/>
      <c r="U74" s="101"/>
      <c r="V74" s="194"/>
      <c r="W74" s="323"/>
      <c r="X74" s="101"/>
      <c r="Y74" s="102"/>
      <c r="Z74" s="242"/>
      <c r="AA74" s="242"/>
      <c r="AB74" s="109"/>
      <c r="AC74" s="109"/>
      <c r="AD74" s="242"/>
      <c r="AE74" s="247"/>
      <c r="AF74" s="103"/>
      <c r="AG74" s="181"/>
      <c r="AH74" s="104"/>
      <c r="AI74" s="102"/>
      <c r="AJ74" s="248"/>
      <c r="AK74" s="102"/>
      <c r="AL74" s="102"/>
      <c r="AM74" s="102"/>
      <c r="AN74" s="109"/>
      <c r="AO74" s="110"/>
      <c r="AP74" s="111"/>
      <c r="AQ74" s="111"/>
      <c r="AR74" s="112"/>
      <c r="AS74" s="104"/>
      <c r="AT74" s="274"/>
      <c r="AU74" s="104"/>
      <c r="AV74" s="101"/>
      <c r="AW74" s="101"/>
      <c r="AX74" s="242"/>
      <c r="AY74" s="249"/>
      <c r="AZ74" s="101"/>
      <c r="BA74" s="101"/>
      <c r="BB74" s="102"/>
      <c r="BC74" s="106"/>
      <c r="BD74" s="101"/>
      <c r="BE74" s="102"/>
      <c r="BF74" s="100"/>
      <c r="BG74" s="101"/>
      <c r="BH74" s="102"/>
      <c r="BI74" s="102"/>
      <c r="BJ74" s="101"/>
      <c r="BK74" s="102"/>
      <c r="BL74" s="100"/>
      <c r="BM74" s="100"/>
      <c r="BN74" s="102"/>
      <c r="BO74" s="102"/>
      <c r="BP74" s="101"/>
      <c r="BQ74" s="102"/>
      <c r="BR74" s="102"/>
      <c r="BS74" s="102"/>
      <c r="BT74" s="102"/>
      <c r="BU74" s="104"/>
      <c r="BV74" s="104"/>
      <c r="BW74" s="103"/>
      <c r="BX74" s="104"/>
      <c r="BY74" s="102"/>
      <c r="BZ74" s="104"/>
      <c r="CA74" s="104"/>
      <c r="CB74" s="103"/>
      <c r="CC74" s="104"/>
      <c r="CD74" s="102"/>
      <c r="CE74" s="104"/>
      <c r="CF74" s="104"/>
      <c r="CG74" s="103"/>
      <c r="CH74" s="104"/>
      <c r="CI74" s="102"/>
      <c r="CJ74" s="105"/>
      <c r="CK74" s="101"/>
      <c r="CL74" s="106"/>
      <c r="CM74" s="102"/>
      <c r="CN74" s="105"/>
      <c r="CO74" s="107"/>
      <c r="CP74" s="108"/>
      <c r="CQ74" s="108"/>
      <c r="CR74" s="108"/>
      <c r="CS74" s="223"/>
      <c r="CT74" s="223"/>
      <c r="CU74" s="223"/>
      <c r="CV74" s="223"/>
      <c r="CW74" s="223"/>
      <c r="CX74" s="102"/>
      <c r="CY74" s="236"/>
      <c r="CZ74" s="223"/>
      <c r="DA74" s="102"/>
      <c r="DB74" s="223"/>
      <c r="DC74" s="221"/>
    </row>
    <row r="75" spans="1:107" s="245" customFormat="1" x14ac:dyDescent="0.25">
      <c r="A75" s="239"/>
      <c r="B75" s="189"/>
      <c r="C75" s="240"/>
      <c r="D75" s="240"/>
      <c r="E75" s="100"/>
      <c r="F75" s="241"/>
      <c r="G75" s="242"/>
      <c r="H75" s="242"/>
      <c r="I75" s="252"/>
      <c r="J75" s="243"/>
      <c r="K75" s="244"/>
      <c r="M75" s="266"/>
      <c r="N75" s="246"/>
      <c r="O75" s="106"/>
      <c r="P75" s="188"/>
      <c r="Q75" s="189"/>
      <c r="R75" s="189"/>
      <c r="S75" s="101"/>
      <c r="T75" s="106"/>
      <c r="U75" s="101"/>
      <c r="V75" s="194"/>
      <c r="W75" s="323"/>
      <c r="X75" s="101"/>
      <c r="Y75" s="102"/>
      <c r="Z75" s="242"/>
      <c r="AA75" s="242"/>
      <c r="AB75" s="109"/>
      <c r="AC75" s="109"/>
      <c r="AD75" s="242"/>
      <c r="AE75" s="247"/>
      <c r="AF75" s="103"/>
      <c r="AG75" s="181"/>
      <c r="AH75" s="104"/>
      <c r="AI75" s="102"/>
      <c r="AJ75" s="248"/>
      <c r="AK75" s="102"/>
      <c r="AL75" s="102"/>
      <c r="AM75" s="102"/>
      <c r="AN75" s="109"/>
      <c r="AO75" s="110"/>
      <c r="AP75" s="111"/>
      <c r="AQ75" s="111"/>
      <c r="AR75" s="112"/>
      <c r="AS75" s="104"/>
      <c r="AT75" s="274"/>
      <c r="AU75" s="104"/>
      <c r="AV75" s="101"/>
      <c r="AW75" s="101"/>
      <c r="AX75" s="242"/>
      <c r="AY75" s="249"/>
      <c r="AZ75" s="101"/>
      <c r="BA75" s="101"/>
      <c r="BB75" s="102"/>
      <c r="BC75" s="106"/>
      <c r="BD75" s="101"/>
      <c r="BE75" s="102"/>
      <c r="BF75" s="100"/>
      <c r="BG75" s="101"/>
      <c r="BH75" s="102"/>
      <c r="BI75" s="102"/>
      <c r="BJ75" s="101"/>
      <c r="BK75" s="102"/>
      <c r="BL75" s="100"/>
      <c r="BM75" s="100"/>
      <c r="BN75" s="102"/>
      <c r="BO75" s="102"/>
      <c r="BP75" s="101"/>
      <c r="BQ75" s="102"/>
      <c r="BR75" s="102"/>
      <c r="BS75" s="102"/>
      <c r="BT75" s="102"/>
      <c r="BU75" s="104"/>
      <c r="BV75" s="104"/>
      <c r="BW75" s="103"/>
      <c r="BX75" s="104"/>
      <c r="BY75" s="102"/>
      <c r="BZ75" s="104"/>
      <c r="CA75" s="104"/>
      <c r="CB75" s="103"/>
      <c r="CC75" s="104"/>
      <c r="CD75" s="102"/>
      <c r="CE75" s="104"/>
      <c r="CF75" s="104"/>
      <c r="CG75" s="103"/>
      <c r="CH75" s="104"/>
      <c r="CI75" s="102"/>
      <c r="CJ75" s="105"/>
      <c r="CK75" s="101"/>
      <c r="CL75" s="106"/>
      <c r="CM75" s="102"/>
      <c r="CN75" s="105"/>
      <c r="CO75" s="107"/>
      <c r="CP75" s="108"/>
      <c r="CQ75" s="108"/>
      <c r="CR75" s="108"/>
      <c r="CS75" s="223"/>
      <c r="CT75" s="223"/>
      <c r="CU75" s="223"/>
      <c r="CV75" s="223"/>
      <c r="CW75" s="223"/>
      <c r="CX75" s="102"/>
      <c r="CY75" s="236"/>
      <c r="CZ75" s="223"/>
      <c r="DA75" s="102"/>
      <c r="DB75" s="223"/>
      <c r="DC75" s="221"/>
    </row>
    <row r="76" spans="1:107" s="245" customFormat="1" x14ac:dyDescent="0.25">
      <c r="A76" s="239"/>
      <c r="B76" s="189"/>
      <c r="C76" s="240"/>
      <c r="D76" s="240"/>
      <c r="E76" s="100"/>
      <c r="F76" s="241"/>
      <c r="G76" s="242"/>
      <c r="H76" s="242"/>
      <c r="I76" s="252"/>
      <c r="J76" s="243"/>
      <c r="K76" s="244"/>
      <c r="M76" s="266"/>
      <c r="N76" s="246"/>
      <c r="O76" s="106"/>
      <c r="P76" s="188"/>
      <c r="Q76" s="189"/>
      <c r="R76" s="189"/>
      <c r="S76" s="101"/>
      <c r="T76" s="106"/>
      <c r="U76" s="101"/>
      <c r="V76" s="194"/>
      <c r="W76" s="323"/>
      <c r="X76" s="101"/>
      <c r="Y76" s="102"/>
      <c r="Z76" s="242"/>
      <c r="AA76" s="242"/>
      <c r="AB76" s="109"/>
      <c r="AC76" s="109"/>
      <c r="AD76" s="242"/>
      <c r="AE76" s="247"/>
      <c r="AF76" s="103"/>
      <c r="AG76" s="181"/>
      <c r="AH76" s="104"/>
      <c r="AI76" s="102"/>
      <c r="AJ76" s="248"/>
      <c r="AK76" s="102"/>
      <c r="AL76" s="102"/>
      <c r="AM76" s="102"/>
      <c r="AN76" s="109"/>
      <c r="AO76" s="110"/>
      <c r="AP76" s="111"/>
      <c r="AQ76" s="111"/>
      <c r="AR76" s="112"/>
      <c r="AS76" s="104"/>
      <c r="AT76" s="274"/>
      <c r="AU76" s="104"/>
      <c r="AV76" s="101"/>
      <c r="AW76" s="101"/>
      <c r="AX76" s="242"/>
      <c r="AY76" s="249"/>
      <c r="AZ76" s="101"/>
      <c r="BA76" s="101"/>
      <c r="BB76" s="102"/>
      <c r="BC76" s="106"/>
      <c r="BD76" s="101"/>
      <c r="BE76" s="102"/>
      <c r="BF76" s="100"/>
      <c r="BG76" s="101"/>
      <c r="BH76" s="102"/>
      <c r="BI76" s="102"/>
      <c r="BJ76" s="101"/>
      <c r="BK76" s="102"/>
      <c r="BL76" s="100"/>
      <c r="BM76" s="100"/>
      <c r="BN76" s="102"/>
      <c r="BO76" s="102"/>
      <c r="BP76" s="101"/>
      <c r="BQ76" s="102"/>
      <c r="BR76" s="102"/>
      <c r="BS76" s="102"/>
      <c r="BT76" s="102"/>
      <c r="BU76" s="104"/>
      <c r="BV76" s="104"/>
      <c r="BW76" s="103"/>
      <c r="BX76" s="104"/>
      <c r="BY76" s="102"/>
      <c r="BZ76" s="104"/>
      <c r="CA76" s="104"/>
      <c r="CB76" s="103"/>
      <c r="CC76" s="104"/>
      <c r="CD76" s="102"/>
      <c r="CE76" s="104"/>
      <c r="CF76" s="104"/>
      <c r="CG76" s="103"/>
      <c r="CH76" s="104"/>
      <c r="CI76" s="102"/>
      <c r="CJ76" s="105"/>
      <c r="CK76" s="101"/>
      <c r="CL76" s="106"/>
      <c r="CM76" s="102"/>
      <c r="CN76" s="105"/>
      <c r="CO76" s="107"/>
      <c r="CP76" s="108"/>
      <c r="CQ76" s="108"/>
      <c r="CR76" s="108"/>
      <c r="CS76" s="223"/>
      <c r="CT76" s="223"/>
      <c r="CU76" s="223"/>
      <c r="CV76" s="223"/>
      <c r="CW76" s="223"/>
      <c r="CX76" s="102"/>
      <c r="CY76" s="236"/>
      <c r="CZ76" s="223"/>
      <c r="DA76" s="102"/>
      <c r="DB76" s="223"/>
      <c r="DC76" s="221"/>
    </row>
    <row r="77" spans="1:107" s="245" customFormat="1" x14ac:dyDescent="0.25">
      <c r="A77" s="239"/>
      <c r="B77" s="189"/>
      <c r="C77" s="240"/>
      <c r="D77" s="240"/>
      <c r="E77" s="100"/>
      <c r="F77" s="241"/>
      <c r="G77" s="242"/>
      <c r="H77" s="242"/>
      <c r="I77" s="252"/>
      <c r="J77" s="243"/>
      <c r="K77" s="244"/>
      <c r="M77" s="266"/>
      <c r="N77" s="246"/>
      <c r="O77" s="106"/>
      <c r="P77" s="188"/>
      <c r="Q77" s="189"/>
      <c r="R77" s="189"/>
      <c r="S77" s="101"/>
      <c r="T77" s="106"/>
      <c r="U77" s="101"/>
      <c r="V77" s="194"/>
      <c r="W77" s="323"/>
      <c r="X77" s="101"/>
      <c r="Y77" s="102"/>
      <c r="Z77" s="242"/>
      <c r="AA77" s="242"/>
      <c r="AB77" s="109"/>
      <c r="AC77" s="109"/>
      <c r="AD77" s="242"/>
      <c r="AE77" s="247"/>
      <c r="AF77" s="103"/>
      <c r="AG77" s="181"/>
      <c r="AH77" s="104"/>
      <c r="AI77" s="102"/>
      <c r="AJ77" s="248"/>
      <c r="AK77" s="102"/>
      <c r="AL77" s="102"/>
      <c r="AM77" s="102"/>
      <c r="AN77" s="109"/>
      <c r="AO77" s="110"/>
      <c r="AP77" s="111"/>
      <c r="AQ77" s="111"/>
      <c r="AR77" s="112"/>
      <c r="AS77" s="104"/>
      <c r="AT77" s="274"/>
      <c r="AU77" s="104"/>
      <c r="AV77" s="101"/>
      <c r="AW77" s="101"/>
      <c r="AX77" s="242"/>
      <c r="AY77" s="249"/>
      <c r="AZ77" s="101"/>
      <c r="BA77" s="101"/>
      <c r="BB77" s="102"/>
      <c r="BC77" s="106"/>
      <c r="BD77" s="101"/>
      <c r="BE77" s="102"/>
      <c r="BF77" s="100"/>
      <c r="BG77" s="101"/>
      <c r="BH77" s="102"/>
      <c r="BI77" s="102"/>
      <c r="BJ77" s="101"/>
      <c r="BK77" s="102"/>
      <c r="BL77" s="100"/>
      <c r="BM77" s="100"/>
      <c r="BN77" s="102"/>
      <c r="BO77" s="102"/>
      <c r="BP77" s="101"/>
      <c r="BQ77" s="102"/>
      <c r="BR77" s="102"/>
      <c r="BS77" s="102"/>
      <c r="BT77" s="102"/>
      <c r="BU77" s="104"/>
      <c r="BV77" s="104"/>
      <c r="BW77" s="103"/>
      <c r="BX77" s="104"/>
      <c r="BY77" s="102"/>
      <c r="BZ77" s="104"/>
      <c r="CA77" s="104"/>
      <c r="CB77" s="103"/>
      <c r="CC77" s="104"/>
      <c r="CD77" s="102"/>
      <c r="CE77" s="104"/>
      <c r="CF77" s="104"/>
      <c r="CG77" s="103"/>
      <c r="CH77" s="104"/>
      <c r="CI77" s="102"/>
      <c r="CJ77" s="105"/>
      <c r="CK77" s="101"/>
      <c r="CL77" s="106"/>
      <c r="CM77" s="102"/>
      <c r="CN77" s="105"/>
      <c r="CO77" s="107"/>
      <c r="CP77" s="108"/>
      <c r="CQ77" s="108"/>
      <c r="CR77" s="108"/>
      <c r="CS77" s="223"/>
      <c r="CT77" s="223"/>
      <c r="CU77" s="223"/>
      <c r="CV77" s="223"/>
      <c r="CW77" s="223"/>
      <c r="CX77" s="102"/>
      <c r="CY77" s="236"/>
      <c r="CZ77" s="223"/>
      <c r="DA77" s="102"/>
      <c r="DB77" s="223"/>
      <c r="DC77" s="221"/>
    </row>
    <row r="78" spans="1:107" s="245" customFormat="1" x14ac:dyDescent="0.25">
      <c r="A78" s="239"/>
      <c r="B78" s="189"/>
      <c r="C78" s="240"/>
      <c r="D78" s="240"/>
      <c r="E78" s="100"/>
      <c r="F78" s="241"/>
      <c r="G78" s="242"/>
      <c r="H78" s="242"/>
      <c r="I78" s="252"/>
      <c r="J78" s="243"/>
      <c r="K78" s="244"/>
      <c r="M78" s="266"/>
      <c r="N78" s="246"/>
      <c r="O78" s="106"/>
      <c r="P78" s="188"/>
      <c r="Q78" s="189"/>
      <c r="R78" s="189"/>
      <c r="S78" s="101"/>
      <c r="T78" s="106"/>
      <c r="U78" s="101"/>
      <c r="V78" s="194"/>
      <c r="W78" s="323"/>
      <c r="X78" s="101"/>
      <c r="Y78" s="102"/>
      <c r="Z78" s="242"/>
      <c r="AA78" s="242"/>
      <c r="AB78" s="109"/>
      <c r="AC78" s="109"/>
      <c r="AD78" s="242"/>
      <c r="AE78" s="247"/>
      <c r="AF78" s="103"/>
      <c r="AG78" s="181"/>
      <c r="AH78" s="104"/>
      <c r="AI78" s="102"/>
      <c r="AJ78" s="248"/>
      <c r="AK78" s="102"/>
      <c r="AL78" s="102"/>
      <c r="AM78" s="102"/>
      <c r="AN78" s="109"/>
      <c r="AO78" s="110"/>
      <c r="AP78" s="111"/>
      <c r="AQ78" s="111"/>
      <c r="AR78" s="112"/>
      <c r="AS78" s="104"/>
      <c r="AT78" s="274"/>
      <c r="AU78" s="104"/>
      <c r="AV78" s="101"/>
      <c r="AW78" s="101"/>
      <c r="AX78" s="242"/>
      <c r="AY78" s="249"/>
      <c r="AZ78" s="101"/>
      <c r="BA78" s="101"/>
      <c r="BB78" s="102"/>
      <c r="BC78" s="106"/>
      <c r="BD78" s="101"/>
      <c r="BE78" s="102"/>
      <c r="BF78" s="100"/>
      <c r="BG78" s="101"/>
      <c r="BH78" s="102"/>
      <c r="BI78" s="102"/>
      <c r="BJ78" s="101"/>
      <c r="BK78" s="102"/>
      <c r="BL78" s="100"/>
      <c r="BM78" s="100"/>
      <c r="BN78" s="102"/>
      <c r="BO78" s="102"/>
      <c r="BP78" s="101"/>
      <c r="BQ78" s="102"/>
      <c r="BR78" s="102"/>
      <c r="BS78" s="102"/>
      <c r="BT78" s="102"/>
      <c r="BU78" s="104"/>
      <c r="BV78" s="104"/>
      <c r="BW78" s="103"/>
      <c r="BX78" s="104"/>
      <c r="BY78" s="102"/>
      <c r="BZ78" s="104"/>
      <c r="CA78" s="104"/>
      <c r="CB78" s="103"/>
      <c r="CC78" s="104"/>
      <c r="CD78" s="102"/>
      <c r="CE78" s="104"/>
      <c r="CF78" s="104"/>
      <c r="CG78" s="103"/>
      <c r="CH78" s="104"/>
      <c r="CI78" s="102"/>
      <c r="CJ78" s="105"/>
      <c r="CK78" s="101"/>
      <c r="CL78" s="106"/>
      <c r="CM78" s="102"/>
      <c r="CN78" s="105"/>
      <c r="CO78" s="107"/>
      <c r="CP78" s="108"/>
      <c r="CQ78" s="108"/>
      <c r="CR78" s="108"/>
      <c r="CS78" s="223"/>
      <c r="CT78" s="223"/>
      <c r="CU78" s="223"/>
      <c r="CV78" s="223"/>
      <c r="CW78" s="223"/>
      <c r="CX78" s="102"/>
      <c r="CY78" s="236"/>
      <c r="CZ78" s="223"/>
      <c r="DA78" s="102"/>
      <c r="DB78" s="223"/>
      <c r="DC78" s="221"/>
    </row>
    <row r="79" spans="1:107" s="245" customFormat="1" x14ac:dyDescent="0.25">
      <c r="A79" s="239"/>
      <c r="B79" s="189"/>
      <c r="C79" s="240"/>
      <c r="D79" s="240"/>
      <c r="E79" s="100"/>
      <c r="F79" s="241"/>
      <c r="G79" s="242"/>
      <c r="H79" s="242"/>
      <c r="I79" s="252"/>
      <c r="J79" s="243"/>
      <c r="K79" s="244"/>
      <c r="M79" s="266"/>
      <c r="N79" s="246"/>
      <c r="O79" s="106"/>
      <c r="P79" s="188"/>
      <c r="Q79" s="189"/>
      <c r="R79" s="189"/>
      <c r="S79" s="101"/>
      <c r="T79" s="106"/>
      <c r="U79" s="101"/>
      <c r="V79" s="194"/>
      <c r="W79" s="323"/>
      <c r="X79" s="101"/>
      <c r="Y79" s="102"/>
      <c r="Z79" s="242"/>
      <c r="AA79" s="242"/>
      <c r="AB79" s="109"/>
      <c r="AC79" s="109"/>
      <c r="AD79" s="242"/>
      <c r="AE79" s="247"/>
      <c r="AF79" s="103"/>
      <c r="AG79" s="181"/>
      <c r="AH79" s="104"/>
      <c r="AI79" s="102"/>
      <c r="AJ79" s="248"/>
      <c r="AK79" s="102"/>
      <c r="AL79" s="102"/>
      <c r="AM79" s="102"/>
      <c r="AN79" s="109"/>
      <c r="AO79" s="110"/>
      <c r="AP79" s="111"/>
      <c r="AQ79" s="111"/>
      <c r="AR79" s="112"/>
      <c r="AS79" s="104"/>
      <c r="AT79" s="274"/>
      <c r="AU79" s="104"/>
      <c r="AV79" s="101"/>
      <c r="AW79" s="101"/>
      <c r="AX79" s="242"/>
      <c r="AY79" s="249"/>
      <c r="AZ79" s="101"/>
      <c r="BA79" s="101"/>
      <c r="BB79" s="102"/>
      <c r="BC79" s="106"/>
      <c r="BD79" s="101"/>
      <c r="BE79" s="102"/>
      <c r="BF79" s="100"/>
      <c r="BG79" s="101"/>
      <c r="BH79" s="102"/>
      <c r="BI79" s="102"/>
      <c r="BJ79" s="101"/>
      <c r="BK79" s="102"/>
      <c r="BL79" s="100"/>
      <c r="BM79" s="100"/>
      <c r="BN79" s="102"/>
      <c r="BO79" s="102"/>
      <c r="BP79" s="101"/>
      <c r="BQ79" s="102"/>
      <c r="BR79" s="102"/>
      <c r="BS79" s="102"/>
      <c r="BT79" s="102"/>
      <c r="BU79" s="104"/>
      <c r="BV79" s="104"/>
      <c r="BW79" s="103"/>
      <c r="BX79" s="104"/>
      <c r="BY79" s="102"/>
      <c r="BZ79" s="104"/>
      <c r="CA79" s="104"/>
      <c r="CB79" s="103"/>
      <c r="CC79" s="104"/>
      <c r="CD79" s="102"/>
      <c r="CE79" s="104"/>
      <c r="CF79" s="104"/>
      <c r="CG79" s="103"/>
      <c r="CH79" s="104"/>
      <c r="CI79" s="102"/>
      <c r="CJ79" s="105"/>
      <c r="CK79" s="101"/>
      <c r="CL79" s="106"/>
      <c r="CM79" s="102"/>
      <c r="CN79" s="105"/>
      <c r="CO79" s="107"/>
      <c r="CP79" s="108"/>
      <c r="CQ79" s="108"/>
      <c r="CR79" s="108"/>
      <c r="CS79" s="223"/>
      <c r="CT79" s="223"/>
      <c r="CU79" s="223"/>
      <c r="CV79" s="223"/>
      <c r="CW79" s="223"/>
      <c r="CX79" s="102"/>
      <c r="CY79" s="236"/>
      <c r="CZ79" s="223"/>
      <c r="DA79" s="102"/>
      <c r="DB79" s="223"/>
      <c r="DC79" s="221"/>
    </row>
    <row r="80" spans="1:107" s="245" customFormat="1" x14ac:dyDescent="0.25">
      <c r="A80" s="239"/>
      <c r="B80" s="189"/>
      <c r="C80" s="240"/>
      <c r="D80" s="240"/>
      <c r="E80" s="100"/>
      <c r="F80" s="241"/>
      <c r="G80" s="242"/>
      <c r="H80" s="242"/>
      <c r="I80" s="252"/>
      <c r="J80" s="243"/>
      <c r="K80" s="244"/>
      <c r="M80" s="266"/>
      <c r="N80" s="246"/>
      <c r="O80" s="106"/>
      <c r="P80" s="188"/>
      <c r="Q80" s="189"/>
      <c r="R80" s="189"/>
      <c r="S80" s="101"/>
      <c r="T80" s="106"/>
      <c r="U80" s="101"/>
      <c r="V80" s="194"/>
      <c r="W80" s="323"/>
      <c r="X80" s="101"/>
      <c r="Y80" s="102"/>
      <c r="Z80" s="242"/>
      <c r="AA80" s="242"/>
      <c r="AB80" s="109"/>
      <c r="AC80" s="109"/>
      <c r="AD80" s="242"/>
      <c r="AE80" s="247"/>
      <c r="AF80" s="103"/>
      <c r="AG80" s="181"/>
      <c r="AH80" s="104"/>
      <c r="AI80" s="102"/>
      <c r="AJ80" s="248"/>
      <c r="AK80" s="102"/>
      <c r="AL80" s="102"/>
      <c r="AM80" s="102"/>
      <c r="AN80" s="109"/>
      <c r="AO80" s="110"/>
      <c r="AP80" s="111"/>
      <c r="AQ80" s="111"/>
      <c r="AR80" s="112"/>
      <c r="AS80" s="104"/>
      <c r="AT80" s="274"/>
      <c r="AU80" s="104"/>
      <c r="AV80" s="101"/>
      <c r="AW80" s="101"/>
      <c r="AX80" s="242"/>
      <c r="AY80" s="249"/>
      <c r="AZ80" s="101"/>
      <c r="BA80" s="101"/>
      <c r="BB80" s="102"/>
      <c r="BC80" s="106"/>
      <c r="BD80" s="101"/>
      <c r="BE80" s="102"/>
      <c r="BF80" s="100"/>
      <c r="BG80" s="101"/>
      <c r="BH80" s="102"/>
      <c r="BI80" s="102"/>
      <c r="BJ80" s="101"/>
      <c r="BK80" s="102"/>
      <c r="BL80" s="100"/>
      <c r="BM80" s="100"/>
      <c r="BN80" s="102"/>
      <c r="BO80" s="102"/>
      <c r="BP80" s="101"/>
      <c r="BQ80" s="102"/>
      <c r="BR80" s="102"/>
      <c r="BS80" s="102"/>
      <c r="BT80" s="102"/>
      <c r="BU80" s="104"/>
      <c r="BV80" s="104"/>
      <c r="BW80" s="103"/>
      <c r="BX80" s="104"/>
      <c r="BY80" s="102"/>
      <c r="BZ80" s="104"/>
      <c r="CA80" s="104"/>
      <c r="CB80" s="103"/>
      <c r="CC80" s="104"/>
      <c r="CD80" s="102"/>
      <c r="CE80" s="104"/>
      <c r="CF80" s="104"/>
      <c r="CG80" s="103"/>
      <c r="CH80" s="104"/>
      <c r="CI80" s="102"/>
      <c r="CJ80" s="105"/>
      <c r="CK80" s="101"/>
      <c r="CL80" s="106"/>
      <c r="CM80" s="102"/>
      <c r="CN80" s="105"/>
      <c r="CO80" s="107"/>
      <c r="CP80" s="108"/>
      <c r="CQ80" s="108"/>
      <c r="CR80" s="108"/>
      <c r="CS80" s="223"/>
      <c r="CT80" s="223"/>
      <c r="CU80" s="223"/>
      <c r="CV80" s="223"/>
      <c r="CW80" s="223"/>
      <c r="CX80" s="102"/>
      <c r="CY80" s="236"/>
      <c r="CZ80" s="223"/>
      <c r="DA80" s="102"/>
      <c r="DB80" s="223"/>
      <c r="DC80" s="221"/>
    </row>
    <row r="81" spans="1:107" s="245" customFormat="1" x14ac:dyDescent="0.25">
      <c r="A81" s="239"/>
      <c r="B81" s="189"/>
      <c r="C81" s="240"/>
      <c r="D81" s="240"/>
      <c r="E81" s="100"/>
      <c r="F81" s="241"/>
      <c r="G81" s="242"/>
      <c r="H81" s="242"/>
      <c r="I81" s="252"/>
      <c r="J81" s="243"/>
      <c r="K81" s="244"/>
      <c r="M81" s="266"/>
      <c r="N81" s="246"/>
      <c r="O81" s="106"/>
      <c r="P81" s="188"/>
      <c r="Q81" s="189"/>
      <c r="R81" s="189"/>
      <c r="S81" s="101"/>
      <c r="T81" s="106"/>
      <c r="U81" s="101"/>
      <c r="V81" s="194"/>
      <c r="W81" s="323"/>
      <c r="X81" s="101"/>
      <c r="Y81" s="102"/>
      <c r="Z81" s="242"/>
      <c r="AA81" s="242"/>
      <c r="AB81" s="109"/>
      <c r="AC81" s="109"/>
      <c r="AD81" s="242"/>
      <c r="AE81" s="247"/>
      <c r="AF81" s="103"/>
      <c r="AG81" s="181"/>
      <c r="AH81" s="104"/>
      <c r="AI81" s="102"/>
      <c r="AJ81" s="248"/>
      <c r="AK81" s="102"/>
      <c r="AL81" s="102"/>
      <c r="AM81" s="102"/>
      <c r="AN81" s="109"/>
      <c r="AO81" s="110"/>
      <c r="AP81" s="111"/>
      <c r="AQ81" s="111"/>
      <c r="AR81" s="112"/>
      <c r="AS81" s="104"/>
      <c r="AT81" s="274"/>
      <c r="AU81" s="104"/>
      <c r="AV81" s="101"/>
      <c r="AW81" s="101"/>
      <c r="AX81" s="242"/>
      <c r="AY81" s="249"/>
      <c r="AZ81" s="101"/>
      <c r="BA81" s="101"/>
      <c r="BB81" s="102"/>
      <c r="BC81" s="106"/>
      <c r="BD81" s="101"/>
      <c r="BE81" s="102"/>
      <c r="BF81" s="100"/>
      <c r="BG81" s="101"/>
      <c r="BH81" s="102"/>
      <c r="BI81" s="102"/>
      <c r="BJ81" s="101"/>
      <c r="BK81" s="102"/>
      <c r="BL81" s="100"/>
      <c r="BM81" s="100"/>
      <c r="BN81" s="102"/>
      <c r="BO81" s="102"/>
      <c r="BP81" s="101"/>
      <c r="BQ81" s="102"/>
      <c r="BR81" s="102"/>
      <c r="BS81" s="102"/>
      <c r="BT81" s="102"/>
      <c r="BU81" s="104"/>
      <c r="BV81" s="104"/>
      <c r="BW81" s="103"/>
      <c r="BX81" s="104"/>
      <c r="BY81" s="102"/>
      <c r="BZ81" s="104"/>
      <c r="CA81" s="104"/>
      <c r="CB81" s="103"/>
      <c r="CC81" s="104"/>
      <c r="CD81" s="102"/>
      <c r="CE81" s="104"/>
      <c r="CF81" s="104"/>
      <c r="CG81" s="103"/>
      <c r="CH81" s="104"/>
      <c r="CI81" s="102"/>
      <c r="CJ81" s="105"/>
      <c r="CK81" s="101"/>
      <c r="CL81" s="106"/>
      <c r="CM81" s="102"/>
      <c r="CN81" s="105"/>
      <c r="CO81" s="107"/>
      <c r="CP81" s="108"/>
      <c r="CQ81" s="108"/>
      <c r="CR81" s="108"/>
      <c r="CS81" s="223"/>
      <c r="CT81" s="223"/>
      <c r="CU81" s="223"/>
      <c r="CV81" s="223"/>
      <c r="CW81" s="223"/>
      <c r="CX81" s="102"/>
      <c r="CY81" s="236"/>
      <c r="CZ81" s="223"/>
      <c r="DA81" s="102"/>
      <c r="DB81" s="223"/>
      <c r="DC81" s="221"/>
    </row>
    <row r="82" spans="1:107" s="245" customFormat="1" x14ac:dyDescent="0.25">
      <c r="A82" s="239"/>
      <c r="B82" s="189"/>
      <c r="C82" s="240"/>
      <c r="D82" s="240"/>
      <c r="E82" s="100"/>
      <c r="F82" s="241"/>
      <c r="G82" s="242"/>
      <c r="H82" s="242"/>
      <c r="I82" s="252"/>
      <c r="J82" s="243"/>
      <c r="K82" s="244"/>
      <c r="M82" s="266"/>
      <c r="N82" s="246"/>
      <c r="O82" s="106"/>
      <c r="P82" s="188"/>
      <c r="Q82" s="189"/>
      <c r="R82" s="189"/>
      <c r="S82" s="101"/>
      <c r="T82" s="106"/>
      <c r="U82" s="101"/>
      <c r="V82" s="194"/>
      <c r="W82" s="323"/>
      <c r="X82" s="101"/>
      <c r="Y82" s="102"/>
      <c r="Z82" s="242"/>
      <c r="AA82" s="242"/>
      <c r="AB82" s="109"/>
      <c r="AC82" s="109"/>
      <c r="AD82" s="242"/>
      <c r="AE82" s="247"/>
      <c r="AF82" s="103"/>
      <c r="AG82" s="181"/>
      <c r="AH82" s="104"/>
      <c r="AI82" s="102"/>
      <c r="AJ82" s="248"/>
      <c r="AK82" s="102"/>
      <c r="AL82" s="102"/>
      <c r="AM82" s="102"/>
      <c r="AN82" s="109"/>
      <c r="AO82" s="110"/>
      <c r="AP82" s="111"/>
      <c r="AQ82" s="111"/>
      <c r="AR82" s="112"/>
      <c r="AS82" s="104"/>
      <c r="AT82" s="274"/>
      <c r="AU82" s="104"/>
      <c r="AV82" s="101"/>
      <c r="AW82" s="101"/>
      <c r="AX82" s="242"/>
      <c r="AY82" s="249"/>
      <c r="AZ82" s="101"/>
      <c r="BA82" s="101"/>
      <c r="BB82" s="102"/>
      <c r="BC82" s="106"/>
      <c r="BD82" s="101"/>
      <c r="BE82" s="102"/>
      <c r="BF82" s="100"/>
      <c r="BG82" s="101"/>
      <c r="BH82" s="102"/>
      <c r="BI82" s="102"/>
      <c r="BJ82" s="101"/>
      <c r="BK82" s="102"/>
      <c r="BL82" s="100"/>
      <c r="BM82" s="100"/>
      <c r="BN82" s="102"/>
      <c r="BO82" s="102"/>
      <c r="BP82" s="101"/>
      <c r="BQ82" s="102"/>
      <c r="BR82" s="102"/>
      <c r="BS82" s="102"/>
      <c r="BT82" s="102"/>
      <c r="BU82" s="104"/>
      <c r="BV82" s="104"/>
      <c r="BW82" s="103"/>
      <c r="BX82" s="104"/>
      <c r="BY82" s="102"/>
      <c r="BZ82" s="104"/>
      <c r="CA82" s="104"/>
      <c r="CB82" s="103"/>
      <c r="CC82" s="104"/>
      <c r="CD82" s="102"/>
      <c r="CE82" s="104"/>
      <c r="CF82" s="104"/>
      <c r="CG82" s="103"/>
      <c r="CH82" s="104"/>
      <c r="CI82" s="102"/>
      <c r="CJ82" s="105"/>
      <c r="CK82" s="101"/>
      <c r="CL82" s="106"/>
      <c r="CM82" s="102"/>
      <c r="CN82" s="105"/>
      <c r="CO82" s="107"/>
      <c r="CP82" s="108"/>
      <c r="CQ82" s="108"/>
      <c r="CR82" s="108"/>
      <c r="CS82" s="223"/>
      <c r="CT82" s="223"/>
      <c r="CU82" s="223"/>
      <c r="CV82" s="223"/>
      <c r="CW82" s="223"/>
      <c r="CX82" s="102"/>
      <c r="CY82" s="236"/>
      <c r="CZ82" s="223"/>
      <c r="DA82" s="102"/>
      <c r="DB82" s="223"/>
      <c r="DC82" s="221"/>
    </row>
    <row r="83" spans="1:107" s="245" customFormat="1" x14ac:dyDescent="0.25">
      <c r="A83" s="239"/>
      <c r="B83" s="189"/>
      <c r="C83" s="240"/>
      <c r="D83" s="240"/>
      <c r="E83" s="100"/>
      <c r="F83" s="241"/>
      <c r="G83" s="242"/>
      <c r="H83" s="242"/>
      <c r="I83" s="252"/>
      <c r="J83" s="243"/>
      <c r="K83" s="244"/>
      <c r="M83" s="266"/>
      <c r="N83" s="246"/>
      <c r="O83" s="106"/>
      <c r="P83" s="188"/>
      <c r="Q83" s="189"/>
      <c r="R83" s="189"/>
      <c r="S83" s="101"/>
      <c r="T83" s="106"/>
      <c r="U83" s="101"/>
      <c r="V83" s="194"/>
      <c r="W83" s="323"/>
      <c r="X83" s="101"/>
      <c r="Y83" s="102"/>
      <c r="Z83" s="242"/>
      <c r="AA83" s="242"/>
      <c r="AB83" s="109"/>
      <c r="AC83" s="109"/>
      <c r="AD83" s="242"/>
      <c r="AE83" s="247"/>
      <c r="AF83" s="103"/>
      <c r="AG83" s="181"/>
      <c r="AH83" s="104"/>
      <c r="AI83" s="102"/>
      <c r="AJ83" s="248"/>
      <c r="AK83" s="102"/>
      <c r="AL83" s="102"/>
      <c r="AM83" s="102"/>
      <c r="AN83" s="109"/>
      <c r="AO83" s="110"/>
      <c r="AP83" s="111"/>
      <c r="AQ83" s="111"/>
      <c r="AR83" s="112"/>
      <c r="AS83" s="104"/>
      <c r="AT83" s="274"/>
      <c r="AU83" s="104"/>
      <c r="AV83" s="101"/>
      <c r="AW83" s="101"/>
      <c r="AX83" s="242"/>
      <c r="AY83" s="249"/>
      <c r="AZ83" s="101"/>
      <c r="BA83" s="101"/>
      <c r="BB83" s="102"/>
      <c r="BC83" s="106"/>
      <c r="BD83" s="101"/>
      <c r="BE83" s="102"/>
      <c r="BF83" s="100"/>
      <c r="BG83" s="101"/>
      <c r="BH83" s="102"/>
      <c r="BI83" s="102"/>
      <c r="BJ83" s="101"/>
      <c r="BK83" s="102"/>
      <c r="BL83" s="100"/>
      <c r="BM83" s="100"/>
      <c r="BN83" s="102"/>
      <c r="BO83" s="102"/>
      <c r="BP83" s="101"/>
      <c r="BQ83" s="102"/>
      <c r="BR83" s="102"/>
      <c r="BS83" s="102"/>
      <c r="BT83" s="102"/>
      <c r="BU83" s="104"/>
      <c r="BV83" s="104"/>
      <c r="BW83" s="103"/>
      <c r="BX83" s="104"/>
      <c r="BY83" s="102"/>
      <c r="BZ83" s="104"/>
      <c r="CA83" s="104"/>
      <c r="CB83" s="103"/>
      <c r="CC83" s="104"/>
      <c r="CD83" s="102"/>
      <c r="CE83" s="104"/>
      <c r="CF83" s="104"/>
      <c r="CG83" s="103"/>
      <c r="CH83" s="104"/>
      <c r="CI83" s="102"/>
      <c r="CJ83" s="105"/>
      <c r="CK83" s="101"/>
      <c r="CL83" s="106"/>
      <c r="CM83" s="102"/>
      <c r="CN83" s="105"/>
      <c r="CO83" s="107"/>
      <c r="CP83" s="108"/>
      <c r="CQ83" s="108"/>
      <c r="CR83" s="108"/>
      <c r="CS83" s="223"/>
      <c r="CT83" s="223"/>
      <c r="CU83" s="223"/>
      <c r="CV83" s="223"/>
      <c r="CW83" s="223"/>
      <c r="CX83" s="102"/>
      <c r="CY83" s="236"/>
      <c r="CZ83" s="223"/>
      <c r="DA83" s="102"/>
      <c r="DB83" s="223"/>
      <c r="DC83" s="221"/>
    </row>
    <row r="84" spans="1:107" s="245" customFormat="1" x14ac:dyDescent="0.25">
      <c r="A84" s="239"/>
      <c r="B84" s="189"/>
      <c r="C84" s="240"/>
      <c r="D84" s="240"/>
      <c r="E84" s="100"/>
      <c r="F84" s="241"/>
      <c r="G84" s="242"/>
      <c r="H84" s="242"/>
      <c r="I84" s="252"/>
      <c r="J84" s="243"/>
      <c r="K84" s="244"/>
      <c r="M84" s="266"/>
      <c r="N84" s="246"/>
      <c r="O84" s="106"/>
      <c r="P84" s="188"/>
      <c r="Q84" s="189"/>
      <c r="R84" s="189"/>
      <c r="S84" s="101"/>
      <c r="T84" s="106"/>
      <c r="U84" s="101"/>
      <c r="V84" s="194"/>
      <c r="W84" s="323"/>
      <c r="X84" s="101"/>
      <c r="Y84" s="102"/>
      <c r="Z84" s="242"/>
      <c r="AA84" s="242"/>
      <c r="AB84" s="109"/>
      <c r="AC84" s="109"/>
      <c r="AD84" s="242"/>
      <c r="AE84" s="247"/>
      <c r="AF84" s="103"/>
      <c r="AG84" s="181"/>
      <c r="AH84" s="104"/>
      <c r="AI84" s="102"/>
      <c r="AJ84" s="248"/>
      <c r="AK84" s="102"/>
      <c r="AL84" s="102"/>
      <c r="AM84" s="102"/>
      <c r="AN84" s="109"/>
      <c r="AO84" s="110"/>
      <c r="AP84" s="111"/>
      <c r="AQ84" s="111"/>
      <c r="AR84" s="112"/>
      <c r="AS84" s="104"/>
      <c r="AT84" s="274"/>
      <c r="AU84" s="104"/>
      <c r="AV84" s="101"/>
      <c r="AW84" s="101"/>
      <c r="AX84" s="242"/>
      <c r="AY84" s="249"/>
      <c r="AZ84" s="101"/>
      <c r="BA84" s="101"/>
      <c r="BB84" s="102"/>
      <c r="BC84" s="106"/>
      <c r="BD84" s="101"/>
      <c r="BE84" s="102"/>
      <c r="BF84" s="100"/>
      <c r="BG84" s="101"/>
      <c r="BH84" s="102"/>
      <c r="BI84" s="102"/>
      <c r="BJ84" s="101"/>
      <c r="BK84" s="102"/>
      <c r="BL84" s="100"/>
      <c r="BM84" s="100"/>
      <c r="BN84" s="102"/>
      <c r="BO84" s="102"/>
      <c r="BP84" s="101"/>
      <c r="BQ84" s="102"/>
      <c r="BR84" s="102"/>
      <c r="BS84" s="102"/>
      <c r="BT84" s="102"/>
      <c r="BU84" s="104"/>
      <c r="BV84" s="104"/>
      <c r="BW84" s="103"/>
      <c r="BX84" s="104"/>
      <c r="BY84" s="102"/>
      <c r="BZ84" s="104"/>
      <c r="CA84" s="104"/>
      <c r="CB84" s="103"/>
      <c r="CC84" s="104"/>
      <c r="CD84" s="102"/>
      <c r="CE84" s="104"/>
      <c r="CF84" s="104"/>
      <c r="CG84" s="103"/>
      <c r="CH84" s="104"/>
      <c r="CI84" s="102"/>
      <c r="CJ84" s="105"/>
      <c r="CK84" s="101"/>
      <c r="CL84" s="106"/>
      <c r="CM84" s="102"/>
      <c r="CN84" s="105"/>
      <c r="CO84" s="107"/>
      <c r="CP84" s="108"/>
      <c r="CQ84" s="108"/>
      <c r="CR84" s="108"/>
      <c r="CS84" s="223"/>
      <c r="CT84" s="223"/>
      <c r="CU84" s="223"/>
      <c r="CV84" s="223"/>
      <c r="CW84" s="223"/>
      <c r="CX84" s="102"/>
      <c r="CY84" s="236"/>
      <c r="CZ84" s="223"/>
      <c r="DA84" s="102"/>
      <c r="DB84" s="223"/>
      <c r="DC84" s="221"/>
    </row>
    <row r="85" spans="1:107" s="245" customFormat="1" x14ac:dyDescent="0.25">
      <c r="A85" s="239"/>
      <c r="B85" s="189"/>
      <c r="C85" s="240"/>
      <c r="D85" s="240"/>
      <c r="E85" s="100"/>
      <c r="F85" s="241"/>
      <c r="G85" s="242"/>
      <c r="H85" s="242"/>
      <c r="I85" s="252"/>
      <c r="J85" s="243"/>
      <c r="K85" s="244"/>
      <c r="M85" s="266"/>
      <c r="N85" s="246"/>
      <c r="O85" s="106"/>
      <c r="P85" s="188"/>
      <c r="Q85" s="189"/>
      <c r="R85" s="189"/>
      <c r="S85" s="101"/>
      <c r="T85" s="106"/>
      <c r="U85" s="101"/>
      <c r="V85" s="194"/>
      <c r="W85" s="323"/>
      <c r="X85" s="101"/>
      <c r="Y85" s="102"/>
      <c r="Z85" s="242"/>
      <c r="AA85" s="242"/>
      <c r="AB85" s="109"/>
      <c r="AC85" s="109"/>
      <c r="AD85" s="242"/>
      <c r="AE85" s="247"/>
      <c r="AF85" s="103"/>
      <c r="AG85" s="181"/>
      <c r="AH85" s="104"/>
      <c r="AI85" s="102"/>
      <c r="AJ85" s="248"/>
      <c r="AK85" s="102"/>
      <c r="AL85" s="102"/>
      <c r="AM85" s="102"/>
      <c r="AN85" s="109"/>
      <c r="AO85" s="110"/>
      <c r="AP85" s="111"/>
      <c r="AQ85" s="111"/>
      <c r="AR85" s="112"/>
      <c r="AS85" s="104"/>
      <c r="AT85" s="274"/>
      <c r="AU85" s="104"/>
      <c r="AV85" s="101"/>
      <c r="AW85" s="101"/>
      <c r="AX85" s="242"/>
      <c r="AY85" s="249"/>
      <c r="AZ85" s="101"/>
      <c r="BA85" s="101"/>
      <c r="BB85" s="102"/>
      <c r="BC85" s="106"/>
      <c r="BD85" s="101"/>
      <c r="BE85" s="102"/>
      <c r="BF85" s="100"/>
      <c r="BG85" s="101"/>
      <c r="BH85" s="102"/>
      <c r="BI85" s="102"/>
      <c r="BJ85" s="101"/>
      <c r="BK85" s="102"/>
      <c r="BL85" s="100"/>
      <c r="BM85" s="100"/>
      <c r="BN85" s="102"/>
      <c r="BO85" s="102"/>
      <c r="BP85" s="101"/>
      <c r="BQ85" s="102"/>
      <c r="BR85" s="102"/>
      <c r="BS85" s="102"/>
      <c r="BT85" s="102"/>
      <c r="BU85" s="104"/>
      <c r="BV85" s="104"/>
      <c r="BW85" s="103"/>
      <c r="BX85" s="104"/>
      <c r="BY85" s="102"/>
      <c r="BZ85" s="104"/>
      <c r="CA85" s="104"/>
      <c r="CB85" s="103"/>
      <c r="CC85" s="104"/>
      <c r="CD85" s="102"/>
      <c r="CE85" s="104"/>
      <c r="CF85" s="104"/>
      <c r="CG85" s="103"/>
      <c r="CH85" s="104"/>
      <c r="CI85" s="102"/>
      <c r="CJ85" s="105"/>
      <c r="CK85" s="101"/>
      <c r="CL85" s="106"/>
      <c r="CM85" s="102"/>
      <c r="CN85" s="105"/>
      <c r="CO85" s="107"/>
      <c r="CP85" s="108"/>
      <c r="CQ85" s="108"/>
      <c r="CR85" s="108"/>
      <c r="CS85" s="223"/>
      <c r="CT85" s="223"/>
      <c r="CU85" s="223"/>
      <c r="CV85" s="223"/>
      <c r="CW85" s="223"/>
      <c r="CX85" s="102"/>
      <c r="CY85" s="236"/>
      <c r="CZ85" s="223"/>
      <c r="DA85" s="102"/>
      <c r="DB85" s="223"/>
      <c r="DC85" s="221"/>
    </row>
    <row r="86" spans="1:107" s="245" customFormat="1" x14ac:dyDescent="0.25">
      <c r="A86" s="239"/>
      <c r="B86" s="189"/>
      <c r="C86" s="240"/>
      <c r="D86" s="240"/>
      <c r="E86" s="100"/>
      <c r="F86" s="241"/>
      <c r="G86" s="242"/>
      <c r="H86" s="242"/>
      <c r="I86" s="252"/>
      <c r="J86" s="243"/>
      <c r="K86" s="244"/>
      <c r="M86" s="266"/>
      <c r="N86" s="246"/>
      <c r="O86" s="106"/>
      <c r="P86" s="188"/>
      <c r="Q86" s="189"/>
      <c r="R86" s="189"/>
      <c r="S86" s="101"/>
      <c r="T86" s="106"/>
      <c r="U86" s="101"/>
      <c r="V86" s="194"/>
      <c r="W86" s="323"/>
      <c r="X86" s="101"/>
      <c r="Y86" s="102"/>
      <c r="Z86" s="242"/>
      <c r="AA86" s="242"/>
      <c r="AB86" s="109"/>
      <c r="AC86" s="109"/>
      <c r="AD86" s="242"/>
      <c r="AE86" s="247"/>
      <c r="AF86" s="103"/>
      <c r="AG86" s="181"/>
      <c r="AH86" s="104"/>
      <c r="AI86" s="102"/>
      <c r="AJ86" s="248"/>
      <c r="AK86" s="102"/>
      <c r="AL86" s="102"/>
      <c r="AM86" s="102"/>
      <c r="AN86" s="109"/>
      <c r="AO86" s="110"/>
      <c r="AP86" s="111"/>
      <c r="AQ86" s="111"/>
      <c r="AR86" s="112"/>
      <c r="AS86" s="104"/>
      <c r="AT86" s="274"/>
      <c r="AU86" s="104"/>
      <c r="AV86" s="101"/>
      <c r="AW86" s="101"/>
      <c r="AX86" s="242"/>
      <c r="AY86" s="249"/>
      <c r="AZ86" s="101"/>
      <c r="BA86" s="101"/>
      <c r="BB86" s="102"/>
      <c r="BC86" s="106"/>
      <c r="BD86" s="101"/>
      <c r="BE86" s="102"/>
      <c r="BF86" s="100"/>
      <c r="BG86" s="101"/>
      <c r="BH86" s="102"/>
      <c r="BI86" s="102"/>
      <c r="BJ86" s="101"/>
      <c r="BK86" s="102"/>
      <c r="BL86" s="100"/>
      <c r="BM86" s="100"/>
      <c r="BN86" s="102"/>
      <c r="BO86" s="102"/>
      <c r="BP86" s="101"/>
      <c r="BQ86" s="102"/>
      <c r="BR86" s="102"/>
      <c r="BS86" s="102"/>
      <c r="BT86" s="102"/>
      <c r="BU86" s="104"/>
      <c r="BV86" s="104"/>
      <c r="BW86" s="103"/>
      <c r="BX86" s="104"/>
      <c r="BY86" s="102"/>
      <c r="BZ86" s="104"/>
      <c r="CA86" s="104"/>
      <c r="CB86" s="103"/>
      <c r="CC86" s="104"/>
      <c r="CD86" s="102"/>
      <c r="CE86" s="104"/>
      <c r="CF86" s="104"/>
      <c r="CG86" s="103"/>
      <c r="CH86" s="104"/>
      <c r="CI86" s="102"/>
      <c r="CJ86" s="105"/>
      <c r="CK86" s="101"/>
      <c r="CL86" s="106"/>
      <c r="CM86" s="102"/>
      <c r="CN86" s="105"/>
      <c r="CO86" s="107"/>
      <c r="CP86" s="108"/>
      <c r="CQ86" s="108"/>
      <c r="CR86" s="108"/>
      <c r="CS86" s="223"/>
      <c r="CT86" s="223"/>
      <c r="CU86" s="223"/>
      <c r="CV86" s="223"/>
      <c r="CW86" s="223"/>
      <c r="CX86" s="102"/>
      <c r="CY86" s="236"/>
      <c r="CZ86" s="223"/>
      <c r="DA86" s="102"/>
      <c r="DB86" s="223"/>
      <c r="DC86" s="221"/>
    </row>
    <row r="87" spans="1:107" s="245" customFormat="1" x14ac:dyDescent="0.25">
      <c r="A87" s="239"/>
      <c r="B87" s="189"/>
      <c r="C87" s="240"/>
      <c r="D87" s="240"/>
      <c r="E87" s="100"/>
      <c r="F87" s="241"/>
      <c r="G87" s="242"/>
      <c r="H87" s="242"/>
      <c r="I87" s="252"/>
      <c r="J87" s="243"/>
      <c r="K87" s="244"/>
      <c r="M87" s="266"/>
      <c r="N87" s="246"/>
      <c r="O87" s="106"/>
      <c r="P87" s="188"/>
      <c r="Q87" s="189"/>
      <c r="R87" s="189"/>
      <c r="S87" s="101"/>
      <c r="T87" s="106"/>
      <c r="U87" s="101"/>
      <c r="V87" s="194"/>
      <c r="W87" s="323"/>
      <c r="X87" s="101"/>
      <c r="Y87" s="102"/>
      <c r="Z87" s="242"/>
      <c r="AA87" s="242"/>
      <c r="AB87" s="109"/>
      <c r="AC87" s="109"/>
      <c r="AD87" s="242"/>
      <c r="AE87" s="247"/>
      <c r="AF87" s="103"/>
      <c r="AG87" s="181"/>
      <c r="AH87" s="104"/>
      <c r="AI87" s="102"/>
      <c r="AJ87" s="248"/>
      <c r="AK87" s="102"/>
      <c r="AL87" s="102"/>
      <c r="AM87" s="102"/>
      <c r="AN87" s="109"/>
      <c r="AO87" s="110"/>
      <c r="AP87" s="111"/>
      <c r="AQ87" s="111"/>
      <c r="AR87" s="112"/>
      <c r="AS87" s="104"/>
      <c r="AT87" s="274"/>
      <c r="AU87" s="104"/>
      <c r="AV87" s="101"/>
      <c r="AW87" s="101"/>
      <c r="AX87" s="242"/>
      <c r="AY87" s="249"/>
      <c r="AZ87" s="101"/>
      <c r="BA87" s="101"/>
      <c r="BB87" s="102"/>
      <c r="BC87" s="106"/>
      <c r="BD87" s="101"/>
      <c r="BE87" s="102"/>
      <c r="BF87" s="100"/>
      <c r="BG87" s="101"/>
      <c r="BH87" s="102"/>
      <c r="BI87" s="102"/>
      <c r="BJ87" s="101"/>
      <c r="BK87" s="102"/>
      <c r="BL87" s="100"/>
      <c r="BM87" s="100"/>
      <c r="BN87" s="102"/>
      <c r="BO87" s="102"/>
      <c r="BP87" s="101"/>
      <c r="BQ87" s="102"/>
      <c r="BR87" s="102"/>
      <c r="BS87" s="102"/>
      <c r="BT87" s="102"/>
      <c r="BU87" s="104"/>
      <c r="BV87" s="104"/>
      <c r="BW87" s="103"/>
      <c r="BX87" s="104"/>
      <c r="BY87" s="102"/>
      <c r="BZ87" s="104"/>
      <c r="CA87" s="104"/>
      <c r="CB87" s="103"/>
      <c r="CC87" s="104"/>
      <c r="CD87" s="102"/>
      <c r="CE87" s="104"/>
      <c r="CF87" s="104"/>
      <c r="CG87" s="103"/>
      <c r="CH87" s="104"/>
      <c r="CI87" s="102"/>
      <c r="CJ87" s="105"/>
      <c r="CK87" s="101"/>
      <c r="CL87" s="106"/>
      <c r="CM87" s="102"/>
      <c r="CN87" s="105"/>
      <c r="CO87" s="107"/>
      <c r="CP87" s="108"/>
      <c r="CQ87" s="108"/>
      <c r="CR87" s="108"/>
      <c r="CS87" s="223"/>
      <c r="CT87" s="223"/>
      <c r="CU87" s="223"/>
      <c r="CV87" s="223"/>
      <c r="CW87" s="223"/>
      <c r="CX87" s="102"/>
      <c r="CY87" s="236"/>
      <c r="CZ87" s="223"/>
      <c r="DA87" s="102"/>
      <c r="DB87" s="223"/>
      <c r="DC87" s="221"/>
    </row>
    <row r="88" spans="1:107" s="245" customFormat="1" x14ac:dyDescent="0.25">
      <c r="A88" s="239"/>
      <c r="B88" s="189"/>
      <c r="C88" s="240"/>
      <c r="D88" s="240"/>
      <c r="E88" s="100"/>
      <c r="F88" s="241"/>
      <c r="G88" s="242"/>
      <c r="H88" s="242"/>
      <c r="I88" s="252"/>
      <c r="J88" s="243"/>
      <c r="K88" s="244"/>
      <c r="M88" s="266"/>
      <c r="N88" s="246"/>
      <c r="O88" s="106"/>
      <c r="P88" s="188"/>
      <c r="Q88" s="189"/>
      <c r="R88" s="189"/>
      <c r="S88" s="101"/>
      <c r="T88" s="106"/>
      <c r="U88" s="101"/>
      <c r="V88" s="194"/>
      <c r="W88" s="323"/>
      <c r="X88" s="101"/>
      <c r="Y88" s="102"/>
      <c r="Z88" s="242"/>
      <c r="AA88" s="242"/>
      <c r="AB88" s="109"/>
      <c r="AC88" s="109"/>
      <c r="AD88" s="242"/>
      <c r="AE88" s="247"/>
      <c r="AF88" s="103"/>
      <c r="AG88" s="181"/>
      <c r="AH88" s="104"/>
      <c r="AI88" s="102"/>
      <c r="AJ88" s="248"/>
      <c r="AK88" s="102"/>
      <c r="AL88" s="102"/>
      <c r="AM88" s="102"/>
      <c r="AN88" s="109"/>
      <c r="AO88" s="110"/>
      <c r="AP88" s="111"/>
      <c r="AQ88" s="111"/>
      <c r="AR88" s="112"/>
      <c r="AS88" s="104"/>
      <c r="AT88" s="274"/>
      <c r="AU88" s="104"/>
      <c r="AV88" s="101"/>
      <c r="AW88" s="101"/>
      <c r="AX88" s="242"/>
      <c r="AY88" s="249"/>
      <c r="AZ88" s="101"/>
      <c r="BA88" s="101"/>
      <c r="BB88" s="102"/>
      <c r="BC88" s="106"/>
      <c r="BD88" s="101"/>
      <c r="BE88" s="102"/>
      <c r="BF88" s="100"/>
      <c r="BG88" s="101"/>
      <c r="BH88" s="102"/>
      <c r="BI88" s="102"/>
      <c r="BJ88" s="101"/>
      <c r="BK88" s="102"/>
      <c r="BL88" s="100"/>
      <c r="BM88" s="100"/>
      <c r="BN88" s="102"/>
      <c r="BO88" s="102"/>
      <c r="BP88" s="101"/>
      <c r="BQ88" s="102"/>
      <c r="BR88" s="102"/>
      <c r="BS88" s="102"/>
      <c r="BT88" s="102"/>
      <c r="BU88" s="104"/>
      <c r="BV88" s="104"/>
      <c r="BW88" s="103"/>
      <c r="BX88" s="104"/>
      <c r="BY88" s="102"/>
      <c r="BZ88" s="104"/>
      <c r="CA88" s="104"/>
      <c r="CB88" s="103"/>
      <c r="CC88" s="104"/>
      <c r="CD88" s="102"/>
      <c r="CE88" s="104"/>
      <c r="CF88" s="104"/>
      <c r="CG88" s="103"/>
      <c r="CH88" s="104"/>
      <c r="CI88" s="102"/>
      <c r="CJ88" s="105"/>
      <c r="CK88" s="101"/>
      <c r="CL88" s="106"/>
      <c r="CM88" s="102"/>
      <c r="CN88" s="105"/>
      <c r="CO88" s="107"/>
      <c r="CP88" s="108"/>
      <c r="CQ88" s="108"/>
      <c r="CR88" s="108"/>
      <c r="CS88" s="223"/>
      <c r="CT88" s="223"/>
      <c r="CU88" s="223"/>
      <c r="CV88" s="223"/>
      <c r="CW88" s="223"/>
      <c r="CX88" s="102"/>
      <c r="CY88" s="236"/>
      <c r="CZ88" s="223"/>
      <c r="DA88" s="102"/>
      <c r="DB88" s="223"/>
      <c r="DC88" s="221"/>
    </row>
    <row r="89" spans="1:107" s="245" customFormat="1" x14ac:dyDescent="0.25">
      <c r="A89" s="239"/>
      <c r="B89" s="189"/>
      <c r="C89" s="240"/>
      <c r="D89" s="240"/>
      <c r="E89" s="100"/>
      <c r="F89" s="241"/>
      <c r="G89" s="242"/>
      <c r="H89" s="242"/>
      <c r="I89" s="252"/>
      <c r="J89" s="243"/>
      <c r="K89" s="244"/>
      <c r="M89" s="266"/>
      <c r="N89" s="246"/>
      <c r="O89" s="106"/>
      <c r="P89" s="188"/>
      <c r="Q89" s="189"/>
      <c r="R89" s="189"/>
      <c r="S89" s="101"/>
      <c r="T89" s="106"/>
      <c r="U89" s="101"/>
      <c r="V89" s="194"/>
      <c r="W89" s="323"/>
      <c r="X89" s="101"/>
      <c r="Y89" s="102"/>
      <c r="Z89" s="242"/>
      <c r="AA89" s="242"/>
      <c r="AB89" s="109"/>
      <c r="AC89" s="109"/>
      <c r="AD89" s="242"/>
      <c r="AE89" s="247"/>
      <c r="AF89" s="103"/>
      <c r="AG89" s="181"/>
      <c r="AH89" s="104"/>
      <c r="AI89" s="102"/>
      <c r="AJ89" s="248"/>
      <c r="AK89" s="102"/>
      <c r="AL89" s="102"/>
      <c r="AM89" s="102"/>
      <c r="AN89" s="109"/>
      <c r="AO89" s="110"/>
      <c r="AP89" s="111"/>
      <c r="AQ89" s="111"/>
      <c r="AR89" s="112"/>
      <c r="AS89" s="104"/>
      <c r="AT89" s="274"/>
      <c r="AU89" s="104"/>
      <c r="AV89" s="101"/>
      <c r="AW89" s="101"/>
      <c r="AX89" s="242"/>
      <c r="AY89" s="249"/>
      <c r="AZ89" s="101"/>
      <c r="BA89" s="101"/>
      <c r="BB89" s="102"/>
      <c r="BC89" s="106"/>
      <c r="BD89" s="101"/>
      <c r="BE89" s="102"/>
      <c r="BF89" s="100"/>
      <c r="BG89" s="101"/>
      <c r="BH89" s="102"/>
      <c r="BI89" s="102"/>
      <c r="BJ89" s="101"/>
      <c r="BK89" s="102"/>
      <c r="BL89" s="100"/>
      <c r="BM89" s="100"/>
      <c r="BN89" s="102"/>
      <c r="BO89" s="102"/>
      <c r="BP89" s="101"/>
      <c r="BQ89" s="102"/>
      <c r="BR89" s="102"/>
      <c r="BS89" s="102"/>
      <c r="BT89" s="102"/>
      <c r="BU89" s="104"/>
      <c r="BV89" s="104"/>
      <c r="BW89" s="103"/>
      <c r="BX89" s="104"/>
      <c r="BY89" s="102"/>
      <c r="BZ89" s="104"/>
      <c r="CA89" s="104"/>
      <c r="CB89" s="103"/>
      <c r="CC89" s="104"/>
      <c r="CD89" s="102"/>
      <c r="CE89" s="104"/>
      <c r="CF89" s="104"/>
      <c r="CG89" s="103"/>
      <c r="CH89" s="104"/>
      <c r="CI89" s="102"/>
      <c r="CJ89" s="105"/>
      <c r="CK89" s="101"/>
      <c r="CL89" s="106"/>
      <c r="CM89" s="102"/>
      <c r="CN89" s="105"/>
      <c r="CO89" s="107"/>
      <c r="CP89" s="108"/>
      <c r="CQ89" s="108"/>
      <c r="CR89" s="108"/>
      <c r="CS89" s="223"/>
      <c r="CT89" s="223"/>
      <c r="CU89" s="223"/>
      <c r="CV89" s="223"/>
      <c r="CW89" s="223"/>
      <c r="CX89" s="102"/>
      <c r="CY89" s="236"/>
      <c r="CZ89" s="223"/>
      <c r="DA89" s="102"/>
      <c r="DB89" s="223"/>
      <c r="DC89" s="221"/>
    </row>
    <row r="90" spans="1:107" s="245" customFormat="1" x14ac:dyDescent="0.25">
      <c r="A90" s="239"/>
      <c r="B90" s="189"/>
      <c r="C90" s="240"/>
      <c r="D90" s="240"/>
      <c r="E90" s="100"/>
      <c r="F90" s="241"/>
      <c r="G90" s="242"/>
      <c r="H90" s="242"/>
      <c r="I90" s="252"/>
      <c r="J90" s="243"/>
      <c r="K90" s="244"/>
      <c r="M90" s="266"/>
      <c r="N90" s="246"/>
      <c r="O90" s="106"/>
      <c r="P90" s="188"/>
      <c r="Q90" s="189"/>
      <c r="R90" s="189"/>
      <c r="S90" s="101"/>
      <c r="T90" s="106"/>
      <c r="U90" s="101"/>
      <c r="V90" s="194"/>
      <c r="W90" s="323"/>
      <c r="X90" s="101"/>
      <c r="Y90" s="102"/>
      <c r="Z90" s="242"/>
      <c r="AA90" s="242"/>
      <c r="AB90" s="109"/>
      <c r="AC90" s="109"/>
      <c r="AD90" s="242"/>
      <c r="AE90" s="247"/>
      <c r="AF90" s="103"/>
      <c r="AG90" s="181"/>
      <c r="AH90" s="104"/>
      <c r="AI90" s="102"/>
      <c r="AJ90" s="248"/>
      <c r="AK90" s="102"/>
      <c r="AL90" s="102"/>
      <c r="AM90" s="102"/>
      <c r="AN90" s="109"/>
      <c r="AO90" s="110"/>
      <c r="AP90" s="111"/>
      <c r="AQ90" s="111"/>
      <c r="AR90" s="112"/>
      <c r="AS90" s="104"/>
      <c r="AT90" s="274"/>
      <c r="AU90" s="104"/>
      <c r="AV90" s="101"/>
      <c r="AW90" s="101"/>
      <c r="AX90" s="242"/>
      <c r="AY90" s="249"/>
      <c r="AZ90" s="101"/>
      <c r="BA90" s="101"/>
      <c r="BB90" s="102"/>
      <c r="BC90" s="106"/>
      <c r="BD90" s="101"/>
      <c r="BE90" s="102"/>
      <c r="BF90" s="100"/>
      <c r="BG90" s="101"/>
      <c r="BH90" s="102"/>
      <c r="BI90" s="102"/>
      <c r="BJ90" s="101"/>
      <c r="BK90" s="102"/>
      <c r="BL90" s="100"/>
      <c r="BM90" s="100"/>
      <c r="BN90" s="102"/>
      <c r="BO90" s="102"/>
      <c r="BP90" s="101"/>
      <c r="BQ90" s="102"/>
      <c r="BR90" s="102"/>
      <c r="BS90" s="102"/>
      <c r="BT90" s="102"/>
      <c r="BU90" s="104"/>
      <c r="BV90" s="104"/>
      <c r="BW90" s="103"/>
      <c r="BX90" s="104"/>
      <c r="BY90" s="102"/>
      <c r="BZ90" s="104"/>
      <c r="CA90" s="104"/>
      <c r="CB90" s="103"/>
      <c r="CC90" s="104"/>
      <c r="CD90" s="102"/>
      <c r="CE90" s="104"/>
      <c r="CF90" s="104"/>
      <c r="CG90" s="103"/>
      <c r="CH90" s="104"/>
      <c r="CI90" s="102"/>
      <c r="CJ90" s="105"/>
      <c r="CK90" s="101"/>
      <c r="CL90" s="106"/>
      <c r="CM90" s="102"/>
      <c r="CN90" s="105"/>
      <c r="CO90" s="107"/>
      <c r="CP90" s="108"/>
      <c r="CQ90" s="108"/>
      <c r="CR90" s="108"/>
      <c r="CS90" s="223"/>
      <c r="CT90" s="223"/>
      <c r="CU90" s="223"/>
      <c r="CV90" s="223"/>
      <c r="CW90" s="223"/>
      <c r="CX90" s="102"/>
      <c r="CY90" s="236"/>
      <c r="CZ90" s="223"/>
      <c r="DA90" s="102"/>
      <c r="DB90" s="223"/>
      <c r="DC90" s="221"/>
    </row>
    <row r="91" spans="1:107" s="245" customFormat="1" x14ac:dyDescent="0.25">
      <c r="A91" s="239"/>
      <c r="B91" s="189"/>
      <c r="C91" s="240"/>
      <c r="D91" s="240"/>
      <c r="E91" s="100"/>
      <c r="F91" s="241"/>
      <c r="G91" s="242"/>
      <c r="H91" s="242"/>
      <c r="I91" s="252"/>
      <c r="J91" s="243"/>
      <c r="K91" s="244"/>
      <c r="M91" s="266"/>
      <c r="N91" s="246"/>
      <c r="O91" s="106"/>
      <c r="P91" s="188"/>
      <c r="Q91" s="189"/>
      <c r="R91" s="189"/>
      <c r="S91" s="101"/>
      <c r="T91" s="106"/>
      <c r="U91" s="101"/>
      <c r="V91" s="194"/>
      <c r="W91" s="323"/>
      <c r="X91" s="101"/>
      <c r="Y91" s="102"/>
      <c r="Z91" s="242"/>
      <c r="AA91" s="242"/>
      <c r="AB91" s="109"/>
      <c r="AC91" s="109"/>
      <c r="AD91" s="242"/>
      <c r="AE91" s="247"/>
      <c r="AF91" s="103"/>
      <c r="AG91" s="181"/>
      <c r="AH91" s="104"/>
      <c r="AI91" s="102"/>
      <c r="AJ91" s="248"/>
      <c r="AK91" s="102"/>
      <c r="AL91" s="102"/>
      <c r="AM91" s="102"/>
      <c r="AN91" s="109"/>
      <c r="AO91" s="110"/>
      <c r="AP91" s="111"/>
      <c r="AQ91" s="111"/>
      <c r="AR91" s="112"/>
      <c r="AS91" s="104"/>
      <c r="AT91" s="274"/>
      <c r="AU91" s="104"/>
      <c r="AV91" s="101"/>
      <c r="AW91" s="101"/>
      <c r="AX91" s="242"/>
      <c r="AY91" s="249"/>
      <c r="AZ91" s="101"/>
      <c r="BA91" s="101"/>
      <c r="BB91" s="102"/>
      <c r="BC91" s="106"/>
      <c r="BD91" s="101"/>
      <c r="BE91" s="102"/>
      <c r="BF91" s="100"/>
      <c r="BG91" s="101"/>
      <c r="BH91" s="102"/>
      <c r="BI91" s="102"/>
      <c r="BJ91" s="101"/>
      <c r="BK91" s="102"/>
      <c r="BL91" s="100"/>
      <c r="BM91" s="100"/>
      <c r="BN91" s="102"/>
      <c r="BO91" s="102"/>
      <c r="BP91" s="101"/>
      <c r="BQ91" s="102"/>
      <c r="BR91" s="102"/>
      <c r="BS91" s="102"/>
      <c r="BT91" s="102"/>
      <c r="BU91" s="104"/>
      <c r="BV91" s="104"/>
      <c r="BW91" s="103"/>
      <c r="BX91" s="104"/>
      <c r="BY91" s="102"/>
      <c r="BZ91" s="104"/>
      <c r="CA91" s="104"/>
      <c r="CB91" s="103"/>
      <c r="CC91" s="104"/>
      <c r="CD91" s="102"/>
      <c r="CE91" s="104"/>
      <c r="CF91" s="104"/>
      <c r="CG91" s="103"/>
      <c r="CH91" s="104"/>
      <c r="CI91" s="102"/>
      <c r="CJ91" s="105"/>
      <c r="CK91" s="101"/>
      <c r="CL91" s="106"/>
      <c r="CM91" s="102"/>
      <c r="CN91" s="105"/>
      <c r="CO91" s="107"/>
      <c r="CP91" s="108"/>
      <c r="CQ91" s="108"/>
      <c r="CR91" s="108"/>
      <c r="CS91" s="223"/>
      <c r="CT91" s="223"/>
      <c r="CU91" s="223"/>
      <c r="CV91" s="223"/>
      <c r="CW91" s="223"/>
      <c r="CX91" s="102"/>
      <c r="CY91" s="236"/>
      <c r="CZ91" s="223"/>
      <c r="DA91" s="102"/>
      <c r="DB91" s="223"/>
      <c r="DC91" s="221"/>
    </row>
    <row r="92" spans="1:107" s="245" customFormat="1" x14ac:dyDescent="0.25">
      <c r="A92" s="239"/>
      <c r="B92" s="189"/>
      <c r="C92" s="240"/>
      <c r="D92" s="240"/>
      <c r="E92" s="100"/>
      <c r="F92" s="241"/>
      <c r="G92" s="242"/>
      <c r="H92" s="242"/>
      <c r="I92" s="252"/>
      <c r="J92" s="243"/>
      <c r="K92" s="244"/>
      <c r="M92" s="266"/>
      <c r="N92" s="246"/>
      <c r="O92" s="106"/>
      <c r="P92" s="188"/>
      <c r="Q92" s="189"/>
      <c r="R92" s="189"/>
      <c r="S92" s="101"/>
      <c r="T92" s="106"/>
      <c r="U92" s="101"/>
      <c r="V92" s="194"/>
      <c r="W92" s="323"/>
      <c r="X92" s="101"/>
      <c r="Y92" s="102"/>
      <c r="Z92" s="242"/>
      <c r="AA92" s="242"/>
      <c r="AB92" s="109"/>
      <c r="AC92" s="109"/>
      <c r="AD92" s="242"/>
      <c r="AE92" s="247"/>
      <c r="AF92" s="103"/>
      <c r="AG92" s="181"/>
      <c r="AH92" s="104"/>
      <c r="AI92" s="102"/>
      <c r="AJ92" s="248"/>
      <c r="AK92" s="102"/>
      <c r="AL92" s="102"/>
      <c r="AM92" s="102"/>
      <c r="AN92" s="109"/>
      <c r="AO92" s="110"/>
      <c r="AP92" s="111"/>
      <c r="AQ92" s="111"/>
      <c r="AR92" s="112"/>
      <c r="AS92" s="104"/>
      <c r="AT92" s="274"/>
      <c r="AU92" s="104"/>
      <c r="AV92" s="101"/>
      <c r="AW92" s="101"/>
      <c r="AX92" s="242"/>
      <c r="AY92" s="249"/>
      <c r="AZ92" s="101"/>
      <c r="BA92" s="101"/>
      <c r="BB92" s="102"/>
      <c r="BC92" s="106"/>
      <c r="BD92" s="101"/>
      <c r="BE92" s="102"/>
      <c r="BF92" s="100"/>
      <c r="BG92" s="101"/>
      <c r="BH92" s="102"/>
      <c r="BI92" s="102"/>
      <c r="BJ92" s="101"/>
      <c r="BK92" s="102"/>
      <c r="BL92" s="100"/>
      <c r="BM92" s="100"/>
      <c r="BN92" s="102"/>
      <c r="BO92" s="102"/>
      <c r="BP92" s="101"/>
      <c r="BQ92" s="102"/>
      <c r="BR92" s="102"/>
      <c r="BS92" s="102"/>
      <c r="BT92" s="102"/>
      <c r="BU92" s="104"/>
      <c r="BV92" s="104"/>
      <c r="BW92" s="103"/>
      <c r="BX92" s="104"/>
      <c r="BY92" s="102"/>
      <c r="BZ92" s="104"/>
      <c r="CA92" s="104"/>
      <c r="CB92" s="103"/>
      <c r="CC92" s="104"/>
      <c r="CD92" s="102"/>
      <c r="CE92" s="104"/>
      <c r="CF92" s="104"/>
      <c r="CG92" s="103"/>
      <c r="CH92" s="104"/>
      <c r="CI92" s="102"/>
      <c r="CJ92" s="105"/>
      <c r="CK92" s="101"/>
      <c r="CL92" s="106"/>
      <c r="CM92" s="102"/>
      <c r="CN92" s="105"/>
      <c r="CO92" s="107"/>
      <c r="CP92" s="108"/>
      <c r="CQ92" s="108"/>
      <c r="CR92" s="108"/>
      <c r="CS92" s="223"/>
      <c r="CT92" s="223"/>
      <c r="CU92" s="223"/>
      <c r="CV92" s="223"/>
      <c r="CW92" s="223"/>
      <c r="CX92" s="102"/>
      <c r="CY92" s="236"/>
      <c r="CZ92" s="223"/>
      <c r="DA92" s="102"/>
      <c r="DB92" s="223"/>
      <c r="DC92" s="221"/>
    </row>
    <row r="93" spans="1:107" s="245" customFormat="1" x14ac:dyDescent="0.25">
      <c r="A93" s="239"/>
      <c r="B93" s="189"/>
      <c r="C93" s="240"/>
      <c r="D93" s="240"/>
      <c r="E93" s="100"/>
      <c r="F93" s="241"/>
      <c r="G93" s="242"/>
      <c r="H93" s="242"/>
      <c r="I93" s="252"/>
      <c r="J93" s="243"/>
      <c r="K93" s="244"/>
      <c r="M93" s="266"/>
      <c r="N93" s="246"/>
      <c r="O93" s="106"/>
      <c r="P93" s="188"/>
      <c r="Q93" s="189"/>
      <c r="R93" s="189"/>
      <c r="S93" s="101"/>
      <c r="T93" s="106"/>
      <c r="U93" s="101"/>
      <c r="V93" s="194"/>
      <c r="W93" s="323"/>
      <c r="X93" s="101"/>
      <c r="Y93" s="102"/>
      <c r="Z93" s="242"/>
      <c r="AA93" s="242"/>
      <c r="AB93" s="109"/>
      <c r="AC93" s="109"/>
      <c r="AD93" s="242"/>
      <c r="AE93" s="247"/>
      <c r="AF93" s="103"/>
      <c r="AG93" s="181"/>
      <c r="AH93" s="104"/>
      <c r="AI93" s="102"/>
      <c r="AJ93" s="248"/>
      <c r="AK93" s="102"/>
      <c r="AL93" s="102"/>
      <c r="AM93" s="102"/>
      <c r="AN93" s="109"/>
      <c r="AO93" s="110"/>
      <c r="AP93" s="111"/>
      <c r="AQ93" s="111"/>
      <c r="AR93" s="112"/>
      <c r="AS93" s="104"/>
      <c r="AT93" s="274"/>
      <c r="AU93" s="104"/>
      <c r="AV93" s="101"/>
      <c r="AW93" s="101"/>
      <c r="AX93" s="242"/>
      <c r="AY93" s="249"/>
      <c r="AZ93" s="101"/>
      <c r="BA93" s="101"/>
      <c r="BB93" s="102"/>
      <c r="BC93" s="106"/>
      <c r="BD93" s="101"/>
      <c r="BE93" s="102"/>
      <c r="BF93" s="100"/>
      <c r="BG93" s="101"/>
      <c r="BH93" s="102"/>
      <c r="BI93" s="102"/>
      <c r="BJ93" s="101"/>
      <c r="BK93" s="102"/>
      <c r="BL93" s="100"/>
      <c r="BM93" s="100"/>
      <c r="BN93" s="102"/>
      <c r="BO93" s="102"/>
      <c r="BP93" s="101"/>
      <c r="BQ93" s="102"/>
      <c r="BR93" s="102"/>
      <c r="BS93" s="102"/>
      <c r="BT93" s="102"/>
      <c r="BU93" s="104"/>
      <c r="BV93" s="104"/>
      <c r="BW93" s="103"/>
      <c r="BX93" s="104"/>
      <c r="BY93" s="102"/>
      <c r="BZ93" s="104"/>
      <c r="CA93" s="104"/>
      <c r="CB93" s="103"/>
      <c r="CC93" s="104"/>
      <c r="CD93" s="102"/>
      <c r="CE93" s="104"/>
      <c r="CF93" s="104"/>
      <c r="CG93" s="103"/>
      <c r="CH93" s="104"/>
      <c r="CI93" s="102"/>
      <c r="CJ93" s="105"/>
      <c r="CK93" s="101"/>
      <c r="CL93" s="106"/>
      <c r="CM93" s="102"/>
      <c r="CN93" s="105"/>
      <c r="CO93" s="107"/>
      <c r="CP93" s="108"/>
      <c r="CQ93" s="108"/>
      <c r="CR93" s="108"/>
      <c r="CS93" s="223"/>
      <c r="CT93" s="223"/>
      <c r="CU93" s="223"/>
      <c r="CV93" s="223"/>
      <c r="CW93" s="223"/>
      <c r="CX93" s="102"/>
      <c r="CY93" s="236"/>
      <c r="CZ93" s="223"/>
      <c r="DA93" s="102"/>
      <c r="DB93" s="223"/>
      <c r="DC93" s="221"/>
    </row>
    <row r="94" spans="1:107" s="245" customFormat="1" x14ac:dyDescent="0.25">
      <c r="A94" s="239"/>
      <c r="B94" s="189"/>
      <c r="C94" s="240"/>
      <c r="D94" s="240"/>
      <c r="E94" s="100"/>
      <c r="F94" s="241"/>
      <c r="G94" s="242"/>
      <c r="H94" s="242"/>
      <c r="I94" s="252"/>
      <c r="J94" s="243"/>
      <c r="K94" s="244"/>
      <c r="M94" s="266"/>
      <c r="N94" s="246"/>
      <c r="O94" s="106"/>
      <c r="P94" s="188"/>
      <c r="Q94" s="189"/>
      <c r="R94" s="189"/>
      <c r="S94" s="101"/>
      <c r="T94" s="106"/>
      <c r="U94" s="101"/>
      <c r="V94" s="194"/>
      <c r="W94" s="323"/>
      <c r="X94" s="101"/>
      <c r="Y94" s="102"/>
      <c r="Z94" s="242"/>
      <c r="AA94" s="242"/>
      <c r="AB94" s="109"/>
      <c r="AC94" s="109"/>
      <c r="AD94" s="242"/>
      <c r="AE94" s="247"/>
      <c r="AF94" s="103"/>
      <c r="AG94" s="181"/>
      <c r="AH94" s="104"/>
      <c r="AI94" s="102"/>
      <c r="AJ94" s="248"/>
      <c r="AK94" s="102"/>
      <c r="AL94" s="102"/>
      <c r="AM94" s="102"/>
      <c r="AN94" s="109"/>
      <c r="AO94" s="110"/>
      <c r="AP94" s="111"/>
      <c r="AQ94" s="111"/>
      <c r="AR94" s="112"/>
      <c r="AS94" s="104"/>
      <c r="AT94" s="274"/>
      <c r="AU94" s="104"/>
      <c r="AV94" s="101"/>
      <c r="AW94" s="101"/>
      <c r="AX94" s="242"/>
      <c r="AY94" s="249"/>
      <c r="AZ94" s="101"/>
      <c r="BA94" s="101"/>
      <c r="BB94" s="102"/>
      <c r="BC94" s="106"/>
      <c r="BD94" s="101"/>
      <c r="BE94" s="102"/>
      <c r="BF94" s="100"/>
      <c r="BG94" s="101"/>
      <c r="BH94" s="102"/>
      <c r="BI94" s="102"/>
      <c r="BJ94" s="101"/>
      <c r="BK94" s="102"/>
      <c r="BL94" s="100"/>
      <c r="BM94" s="100"/>
      <c r="BN94" s="102"/>
      <c r="BO94" s="102"/>
      <c r="BP94" s="101"/>
      <c r="BQ94" s="102"/>
      <c r="BR94" s="102"/>
      <c r="BS94" s="102"/>
      <c r="BT94" s="102"/>
      <c r="BU94" s="104"/>
      <c r="BV94" s="104"/>
      <c r="BW94" s="103"/>
      <c r="BX94" s="104"/>
      <c r="BY94" s="102"/>
      <c r="BZ94" s="104"/>
      <c r="CA94" s="104"/>
      <c r="CB94" s="103"/>
      <c r="CC94" s="104"/>
      <c r="CD94" s="102"/>
      <c r="CE94" s="104"/>
      <c r="CF94" s="104"/>
      <c r="CG94" s="103"/>
      <c r="CH94" s="104"/>
      <c r="CI94" s="102"/>
      <c r="CJ94" s="105"/>
      <c r="CK94" s="101"/>
      <c r="CL94" s="106"/>
      <c r="CM94" s="102"/>
      <c r="CN94" s="105"/>
      <c r="CO94" s="107"/>
      <c r="CP94" s="108"/>
      <c r="CQ94" s="108"/>
      <c r="CR94" s="108"/>
      <c r="CS94" s="223"/>
      <c r="CT94" s="223"/>
      <c r="CU94" s="223"/>
      <c r="CV94" s="223"/>
      <c r="CW94" s="223"/>
      <c r="CX94" s="102"/>
      <c r="CY94" s="236"/>
      <c r="CZ94" s="223"/>
      <c r="DA94" s="102"/>
      <c r="DB94" s="223"/>
      <c r="DC94" s="221"/>
    </row>
    <row r="95" spans="1:107" s="245" customFormat="1" x14ac:dyDescent="0.25">
      <c r="A95" s="239"/>
      <c r="B95" s="189"/>
      <c r="C95" s="240"/>
      <c r="D95" s="240"/>
      <c r="E95" s="100"/>
      <c r="F95" s="241"/>
      <c r="G95" s="242"/>
      <c r="H95" s="242"/>
      <c r="I95" s="252"/>
      <c r="J95" s="243"/>
      <c r="K95" s="244"/>
      <c r="M95" s="266"/>
      <c r="N95" s="246"/>
      <c r="O95" s="106"/>
      <c r="P95" s="188"/>
      <c r="Q95" s="189"/>
      <c r="R95" s="189"/>
      <c r="S95" s="101"/>
      <c r="T95" s="106"/>
      <c r="U95" s="101"/>
      <c r="V95" s="194"/>
      <c r="W95" s="323"/>
      <c r="X95" s="101"/>
      <c r="Y95" s="102"/>
      <c r="Z95" s="242"/>
      <c r="AA95" s="242"/>
      <c r="AB95" s="109"/>
      <c r="AC95" s="109"/>
      <c r="AD95" s="242"/>
      <c r="AE95" s="247"/>
      <c r="AF95" s="103"/>
      <c r="AG95" s="181"/>
      <c r="AH95" s="104"/>
      <c r="AI95" s="102"/>
      <c r="AJ95" s="248"/>
      <c r="AK95" s="102"/>
      <c r="AL95" s="102"/>
      <c r="AM95" s="102"/>
      <c r="AN95" s="109"/>
      <c r="AO95" s="110"/>
      <c r="AP95" s="111"/>
      <c r="AQ95" s="111"/>
      <c r="AR95" s="112"/>
      <c r="AS95" s="104"/>
      <c r="AT95" s="274"/>
      <c r="AU95" s="104"/>
      <c r="AV95" s="101"/>
      <c r="AW95" s="101"/>
      <c r="AX95" s="242"/>
      <c r="AY95" s="249"/>
      <c r="AZ95" s="101"/>
      <c r="BA95" s="101"/>
      <c r="BB95" s="102"/>
      <c r="BC95" s="106"/>
      <c r="BD95" s="101"/>
      <c r="BE95" s="102"/>
      <c r="BF95" s="100"/>
      <c r="BG95" s="101"/>
      <c r="BH95" s="102"/>
      <c r="BI95" s="102"/>
      <c r="BJ95" s="101"/>
      <c r="BK95" s="102"/>
      <c r="BL95" s="100"/>
      <c r="BM95" s="100"/>
      <c r="BN95" s="102"/>
      <c r="BO95" s="102"/>
      <c r="BP95" s="101"/>
      <c r="BQ95" s="102"/>
      <c r="BR95" s="102"/>
      <c r="BS95" s="102"/>
      <c r="BT95" s="102"/>
      <c r="BU95" s="104"/>
      <c r="BV95" s="104"/>
      <c r="BW95" s="103"/>
      <c r="BX95" s="104"/>
      <c r="BY95" s="102"/>
      <c r="BZ95" s="104"/>
      <c r="CA95" s="104"/>
      <c r="CB95" s="103"/>
      <c r="CC95" s="104"/>
      <c r="CD95" s="102"/>
      <c r="CE95" s="104"/>
      <c r="CF95" s="104"/>
      <c r="CG95" s="103"/>
      <c r="CH95" s="104"/>
      <c r="CI95" s="102"/>
      <c r="CJ95" s="105"/>
      <c r="CK95" s="101"/>
      <c r="CL95" s="106"/>
      <c r="CM95" s="102"/>
      <c r="CN95" s="105"/>
      <c r="CO95" s="107"/>
      <c r="CP95" s="108"/>
      <c r="CQ95" s="108"/>
      <c r="CR95" s="108"/>
      <c r="CS95" s="223"/>
      <c r="CT95" s="223"/>
      <c r="CU95" s="223"/>
      <c r="CV95" s="223"/>
      <c r="CW95" s="223"/>
      <c r="CX95" s="102"/>
      <c r="CY95" s="236"/>
      <c r="CZ95" s="223"/>
      <c r="DA95" s="102"/>
      <c r="DB95" s="223"/>
      <c r="DC95" s="221"/>
    </row>
    <row r="96" spans="1:107" s="245" customFormat="1" x14ac:dyDescent="0.25">
      <c r="A96" s="239"/>
      <c r="B96" s="189"/>
      <c r="C96" s="240"/>
      <c r="D96" s="240"/>
      <c r="E96" s="100"/>
      <c r="F96" s="241"/>
      <c r="G96" s="242"/>
      <c r="H96" s="242"/>
      <c r="I96" s="252"/>
      <c r="J96" s="243"/>
      <c r="K96" s="244"/>
      <c r="M96" s="266"/>
      <c r="N96" s="246"/>
      <c r="O96" s="106"/>
      <c r="P96" s="188"/>
      <c r="Q96" s="189"/>
      <c r="R96" s="189"/>
      <c r="S96" s="101"/>
      <c r="T96" s="106"/>
      <c r="U96" s="101"/>
      <c r="V96" s="194"/>
      <c r="W96" s="323"/>
      <c r="X96" s="101"/>
      <c r="Y96" s="102"/>
      <c r="Z96" s="242"/>
      <c r="AA96" s="242"/>
      <c r="AB96" s="109"/>
      <c r="AC96" s="109"/>
      <c r="AD96" s="242"/>
      <c r="AE96" s="247"/>
      <c r="AF96" s="103"/>
      <c r="AG96" s="181"/>
      <c r="AH96" s="104"/>
      <c r="AI96" s="102"/>
      <c r="AJ96" s="248"/>
      <c r="AK96" s="102"/>
      <c r="AL96" s="102"/>
      <c r="AM96" s="102"/>
      <c r="AN96" s="109"/>
      <c r="AO96" s="110"/>
      <c r="AP96" s="111"/>
      <c r="AQ96" s="111"/>
      <c r="AR96" s="112"/>
      <c r="AS96" s="104"/>
      <c r="AT96" s="274"/>
      <c r="AU96" s="104"/>
      <c r="AV96" s="101"/>
      <c r="AW96" s="101"/>
      <c r="AX96" s="242"/>
      <c r="AY96" s="249"/>
      <c r="AZ96" s="101"/>
      <c r="BA96" s="101"/>
      <c r="BB96" s="102"/>
      <c r="BC96" s="106"/>
      <c r="BD96" s="101"/>
      <c r="BE96" s="102"/>
      <c r="BF96" s="100"/>
      <c r="BG96" s="101"/>
      <c r="BH96" s="102"/>
      <c r="BI96" s="102"/>
      <c r="BJ96" s="101"/>
      <c r="BK96" s="102"/>
      <c r="BL96" s="100"/>
      <c r="BM96" s="100"/>
      <c r="BN96" s="102"/>
      <c r="BO96" s="102"/>
      <c r="BP96" s="101"/>
      <c r="BQ96" s="102"/>
      <c r="BR96" s="102"/>
      <c r="BS96" s="102"/>
      <c r="BT96" s="102"/>
      <c r="BU96" s="104"/>
      <c r="BV96" s="104"/>
      <c r="BW96" s="103"/>
      <c r="BX96" s="104"/>
      <c r="BY96" s="102"/>
      <c r="BZ96" s="104"/>
      <c r="CA96" s="104"/>
      <c r="CB96" s="103"/>
      <c r="CC96" s="104"/>
      <c r="CD96" s="102"/>
      <c r="CE96" s="104"/>
      <c r="CF96" s="104"/>
      <c r="CG96" s="103"/>
      <c r="CH96" s="104"/>
      <c r="CI96" s="102"/>
      <c r="CJ96" s="105"/>
      <c r="CK96" s="101"/>
      <c r="CL96" s="106"/>
      <c r="CM96" s="102"/>
      <c r="CN96" s="105"/>
      <c r="CO96" s="107"/>
      <c r="CP96" s="108"/>
      <c r="CQ96" s="108"/>
      <c r="CR96" s="108"/>
      <c r="CS96" s="223"/>
      <c r="CT96" s="223"/>
      <c r="CU96" s="223"/>
      <c r="CV96" s="223"/>
      <c r="CW96" s="223"/>
      <c r="CX96" s="102"/>
      <c r="CY96" s="236"/>
      <c r="CZ96" s="223"/>
      <c r="DA96" s="102"/>
      <c r="DB96" s="223"/>
      <c r="DC96" s="221"/>
    </row>
  </sheetData>
  <dataConsolidate/>
  <mergeCells count="3">
    <mergeCell ref="E2:AM2"/>
    <mergeCell ref="E3:AM3"/>
    <mergeCell ref="E5:AM5"/>
  </mergeCells>
  <conditionalFormatting sqref="T8">
    <cfRule type="cellIs" dxfId="883" priority="26" operator="equal">
      <formula>"DESIERTA"</formula>
    </cfRule>
  </conditionalFormatting>
  <conditionalFormatting sqref="T9">
    <cfRule type="cellIs" dxfId="882" priority="23" operator="equal">
      <formula>"DESIERTA"</formula>
    </cfRule>
  </conditionalFormatting>
  <conditionalFormatting sqref="T10">
    <cfRule type="cellIs" dxfId="881" priority="20" operator="equal">
      <formula>"DESIERTA"</formula>
    </cfRule>
  </conditionalFormatting>
  <conditionalFormatting sqref="T11">
    <cfRule type="cellIs" dxfId="880" priority="17" operator="equal">
      <formula>"DESIERTA"</formula>
    </cfRule>
  </conditionalFormatting>
  <conditionalFormatting sqref="T12">
    <cfRule type="cellIs" dxfId="879" priority="14" operator="equal">
      <formula>"DESIERTA"</formula>
    </cfRule>
  </conditionalFormatting>
  <conditionalFormatting sqref="T13">
    <cfRule type="cellIs" dxfId="878" priority="11" operator="equal">
      <formula>"DESIERTA"</formula>
    </cfRule>
  </conditionalFormatting>
  <conditionalFormatting sqref="T14">
    <cfRule type="cellIs" dxfId="877" priority="8" operator="equal">
      <formula>"DESIERTA"</formula>
    </cfRule>
  </conditionalFormatting>
  <conditionalFormatting sqref="T15">
    <cfRule type="cellIs" dxfId="876" priority="5" operator="equal">
      <formula>"DESIERTA"</formula>
    </cfRule>
  </conditionalFormatting>
  <conditionalFormatting sqref="T16">
    <cfRule type="cellIs" dxfId="875" priority="2" operator="equal">
      <formula>"DESIERTA"</formula>
    </cfRule>
  </conditionalFormatting>
  <hyperlinks>
    <hyperlink ref="H8" r:id="rId1"/>
    <hyperlink ref="H9" r:id="rId2"/>
    <hyperlink ref="H10" r:id="rId3"/>
    <hyperlink ref="H11" r:id="rId4"/>
    <hyperlink ref="H12" r:id="rId5"/>
    <hyperlink ref="H13" r:id="rId6"/>
    <hyperlink ref="H14" r:id="rId7"/>
    <hyperlink ref="H15" r:id="rId8"/>
    <hyperlink ref="H16" r:id="rId9"/>
  </hyperlinks>
  <pageMargins left="0.70866141732283472" right="0.70866141732283472" top="0.74803149606299213" bottom="0.78740157480314965" header="0.31496062992125984" footer="0.31496062992125984"/>
  <pageSetup paperSize="14" scale="47" fitToWidth="5" fitToHeight="20" orientation="landscape" r:id="rId10"/>
  <drawing r:id="rId11"/>
  <legacyDrawing r:id="rId12"/>
  <extLst>
    <ext xmlns:x14="http://schemas.microsoft.com/office/spreadsheetml/2009/9/main" uri="{78C0D931-6437-407d-A8EE-F0AAD7539E65}">
      <x14:conditionalFormattings>
        <x14:conditionalFormatting xmlns:xm="http://schemas.microsoft.com/office/excel/2006/main">
          <x14:cfRule type="containsText" priority="27" operator="containsText" text="TERMINADO" id="{B211F4A7-04A1-4C10-9DC8-F9EA29E32F33}">
            <xm:f>NOT(ISERROR(SEARCH("TERMINADO",'CONTRATOS 2017'!T8)))</xm:f>
            <x14:dxf>
              <font>
                <b/>
                <i val="0"/>
                <color rgb="FFFFFF00"/>
              </font>
              <fill>
                <patternFill>
                  <fgColor rgb="FFFF0000"/>
                  <bgColor rgb="FFFF0000"/>
                </patternFill>
              </fill>
            </x14:dxf>
          </x14:cfRule>
          <xm:sqref>T8:T16</xm:sqref>
        </x14:conditionalFormatting>
        <x14:conditionalFormatting xmlns:xm="http://schemas.microsoft.com/office/excel/2006/main">
          <x14:cfRule type="containsText" priority="3130" operator="containsText" text="LIQUIDADO" id="{D4C7183E-0C5B-4133-BE29-96906EFF73F6}">
            <xm:f>NOT(ISERROR(SEARCH("LIQUIDADO",'CONTRATOS 2017'!#REF!)))</xm:f>
            <x14:dxf>
              <font>
                <color rgb="FF9C0006"/>
              </font>
              <fill>
                <patternFill>
                  <bgColor rgb="FFFFC7CE"/>
                </patternFill>
              </fill>
            </x14:dxf>
          </x14:cfRule>
          <xm:sqref>U8:U16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11</vt:i4>
      </vt:variant>
    </vt:vector>
  </HeadingPairs>
  <TitlesOfParts>
    <vt:vector size="23" baseType="lpstr">
      <vt:lpstr>CONTRATOS 2017</vt:lpstr>
      <vt:lpstr>INF A 2-12-2016</vt:lpstr>
      <vt:lpstr>INF A 10-2016</vt:lpstr>
      <vt:lpstr>Hoja3</vt:lpstr>
      <vt:lpstr>SUPERVISIONES 2015</vt:lpstr>
      <vt:lpstr>O-C FEB-MARZO 2017</vt:lpstr>
      <vt:lpstr>DIRECTA- PRESTACI SERV PROFE</vt:lpstr>
      <vt:lpstr>DIRECTA- ARRENDAMIENTO</vt:lpstr>
      <vt:lpstr>DIRECTA- EXCLUSIVIDAD</vt:lpstr>
      <vt:lpstr>DIRECTA- EXCLUSIVIDAD (2)</vt:lpstr>
      <vt:lpstr>CPSP 2016</vt:lpstr>
      <vt:lpstr>CPSP 2016XPRODUCTOS</vt:lpstr>
      <vt:lpstr>'CONTRATOS 2017'!Área_de_impresión</vt:lpstr>
      <vt:lpstr>'CPSP 2016'!Área_de_impresión</vt:lpstr>
      <vt:lpstr>'CPSP 2016XPRODUCTOS'!Área_de_impresión</vt:lpstr>
      <vt:lpstr>Hoja3!Área_de_impresión</vt:lpstr>
      <vt:lpstr>'INF A 10-2016'!Área_de_impresión</vt:lpstr>
      <vt:lpstr>'INF A 2-12-2016'!Área_de_impresión</vt:lpstr>
      <vt:lpstr>'SUPERVISIONES 2015'!Área_de_impresión</vt:lpstr>
      <vt:lpstr>'CONTRATOS 2017'!Títulos_a_imprimir</vt:lpstr>
      <vt:lpstr>'CPSP 2016'!Títulos_a_imprimir</vt:lpstr>
      <vt:lpstr>'CPSP 2016XPRODUCTOS'!Títulos_a_imprimir</vt:lpstr>
      <vt:lpstr>'SUPERVISIONES 2015'!Títulos_a_imprimir</vt:lpstr>
    </vt:vector>
  </TitlesOfParts>
  <Company>UAEMC</Company>
  <LinksUpToDate>false</LinksUpToDate>
  <SharedDoc>false</SharedDoc>
  <HyperlinkBase>www.contratos.gov.co</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Bienes y Servicios Adquiridos</dc:title>
  <dc:creator>Maria Yenifer Prada Peña</dc:creator>
  <cp:lastModifiedBy>Luz Miriam Botero Serna</cp:lastModifiedBy>
  <cp:lastPrinted>2016-12-02T15:02:39Z</cp:lastPrinted>
  <dcterms:created xsi:type="dcterms:W3CDTF">2012-08-29T21:02:55Z</dcterms:created>
  <dcterms:modified xsi:type="dcterms:W3CDTF">2018-01-10T17:57:35Z</dcterms:modified>
  <cp:category>Contratos 2014</cp:category>
</cp:coreProperties>
</file>