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vans\Documents\Migración Colombia\Grupo de Presupuesto\PUBLICACIONES WEB\"/>
    </mc:Choice>
  </mc:AlternateContent>
  <xr:revisionPtr revIDLastSave="0" documentId="13_ncr:1_{D6659B88-D58D-4FEB-A762-1B29128999CD}" xr6:coauthVersionLast="47" xr6:coauthVersionMax="47" xr10:uidLastSave="{00000000-0000-0000-0000-000000000000}"/>
  <bookViews>
    <workbookView xWindow="-108" yWindow="-108" windowWidth="23256" windowHeight="12456" xr2:uid="{26C80594-DF14-4146-9C54-68FFD963C540}"/>
  </bookViews>
  <sheets>
    <sheet name="EJECUCIÓN WE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2" i="1" l="1"/>
  <c r="I158" i="1"/>
  <c r="I155" i="1"/>
  <c r="I152" i="1"/>
  <c r="I148" i="1"/>
  <c r="I145" i="1"/>
  <c r="I144" i="1"/>
  <c r="I142" i="1"/>
  <c r="I141" i="1"/>
  <c r="I139" i="1"/>
  <c r="I135" i="1"/>
  <c r="I134" i="1" s="1"/>
  <c r="I133" i="1" s="1"/>
  <c r="I130" i="1"/>
  <c r="I129" i="1" s="1"/>
  <c r="I119" i="1" s="1"/>
  <c r="I125" i="1"/>
  <c r="I124" i="1"/>
  <c r="I123" i="1"/>
  <c r="I121" i="1"/>
  <c r="I120" i="1"/>
  <c r="I109" i="1"/>
  <c r="I97" i="1"/>
  <c r="I93" i="1"/>
  <c r="I82" i="1"/>
  <c r="I72" i="1"/>
  <c r="I53" i="1" s="1"/>
  <c r="I60" i="1"/>
  <c r="I56" i="1"/>
  <c r="I54" i="1"/>
  <c r="I50" i="1"/>
  <c r="I47" i="1"/>
  <c r="I45" i="1"/>
  <c r="I43" i="1"/>
  <c r="I30" i="1"/>
  <c r="I29" i="1"/>
  <c r="I21" i="1"/>
  <c r="I19" i="1"/>
  <c r="I8" i="1" s="1"/>
  <c r="I7" i="1" s="1"/>
  <c r="I6" i="1" s="1"/>
  <c r="I9" i="1"/>
  <c r="H162" i="1"/>
  <c r="H158" i="1"/>
  <c r="H155" i="1"/>
  <c r="H152" i="1"/>
  <c r="H148" i="1"/>
  <c r="H145" i="1"/>
  <c r="H144" i="1"/>
  <c r="H142" i="1"/>
  <c r="H141" i="1" s="1"/>
  <c r="H139" i="1"/>
  <c r="H135" i="1"/>
  <c r="H134" i="1" s="1"/>
  <c r="H130" i="1"/>
  <c r="H129" i="1"/>
  <c r="H125" i="1"/>
  <c r="H124" i="1"/>
  <c r="H123" i="1"/>
  <c r="H121" i="1"/>
  <c r="H120" i="1"/>
  <c r="H119" i="1"/>
  <c r="H109" i="1"/>
  <c r="H97" i="1"/>
  <c r="H93" i="1"/>
  <c r="H82" i="1"/>
  <c r="H72" i="1"/>
  <c r="H60" i="1"/>
  <c r="H56" i="1"/>
  <c r="H54" i="1"/>
  <c r="H53" i="1"/>
  <c r="H50" i="1"/>
  <c r="H47" i="1"/>
  <c r="H45" i="1"/>
  <c r="H43" i="1"/>
  <c r="H30" i="1"/>
  <c r="H29" i="1"/>
  <c r="H21" i="1"/>
  <c r="H19" i="1"/>
  <c r="H9" i="1"/>
  <c r="H8" i="1"/>
  <c r="H7" i="1"/>
  <c r="H6" i="1"/>
  <c r="G162" i="1"/>
  <c r="G158" i="1"/>
  <c r="G155" i="1"/>
  <c r="G152" i="1"/>
  <c r="G144" i="1" s="1"/>
  <c r="G148" i="1"/>
  <c r="G145" i="1"/>
  <c r="G142" i="1"/>
  <c r="G141" i="1"/>
  <c r="G139" i="1"/>
  <c r="G135" i="1"/>
  <c r="G134" i="1" s="1"/>
  <c r="G133" i="1" s="1"/>
  <c r="G130" i="1"/>
  <c r="G129" i="1"/>
  <c r="G125" i="1"/>
  <c r="G124" i="1"/>
  <c r="G123" i="1"/>
  <c r="G119" i="1" s="1"/>
  <c r="G121" i="1"/>
  <c r="G120" i="1"/>
  <c r="G109" i="1"/>
  <c r="G97" i="1"/>
  <c r="G93" i="1"/>
  <c r="G82" i="1"/>
  <c r="G72" i="1"/>
  <c r="G60" i="1"/>
  <c r="G56" i="1"/>
  <c r="G54" i="1"/>
  <c r="G53" i="1"/>
  <c r="G50" i="1"/>
  <c r="G47" i="1"/>
  <c r="G45" i="1"/>
  <c r="G43" i="1"/>
  <c r="G30" i="1"/>
  <c r="G29" i="1"/>
  <c r="G21" i="1"/>
  <c r="G19" i="1"/>
  <c r="G9" i="1"/>
  <c r="G8" i="1"/>
  <c r="G7" i="1"/>
  <c r="G6" i="1"/>
  <c r="F162" i="1"/>
  <c r="F158" i="1"/>
  <c r="F157" i="1"/>
  <c r="F155" i="1"/>
  <c r="F152" i="1"/>
  <c r="F148" i="1"/>
  <c r="F145" i="1"/>
  <c r="F142" i="1"/>
  <c r="F141" i="1"/>
  <c r="F139" i="1"/>
  <c r="F135" i="1"/>
  <c r="F134" i="1"/>
  <c r="F133" i="1" s="1"/>
  <c r="F130" i="1"/>
  <c r="F129" i="1"/>
  <c r="F125" i="1"/>
  <c r="F124" i="1"/>
  <c r="F123" i="1"/>
  <c r="F122" i="1"/>
  <c r="F121" i="1"/>
  <c r="F120" i="1"/>
  <c r="F119" i="1"/>
  <c r="F109" i="1"/>
  <c r="F97" i="1"/>
  <c r="F93" i="1"/>
  <c r="F82" i="1"/>
  <c r="F72" i="1"/>
  <c r="F60" i="1"/>
  <c r="F56" i="1"/>
  <c r="F54" i="1"/>
  <c r="F53" i="1"/>
  <c r="F50" i="1"/>
  <c r="F47" i="1"/>
  <c r="F45" i="1"/>
  <c r="F43" i="1"/>
  <c r="F42" i="1" s="1"/>
  <c r="F41" i="1" s="1"/>
  <c r="F30" i="1"/>
  <c r="F29" i="1" s="1"/>
  <c r="F7" i="1" s="1"/>
  <c r="F6" i="1" s="1"/>
  <c r="F21" i="1"/>
  <c r="F19" i="1"/>
  <c r="F9" i="1"/>
  <c r="F8" i="1"/>
  <c r="H42" i="1" l="1"/>
  <c r="H41" i="1" s="1"/>
  <c r="I81" i="1"/>
  <c r="I52" i="1" s="1"/>
  <c r="I42" i="1"/>
  <c r="I41" i="1" s="1"/>
  <c r="G81" i="1"/>
  <c r="G52" i="1" s="1"/>
  <c r="G42" i="1"/>
  <c r="G41" i="1" s="1"/>
  <c r="G40" i="1" s="1"/>
  <c r="G5" i="1" s="1"/>
  <c r="G166" i="1" s="1"/>
  <c r="H133" i="1"/>
  <c r="F144" i="1"/>
  <c r="F81" i="1"/>
  <c r="F52" i="1" s="1"/>
  <c r="F40" i="1" s="1"/>
  <c r="F5" i="1" s="1"/>
  <c r="H81" i="1"/>
  <c r="H52" i="1" s="1"/>
  <c r="I40" i="1"/>
  <c r="I5" i="1" s="1"/>
  <c r="I166" i="1" s="1"/>
  <c r="H40" i="1"/>
  <c r="H5" i="1"/>
  <c r="H166" i="1" s="1"/>
  <c r="F166" i="1" l="1"/>
</calcChain>
</file>

<file path=xl/sharedStrings.xml><?xml version="1.0" encoding="utf-8"?>
<sst xmlns="http://schemas.openxmlformats.org/spreadsheetml/2006/main" count="695" uniqueCount="290">
  <si>
    <t>RUBRO</t>
  </si>
  <si>
    <t>A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</si>
  <si>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</si>
  <si>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</si>
  <si>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</si>
  <si>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</si>
  <si>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</si>
  <si>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</si>
  <si>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</si>
  <si>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</si>
  <si>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</si>
  <si>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</si>
  <si>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</si>
  <si>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</si>
  <si>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</si>
  <si>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A-01-01-01-002</t>
  </si>
  <si>
    <t>A-01-01-01-002-011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</si>
  <si>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</si>
  <si>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</si>
  <si>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</si>
  <si>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</si>
  <si>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</si>
  <si>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</si>
  <si>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</si>
  <si>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</si>
  <si>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</si>
  <si>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</si>
  <si>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</si>
  <si>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</si>
  <si>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</si>
  <si>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</si>
  <si>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A-01-01-03-012</t>
  </si>
  <si>
    <t>A-01-01-03-013</t>
  </si>
  <si>
    <t>A-01-01-03-015</t>
  </si>
  <si>
    <t>A-01-01-03-016</t>
  </si>
  <si>
    <t>A-01-01-03-030</t>
  </si>
  <si>
    <t>A-02</t>
  </si>
  <si>
    <t>A-02-01</t>
  </si>
  <si>
    <t>A-02-01-01</t>
  </si>
  <si>
    <t>A-02-01-01-002</t>
  </si>
  <si>
    <t>A-02-01-01-002-007</t>
  </si>
  <si>
    <t>A-02-01-01-003</t>
  </si>
  <si>
    <t>A-02-01-01-003-008</t>
  </si>
  <si>
    <t>A-02-01-01-004</t>
  </si>
  <si>
    <t>A-02-01-01-004-003</t>
  </si>
  <si>
    <t>A-02-01-01-004-007</t>
  </si>
  <si>
    <t>A-02-01-01-006</t>
  </si>
  <si>
    <t>A-02-01-01-006-002</t>
  </si>
  <si>
    <t>A-02-02</t>
  </si>
  <si>
    <t>A-02-02-01</t>
  </si>
  <si>
    <t>A-02-02-01-001</t>
  </si>
  <si>
    <t>A-02-02-01-001-005</t>
  </si>
  <si>
    <t>A-02-02-01-002</t>
  </si>
  <si>
    <t>A-02-02-01-002-006</t>
  </si>
  <si>
    <t>A-02-02-01-002-008</t>
  </si>
  <si>
    <t>A-02-02-01-003</t>
  </si>
  <si>
    <t>A-02-02-01-003-001</t>
  </si>
  <si>
    <t>A-02-02-01-003-002</t>
  </si>
  <si>
    <t>A-02-02-01-003-003</t>
  </si>
  <si>
    <t>A-02-02-01-003-005</t>
  </si>
  <si>
    <t>A-02-02-01-003-006</t>
  </si>
  <si>
    <t>A-02-02-01-003-007</t>
  </si>
  <si>
    <t>A-02-02-01-003-008</t>
  </si>
  <si>
    <t>A-02-02-01-004</t>
  </si>
  <si>
    <t>A-02-02-01-004-002</t>
  </si>
  <si>
    <t>A-02-02-01-004-003</t>
  </si>
  <si>
    <t>A-02-02-01-004-004</t>
  </si>
  <si>
    <t>A-02-02-01-004-005</t>
  </si>
  <si>
    <t>A-02-02-01-004-006</t>
  </si>
  <si>
    <t>A-02-02-01-004-007</t>
  </si>
  <si>
    <t>A-02-02-02</t>
  </si>
  <si>
    <t>A-02-02-02-006</t>
  </si>
  <si>
    <t>A-02-02-02-006-003</t>
  </si>
  <si>
    <t>A-02-02-02-006-004</t>
  </si>
  <si>
    <t>A-02-02-02-006-005</t>
  </si>
  <si>
    <t>A-02-02-02-006-007</t>
  </si>
  <si>
    <t>A-02-02-02-006-008</t>
  </si>
  <si>
    <t>A-02-02-02-006-009</t>
  </si>
  <si>
    <t>A-02-02-02-007</t>
  </si>
  <si>
    <t>A-02-02-02-007-001</t>
  </si>
  <si>
    <t>A-02-02-02-007-002</t>
  </si>
  <si>
    <t>A-02-02-02-008</t>
  </si>
  <si>
    <t>A-02-02-02-008-002</t>
  </si>
  <si>
    <t>A-02-02-02-008-003</t>
  </si>
  <si>
    <t>A-02-02-02-008-004</t>
  </si>
  <si>
    <t>A-02-02-02-008-005</t>
  </si>
  <si>
    <t>A-02-02-02-008-007</t>
  </si>
  <si>
    <t>A-02-02-02-008-009</t>
  </si>
  <si>
    <t>A-02-02-02-009</t>
  </si>
  <si>
    <t>A-02-02-02-009-002</t>
  </si>
  <si>
    <t>A-02-02-02-009-003</t>
  </si>
  <si>
    <t>A-02-02-02-009-004</t>
  </si>
  <si>
    <t>A-02-02-02-009-006</t>
  </si>
  <si>
    <t>A-02-02-02-010</t>
  </si>
  <si>
    <t>A-03</t>
  </si>
  <si>
    <t>A-03-03</t>
  </si>
  <si>
    <t>A-03-03-01</t>
  </si>
  <si>
    <t>A-03-03-01-056</t>
  </si>
  <si>
    <t>A-03-04</t>
  </si>
  <si>
    <t>A-03-04-02</t>
  </si>
  <si>
    <t>A-03-04-02-012</t>
  </si>
  <si>
    <t>A-03-04-02-012-001</t>
  </si>
  <si>
    <t>A-03-04-02-012-002</t>
  </si>
  <si>
    <t>A-03-04-02-085</t>
  </si>
  <si>
    <t>A-03-10</t>
  </si>
  <si>
    <t>A-03-10-01</t>
  </si>
  <si>
    <t>A-03-10-01-001</t>
  </si>
  <si>
    <t>A-08</t>
  </si>
  <si>
    <t xml:space="preserve">A-08-01 </t>
  </si>
  <si>
    <t>A-08-01-02</t>
  </si>
  <si>
    <t>A-08-01-02-001</t>
  </si>
  <si>
    <t>A-08-01-02-006</t>
  </si>
  <si>
    <t>A-08-03</t>
  </si>
  <si>
    <t>A-08-04</t>
  </si>
  <si>
    <t>A-08-04-01</t>
  </si>
  <si>
    <t>A-08-05</t>
  </si>
  <si>
    <t>A-08-05-01</t>
  </si>
  <si>
    <t>A-08-05-01-003</t>
  </si>
  <si>
    <t>C</t>
  </si>
  <si>
    <t>C-1103-1002-3</t>
  </si>
  <si>
    <t>C-1103-1002-3-53105B-1103017-02</t>
  </si>
  <si>
    <t>C-1103-1002-4</t>
  </si>
  <si>
    <t>C-1103-1002-4-51102F-1103001-02</t>
  </si>
  <si>
    <t>C-1103-1002-4-51102F-1103002-02</t>
  </si>
  <si>
    <t>C-1199-1002-12</t>
  </si>
  <si>
    <t>C-1199-1002-12-53105B-1199065-02</t>
  </si>
  <si>
    <t>C-1199-1002-13</t>
  </si>
  <si>
    <t>C-1199-1002-13-53105B-1199054-02</t>
  </si>
  <si>
    <t>C-1199-1002-13-53105B-1199060-02</t>
  </si>
  <si>
    <t>C-1199-1002-14</t>
  </si>
  <si>
    <t>C-1199-1002-14-53105B-1199052-02</t>
  </si>
  <si>
    <t>C-1199-1002-14-53105B-1199062-02</t>
  </si>
  <si>
    <t>C-1199-1002-14-53105B-1199062-03</t>
  </si>
  <si>
    <t>C-1199-1002-15</t>
  </si>
  <si>
    <t>C-1199-1002-15-53105B-1199070-02</t>
  </si>
  <si>
    <t>C-1199-1002-15-53105B-1199058-02</t>
  </si>
  <si>
    <t>FUENTE</t>
  </si>
  <si>
    <t>Nación</t>
  </si>
  <si>
    <t>Propios</t>
  </si>
  <si>
    <t>REC</t>
  </si>
  <si>
    <t>10</t>
  </si>
  <si>
    <t>20</t>
  </si>
  <si>
    <t>11</t>
  </si>
  <si>
    <t>21</t>
  </si>
  <si>
    <t>SIT</t>
  </si>
  <si>
    <t>CSF</t>
  </si>
  <si>
    <t>SSF</t>
  </si>
  <si>
    <t>DESCRIPCION</t>
  </si>
  <si>
    <t>FUNCIONAMIENTO</t>
  </si>
  <si>
    <t>GASTOS DE PERSONAL</t>
  </si>
  <si>
    <t>PLANTA DE PERSONAL PERMANENTE</t>
  </si>
  <si>
    <t xml:space="preserve">SALARIO </t>
  </si>
  <si>
    <t>FACTORES SALARIALES COMUNES</t>
  </si>
  <si>
    <t>SUELDO BÁSICO</t>
  </si>
  <si>
    <t>PRIMA TÉCNICA SALARIAL</t>
  </si>
  <si>
    <t>SUBSIDIO DE ALIMENTACIÓN</t>
  </si>
  <si>
    <t>AUXILIO DE TRANSPORTE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</si>
  <si>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</si>
  <si>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</si>
  <si>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</si>
  <si>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</si>
  <si>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</si>
  <si>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FACTORES SALARIALES ESPECIALES</t>
  </si>
  <si>
    <t>BONIFICACIÓN POR COMPENSACIÓN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</si>
  <si>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</si>
  <si>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</si>
  <si>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</si>
  <si>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</si>
  <si>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</si>
  <si>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</si>
  <si>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</si>
  <si>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</si>
  <si>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</si>
  <si>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</si>
  <si>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</si>
  <si>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</si>
  <si>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</si>
  <si>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</si>
  <si>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PRIMA DE CLIMA O PRIMA DE CALOR</t>
  </si>
  <si>
    <t>ESTÍMULOS A LOS EMPLEADOS DEL ESTADO</t>
  </si>
  <si>
    <t>PRIMA DE INSTALACIÓN</t>
  </si>
  <si>
    <t>PRIMA DE COORDINACIÓN</t>
  </si>
  <si>
    <t>BONIFICACIÓN DE DIRECCIÓN</t>
  </si>
  <si>
    <t>ADQUISICIÓN DE BIENES Y SERVICIOS</t>
  </si>
  <si>
    <t>ADQUISICIÓN DE ACTIVOS NO FINANCIEROS</t>
  </si>
  <si>
    <t>ACTIVOS FIJOS</t>
  </si>
  <si>
    <t>SISTEMAS DE ARMAMENTO</t>
  </si>
  <si>
    <t>OTROS SISTEMAS DE ARMAMENTO</t>
  </si>
  <si>
    <t>ACTIVOS FIJOS NO CLASIFICADOS COMO MAQUINARIA Y EQUIPO</t>
  </si>
  <si>
    <t>MUEBLES, INSTRUMENTOS MUSICALES, ARTÍCULOS DE DEPORTE Y ANTIGÜEDADES</t>
  </si>
  <si>
    <t>MAQUINARIA Y EQUIPO</t>
  </si>
  <si>
    <t>MAQUINARIA PARA USO GENERAL</t>
  </si>
  <si>
    <t>EQUIPO Y APARATOS DE RADIO, TELEVISIÓN Y COMUNICACIONES</t>
  </si>
  <si>
    <t>OTROS ACTIVOS FIJOS</t>
  </si>
  <si>
    <t>PRODUCTOS DE LA PROPIEDAD INTELECTUAL</t>
  </si>
  <si>
    <t>ADQUISICIONES DIFERENTES DE ACTIVOS</t>
  </si>
  <si>
    <t>MATERIALES Y SUMINISTROS</t>
  </si>
  <si>
    <t>MINERALES; ELECTRICIDAD, GAS Y AGUA</t>
  </si>
  <si>
    <t>PIEDRA, ARENA Y ARCILLA</t>
  </si>
  <si>
    <t>PRODUCTOS ALIMENTICIOS, BEBIDAS Y TABACO; TEXTILES, PRENDAS DE VESTIR Y PRODUCTOS DE CUERO</t>
  </si>
  <si>
    <t>HILADOS E HILOS; TEJIDOS DE FIBRAS TEXTILES INCLUSO AFELPADOS</t>
  </si>
  <si>
    <t>DOTACIÓN (PRENDAS DE VESTIR Y CALZADO)</t>
  </si>
  <si>
    <t>OTROS BIENES TRANSPORTABLES (EXCEPTO PRODUCTOS METÁLICOS, MAQUINARIA Y EQUIPO)</t>
  </si>
  <si>
    <t>PRODUCTOS DE MADERA, CORCHO, CESTERÍA Y ESPARTERÍA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</si>
  <si>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</si>
  <si>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</si>
  <si>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</si>
  <si>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</si>
  <si>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VIDRIO Y PRODUCTOS DE VIDRIO Y OTROS PRODUCTOS NO METÁLICOS N.C.P.</t>
  </si>
  <si>
    <t>OTROS BIENES TRANSPORTABLES N.C.P.</t>
  </si>
  <si>
    <t>PRODUCTOS METÁLICOS, MAQUINARIA Y EQUIPO</t>
  </si>
  <si>
    <t>PRODUCTOS METÁLICOS ELABORADOS (EXCEPTO MAQUINARIA Y EQUIPO)</t>
  </si>
  <si>
    <t>MAQUINARIA PARA USOS ESPECIALES</t>
  </si>
  <si>
    <t>MAQUINARIA DE OFICINA, CONTABILIDAD E INFORMÁTICA</t>
  </si>
  <si>
    <t>MAQUINARIA Y APARATOS ELÉCTRICOS</t>
  </si>
  <si>
    <t>ADQUISICIÓN DE SERVICIOS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</si>
  <si>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</si>
  <si>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</si>
  <si>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</si>
  <si>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TRANSPORTE DE CARGA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</si>
  <si>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</si>
  <si>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</si>
  <si>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</si>
  <si>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</si>
  <si>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</si>
  <si>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</si>
  <si>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 xml:space="preserve">SERVICIOS PRESTADOS A LAS EMPRESAS Y SERVICIOS DE PRODUCCIÓN 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</si>
  <si>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</si>
  <si>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</si>
  <si>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</si>
  <si>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</si>
  <si>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</si>
  <si>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</si>
  <si>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</si>
  <si>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</si>
  <si>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</si>
  <si>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</si>
  <si>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RECREATIVOS, CULTURALES Y DEPORTIVOS</t>
  </si>
  <si>
    <t>VIÁTICOS DE LOS FUNCIONARIOS EN COMISIÓN</t>
  </si>
  <si>
    <t>TRANSFERENCIAS CORRIENTES</t>
  </si>
  <si>
    <t>A ENTIDADES DEL GOBIERNO</t>
  </si>
  <si>
    <t>A ÓRGANOS DEL PGN</t>
  </si>
  <si>
    <t>DEPORTACIÓN A EXTRANJEROS</t>
  </si>
  <si>
    <t>PRESTACIONES SOCIALES</t>
  </si>
  <si>
    <t>PRESTACIONES SOCIALES RELACIONADAS CON EL EMPLEO</t>
  </si>
  <si>
    <t>INCAPACIDADES Y LICENCIAS DE MATERNIDAD (NO DE PENSIONES)</t>
  </si>
  <si>
    <t>INCAPACIDADES (NO DE PENSIONES)</t>
  </si>
  <si>
    <t>LICENCIAS DE MATERNIDAD Y PATERNIDAD (NO DE PENSIONES)</t>
  </si>
  <si>
    <t>COMPENSACIÓN POR MUERTE</t>
  </si>
  <si>
    <t>SENTENCIAS Y CONCILIACIONES</t>
  </si>
  <si>
    <t>FALLOS NACIONALES</t>
  </si>
  <si>
    <t>SENTENCIAS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</si>
  <si>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</si>
  <si>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</si>
  <si>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</si>
  <si>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</si>
  <si>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</si>
  <si>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TASAS Y DERECHOS ADMINISTRATIVOS</t>
  </si>
  <si>
    <t>CONTRIBUCIONES</t>
  </si>
  <si>
    <t>CUOTA DE FISCALIZACIÓN Y AUDITAJE</t>
  </si>
  <si>
    <t>MULTAS, SANCIONES E INTERESES DE MORA</t>
  </si>
  <si>
    <t>MULTAS Y SANCIONES</t>
  </si>
  <si>
    <t>SANCIONES ADMINISTRATIVAS</t>
  </si>
  <si>
    <t>INVERSIÓN</t>
  </si>
  <si>
    <t>FORTALECIMIENTO INSTITUCIONAL DEL SERVICIO A LA CIUDADANÍA Y DE ACCIONES PARA LA PARTICIPACIÓN DEMOCRÁTICA DE LA POBLACIÓN MIGRANTE Y COMUNIDADES DE ACOGIDA A NIVEL NACIONAL.</t>
  </si>
  <si>
    <t>ADQUIS. DE BYS - SERVICIO DE ASISTENCIA TÉCNICA - FORTALECIMIENTO INSTITUCIONAL DEL SERVICIO A LA CIUDADANÍA Y DE ACCIONES PARA LA PARTICIPACIÓN DEMOCRÁTICA DE LA POBLACIÓN MIGRANTE Y COMUNIDADES DE ACOGIDA A NIVEL   NACIONAL</t>
  </si>
  <si>
    <t>FORTALECIMIENTO DE LA INFRAESTRUCTURA DE LA UAEMC PARA LA ADECUADA PRESTACIÓN DE LOS SERVICIOS MIGRATORIOS EN CONDICIONES DE INCLUSIÓN, SEGURIDAD Y BIENESTAR A NIVEL NACIONAL</t>
  </si>
  <si>
    <t>ADQUIS. DE BYS - PUNTO DE CONTROL MIGRATORIO - FORTALECIMIENTO DE LA INFRAESTRUCTURA DE LA UAEMC PARA LA ADECUADA PRESTACIÓN DE LOS SERVICIOS MIGRATORIOS EN CONDICIONES DE INCLUSIÓN, SEGURIDAD Y BIENESTAR A NIVEL  NACIONAL</t>
  </si>
  <si>
    <t>ADQUIS. DE BYS - CENTRO FACILITADOR DE SERVICIOS MIGRATORIOS - FORTALECIMIENTO DE LA INFRAESTRUCTURA DE LA UAEMC PARA LA ADECUADA PRESTACIÓN DE LOS SERVICIOS MIGRATORIOS EN CONDICIONES DE INCLUSIÓN, SEGURIDAD Y BIENESTAR A NIVEL  NACIONAL</t>
  </si>
  <si>
    <t>FORTALECIMIENTO DE LAS CAPACIDADES Y EVOLUCIÓN DE LAS TECNOLOGÍAS DE LA INFORMACIÓN EN MIGRACIÓN COLOMBIA NACIONAL</t>
  </si>
  <si>
    <t>ADQUIS. DE BYS - SERVICIOS TECNOLÓGICOS - FORTALECIMIENTO DE LAS CAPACIDADES Y EVOLUCIÓN DE LAS TECNOLOGÍAS DE LA INFORMACIÓN EN MIGRACIÓN COLOMBIA NACIONAL</t>
  </si>
  <si>
    <t>OPTIMIZACIÓN DE LAS CAPACIDADES ESTRATÉGICAS INSTITUCIONALES DE MIGRACIÓN COLOMBIA A NIVEL NACIONAL.</t>
  </si>
  <si>
    <t>ADQUIS. DE BYS - DOCUMENTOS DE PLANEACIÓN - OPTIMIZACIÓN DE LAS CAPACIDADES ESTRATÉGICAS INSTITUCIONALES DE MIGRACIÓN COLOMBIA A NIVEL   NACIONAL</t>
  </si>
  <si>
    <t>ADQUIS. DE BYS - SERVICIO DE IMPLEMENTACIÓN SISTEMAS DE GESTIÓN - OPTIMIZACIÓN DE LAS CAPACIDADES ESTRATÉGICAS INSTITUCIONALES DE MIGRACIÓN COLOMBIA A NIVEL   NACIONAL</t>
  </si>
  <si>
    <t>OPTIMIZACIÓN DE LOS PROCESOS DE GESTIÓN DOCUMENTAL EN UAEMC A NIVEL NACIONAL</t>
  </si>
  <si>
    <t>ADQUIS. DE BYS - SERVICIO DE GESTIÓN DOCUMENTAL - OPTIMIZACIÓN DE LOS PROCESOS DE GESTIÓN DOCUMENTAL EN UAEMC A NIVEL  NACIONAL</t>
  </si>
  <si>
    <t>ADQUIS. DE BYS - SERVICIOS DE INFORMACIÓN ACTUALIZADOS - OPTIMIZACIÓN DE LOS PROCESOS DE GESTIÓN DOCUMENTAL EN UAEMC A NIVEL  NACIONAL</t>
  </si>
  <si>
    <t>TRANSF. CTES. - SERVICIOS DE INFORMACIÓN ACTUALIZADOS - OPTIMIZACIÓN DE LOS PROCESOS DE GESTIÓN DOCUMENTAL EN UAEMC A NIVEL  NACIONAL</t>
  </si>
  <si>
    <t>CONSOLIDACIÓN Y FORTALECIMIENTO DE LA GESTIÓN DEL TALENTO HUMANO DE MIGRACIÓN COLOMBIA A NIVEL NACIONAL.</t>
  </si>
  <si>
    <t>ADQUIS. DE BYS - SERVICIO DE ASISTENCIA TÉCNICA - CONSOLIDACIÓN Y FORTALECIMIENTO DE LA GESTIÓN DEL TALENTO HUMANO DE MIGRACIÓN COLOMBIA A NIVEL  NACIONAL</t>
  </si>
  <si>
    <t>ADQUIS. DE BYS - SERVICIO DE EDUCACIÓN INFORMAL PARA LA GESTIÓN ADMINISTRATIVA - CONSOLIDACIÓN Y FORTALECIMIENTO DE LA GESTIÓN DEL TALENTO HUMANO DE MIGRACIÓN COLOMBIA A NIVEL  NACIONAL</t>
  </si>
  <si>
    <t>APR. VIGENTE</t>
  </si>
  <si>
    <t>COMPROMISO</t>
  </si>
  <si>
    <t>OBLIGACION</t>
  </si>
  <si>
    <t>PAGOS</t>
  </si>
  <si>
    <t>% CUMPLIMIENTO COMPROMISO</t>
  </si>
  <si>
    <t>% CUMPLIMIENTO OBLIGACIÓN</t>
  </si>
  <si>
    <t>EJECUCIÓN PRESUPUESTAL VIGENCIA FISCAL 2024</t>
  </si>
  <si>
    <r>
      <t xml:space="preserve">CORTE: 30 </t>
    </r>
    <r>
      <rPr>
        <b/>
        <sz val="24"/>
        <color theme="5"/>
        <rFont val="Tw Cen MT"/>
        <family val="2"/>
      </rPr>
      <t>DE JUNIO</t>
    </r>
  </si>
  <si>
    <t>Fuente: SIIF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</si>
</sst>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[$-1240A]&quot;$&quot;\ #,##0.00;\-&quot;$&quot;\ #,##0.00"/>
    <numFmt numFmtId="166" formatCode="0.0%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000000"/>
      <name val="Tw Cen MT"/>
      <family val="2"/>
    </font>
    <font>
      <b/>
      <sz val="14"/>
      <color rgb="FFFFFFFF"/>
      <name val="Tw Cen MT"/>
      <family val="2"/>
    </font>
    <font>
      <b/>
      <sz val="14"/>
      <color rgb="FF000000"/>
      <name val="Tw Cen MT"/>
      <family val="2"/>
    </font>
    <font>
      <b/>
      <sz val="12"/>
      <color rgb="FF000000"/>
      <name val="Tw Cen MT"/>
      <family val="2"/>
    </font>
    <font>
      <b/>
      <sz val="11"/>
      <color rgb="FF000000"/>
      <name val="Tw Cen MT"/>
      <family val="2"/>
    </font>
    <font>
      <sz val="11"/>
      <color rgb="FF000000"/>
      <name val="Tw Cen MT"/>
      <family val="2"/>
    </font>
    <font>
      <i/>
      <sz val="11"/>
      <color rgb="FF000000"/>
      <name val="Tw Cen MT"/>
      <family val="2"/>
    </font>
    <font>
      <b/>
      <i/>
      <sz val="14"/>
      <color rgb="FFFFFFFF"/>
      <name val="Tw Cen MT"/>
      <family val="2"/>
    </font>
    <font>
      <b/>
      <i/>
      <sz val="14"/>
      <color rgb="FF000000"/>
      <name val="Tw Cen MT"/>
      <family val="2"/>
    </font>
    <font>
      <b/>
      <i/>
      <sz val="12"/>
      <color rgb="FF000000"/>
      <name val="Tw Cen MT"/>
      <family val="2"/>
    </font>
    <font>
      <b/>
      <i/>
      <sz val="11"/>
      <color rgb="FF000000"/>
      <name val="Tw Cen MT"/>
      <family val="2"/>
    </font>
    <font>
      <sz val="11"/>
      <name val="Tw Cen MT"/>
      <family val="2"/>
    </font>
    <font>
      <b/>
      <sz val="11"/>
      <name val="Tw Cen MT"/>
      <family val="2"/>
    </font>
    <font>
      <b/>
      <sz val="12"/>
      <name val="Tw Cen MT"/>
      <family val="2"/>
    </font>
    <font>
      <i/>
      <sz val="11"/>
      <name val="Tw Cen MT"/>
      <family val="2"/>
    </font>
    <font>
      <b/>
      <sz val="14"/>
      <name val="Tw Cen MT"/>
      <family val="2"/>
    </font>
    <font>
      <b/>
      <sz val="24"/>
      <color rgb="FF060662"/>
      <name val="Tw Cen MT"/>
      <family val="2"/>
    </font>
    <font>
      <b/>
      <sz val="24"/>
      <color theme="5"/>
      <name val="Tw Cen MT"/>
      <family val="2"/>
    </font>
    <font>
      <b/>
      <i/>
      <sz val="12"/>
      <color rgb="FF002060"/>
      <name val="Tw Cen MT"/>
      <family val="2"/>
    </font>
  </fonts>
  <fills count="11">
    <fill>
      <patternFill patternType="none"/>
    </fill>
    <fill>
      <patternFill patternType="gray125"/>
    </fill>
    <fill>
      <patternFill patternType="solid">
        <fgColor rgb="FF0F243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215967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rgb="FF000000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36">
    <xf numFmtId="0" fontId="0" fillId="0" borderId="0" xfId="0"/>
    <xf numFmtId="0" fontId="3" fillId="2" borderId="1" xfId="0" applyFont="1" applyFill="1" applyBorder="1" applyAlignment="1">
      <alignment vertical="center" wrapText="1" readingOrder="1"/>
    </xf>
    <xf numFmtId="0" fontId="4" fillId="3" borderId="2" xfId="0" applyFont="1" applyFill="1" applyBorder="1" applyAlignment="1">
      <alignment horizontal="left" vertical="center" wrapText="1" readingOrder="1"/>
    </xf>
    <xf numFmtId="0" fontId="5" fillId="0" borderId="3" xfId="0" applyFont="1" applyBorder="1" applyAlignment="1">
      <alignment horizontal="left" vertical="center" wrapText="1" readingOrder="1"/>
    </xf>
    <xf numFmtId="0" fontId="5" fillId="0" borderId="4" xfId="0" applyFont="1" applyBorder="1" applyAlignment="1">
      <alignment horizontal="left" vertical="center" wrapText="1" readingOrder="1"/>
    </xf>
    <xf numFmtId="0" fontId="6" fillId="0" borderId="4" xfId="0" applyFont="1" applyBorder="1" applyAlignment="1">
      <alignment horizontal="left" vertical="center" wrapText="1" readingOrder="1"/>
    </xf>
    <xf numFmtId="0" fontId="7" fillId="0" borderId="4" xfId="0" applyFont="1" applyBorder="1" applyAlignment="1">
      <alignment horizontal="left" vertical="center" wrapText="1" readingOrder="1"/>
    </xf>
    <xf numFmtId="0" fontId="7" fillId="0" borderId="4" xfId="0" applyFont="1" applyBorder="1" applyAlignment="1">
      <alignment vertical="center" wrapText="1" readingOrder="1"/>
    </xf>
    <xf numFmtId="0" fontId="5" fillId="0" borderId="4" xfId="0" applyFont="1" applyBorder="1" applyAlignment="1">
      <alignment vertical="center" wrapText="1" readingOrder="1"/>
    </xf>
    <xf numFmtId="0" fontId="7" fillId="4" borderId="4" xfId="0" applyFont="1" applyFill="1" applyBorder="1" applyAlignment="1">
      <alignment vertical="center" wrapText="1" readingOrder="1"/>
    </xf>
    <xf numFmtId="0" fontId="8" fillId="0" borderId="4" xfId="0" applyFont="1" applyBorder="1" applyAlignment="1">
      <alignment vertical="center" wrapText="1" readingOrder="1"/>
    </xf>
    <xf numFmtId="0" fontId="7" fillId="0" borderId="5" xfId="0" applyFont="1" applyBorder="1" applyAlignment="1">
      <alignment vertical="center" wrapText="1" readingOrder="1"/>
    </xf>
    <xf numFmtId="0" fontId="4" fillId="3" borderId="6" xfId="0" applyFont="1" applyFill="1" applyBorder="1" applyAlignment="1">
      <alignment horizontal="left" vertical="center" wrapText="1" readingOrder="1"/>
    </xf>
    <xf numFmtId="43" fontId="5" fillId="0" borderId="6" xfId="1" applyFont="1" applyFill="1" applyBorder="1" applyAlignment="1">
      <alignment horizontal="left" vertical="center" wrapText="1" readingOrder="1"/>
    </xf>
    <xf numFmtId="0" fontId="6" fillId="0" borderId="4" xfId="0" applyFont="1" applyBorder="1" applyAlignment="1">
      <alignment vertical="center" wrapText="1" readingOrder="1"/>
    </xf>
    <xf numFmtId="0" fontId="5" fillId="0" borderId="6" xfId="0" applyFont="1" applyBorder="1" applyAlignment="1">
      <alignment horizontal="left" vertical="center" wrapText="1" readingOrder="1"/>
    </xf>
    <xf numFmtId="0" fontId="7" fillId="5" borderId="4" xfId="0" applyFont="1" applyFill="1" applyBorder="1" applyAlignment="1">
      <alignment vertical="center" wrapText="1" readingOrder="1"/>
    </xf>
    <xf numFmtId="0" fontId="7" fillId="5" borderId="5" xfId="0" applyFont="1" applyFill="1" applyBorder="1" applyAlignment="1">
      <alignment vertical="center" wrapText="1" readingOrder="1"/>
    </xf>
    <xf numFmtId="0" fontId="6" fillId="0" borderId="3" xfId="0" applyFont="1" applyBorder="1" applyAlignment="1">
      <alignment vertical="center" wrapText="1" readingOrder="1"/>
    </xf>
    <xf numFmtId="0" fontId="7" fillId="6" borderId="4" xfId="0" applyFont="1" applyFill="1" applyBorder="1" applyAlignment="1">
      <alignment vertical="center" wrapText="1" readingOrder="1"/>
    </xf>
    <xf numFmtId="0" fontId="5" fillId="0" borderId="6" xfId="0" applyFont="1" applyBorder="1" applyAlignment="1">
      <alignment vertical="center" wrapText="1" readingOrder="1"/>
    </xf>
    <xf numFmtId="0" fontId="5" fillId="7" borderId="6" xfId="0" applyFont="1" applyFill="1" applyBorder="1" applyAlignment="1">
      <alignment horizontal="left" vertical="center" wrapText="1" readingOrder="1"/>
    </xf>
    <xf numFmtId="0" fontId="3" fillId="8" borderId="6" xfId="0" applyFont="1" applyFill="1" applyBorder="1" applyAlignment="1">
      <alignment vertical="center" wrapText="1" readingOrder="1"/>
    </xf>
    <xf numFmtId="0" fontId="7" fillId="7" borderId="3" xfId="0" applyFont="1" applyFill="1" applyBorder="1" applyAlignment="1">
      <alignment vertical="center" wrapText="1" readingOrder="1"/>
    </xf>
    <xf numFmtId="0" fontId="7" fillId="7" borderId="4" xfId="0" applyFont="1" applyFill="1" applyBorder="1" applyAlignment="1">
      <alignment vertical="center" wrapText="1" readingOrder="1"/>
    </xf>
    <xf numFmtId="0" fontId="7" fillId="7" borderId="7" xfId="0" applyFont="1" applyFill="1" applyBorder="1" applyAlignment="1">
      <alignment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horizontal="center" vertical="center" wrapText="1" readingOrder="1"/>
    </xf>
    <xf numFmtId="0" fontId="11" fillId="0" borderId="3" xfId="0" applyFont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center" wrapText="1" readingOrder="1"/>
    </xf>
    <xf numFmtId="0" fontId="12" fillId="0" borderId="4" xfId="0" applyFont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8" fillId="4" borderId="4" xfId="0" applyFont="1" applyFill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10" fillId="3" borderId="6" xfId="0" applyFont="1" applyFill="1" applyBorder="1" applyAlignment="1">
      <alignment horizontal="center" vertical="center" wrapText="1" readingOrder="1"/>
    </xf>
    <xf numFmtId="43" fontId="11" fillId="0" borderId="6" xfId="1" applyFont="1" applyFill="1" applyBorder="1" applyAlignment="1">
      <alignment horizontal="center" vertical="center" wrapText="1" readingOrder="1"/>
    </xf>
    <xf numFmtId="0" fontId="11" fillId="0" borderId="6" xfId="0" applyFont="1" applyBorder="1" applyAlignment="1">
      <alignment horizontal="center" vertical="center" wrapText="1" readingOrder="1"/>
    </xf>
    <xf numFmtId="0" fontId="8" fillId="5" borderId="4" xfId="0" applyFont="1" applyFill="1" applyBorder="1" applyAlignment="1">
      <alignment horizontal="center" vertical="center" wrapText="1" readingOrder="1"/>
    </xf>
    <xf numFmtId="0" fontId="8" fillId="5" borderId="5" xfId="0" applyFont="1" applyFill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11" fillId="7" borderId="6" xfId="0" applyFont="1" applyFill="1" applyBorder="1" applyAlignment="1">
      <alignment horizontal="center" vertical="center" wrapText="1" readingOrder="1"/>
    </xf>
    <xf numFmtId="0" fontId="9" fillId="8" borderId="6" xfId="0" applyFont="1" applyFill="1" applyBorder="1" applyAlignment="1">
      <alignment horizontal="center" vertical="center" wrapText="1" readingOrder="1"/>
    </xf>
    <xf numFmtId="0" fontId="8" fillId="7" borderId="3" xfId="0" applyFont="1" applyFill="1" applyBorder="1" applyAlignment="1">
      <alignment horizontal="center" vertical="center" wrapText="1" readingOrder="1"/>
    </xf>
    <xf numFmtId="0" fontId="8" fillId="7" borderId="4" xfId="0" applyFont="1" applyFill="1" applyBorder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0" fontId="8" fillId="7" borderId="7" xfId="0" applyFont="1" applyFill="1" applyBorder="1" applyAlignment="1">
      <alignment horizontal="center" vertical="center" wrapText="1" readingOrder="1"/>
    </xf>
    <xf numFmtId="3" fontId="2" fillId="9" borderId="9" xfId="0" applyNumberFormat="1" applyFont="1" applyFill="1" applyBorder="1" applyAlignment="1">
      <alignment horizontal="center" vertical="center" wrapText="1" readingOrder="1"/>
    </xf>
    <xf numFmtId="17" fontId="3" fillId="2" borderId="6" xfId="0" applyNumberFormat="1" applyFont="1" applyFill="1" applyBorder="1" applyAlignment="1">
      <alignment vertical="center" wrapText="1" readingOrder="1"/>
    </xf>
    <xf numFmtId="0" fontId="8" fillId="7" borderId="6" xfId="0" applyFont="1" applyFill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7" fillId="4" borderId="4" xfId="0" applyFont="1" applyFill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4" fillId="3" borderId="6" xfId="0" applyFont="1" applyFill="1" applyBorder="1" applyAlignment="1">
      <alignment horizontal="center" vertical="center" wrapText="1" readingOrder="1"/>
    </xf>
    <xf numFmtId="43" fontId="5" fillId="0" borderId="6" xfId="1" applyFont="1" applyFill="1" applyBorder="1" applyAlignment="1">
      <alignment horizontal="center" vertical="center" wrapText="1" readingOrder="1"/>
    </xf>
    <xf numFmtId="0" fontId="7" fillId="5" borderId="4" xfId="0" applyFont="1" applyFill="1" applyBorder="1" applyAlignment="1">
      <alignment horizontal="center" vertical="center" wrapText="1" readingOrder="1"/>
    </xf>
    <xf numFmtId="0" fontId="7" fillId="5" borderId="5" xfId="0" applyFont="1" applyFill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5" fillId="7" borderId="6" xfId="0" applyFont="1" applyFill="1" applyBorder="1" applyAlignment="1">
      <alignment horizontal="center" vertical="center" wrapText="1" readingOrder="1"/>
    </xf>
    <xf numFmtId="0" fontId="3" fillId="8" borderId="6" xfId="0" applyFont="1" applyFill="1" applyBorder="1" applyAlignment="1">
      <alignment horizontal="center" vertical="center" wrapText="1" readingOrder="1"/>
    </xf>
    <xf numFmtId="0" fontId="7" fillId="7" borderId="3" xfId="0" applyFont="1" applyFill="1" applyBorder="1" applyAlignment="1">
      <alignment horizontal="center" vertical="center" wrapText="1" readingOrder="1"/>
    </xf>
    <xf numFmtId="0" fontId="7" fillId="7" borderId="4" xfId="0" applyFont="1" applyFill="1" applyBorder="1" applyAlignment="1">
      <alignment horizontal="center" vertical="center" wrapText="1" readingOrder="1"/>
    </xf>
    <xf numFmtId="0" fontId="7" fillId="7" borderId="7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4" fontId="5" fillId="7" borderId="3" xfId="0" applyNumberFormat="1" applyFont="1" applyFill="1" applyBorder="1" applyAlignment="1" applyProtection="1">
      <alignment vertical="center" wrapText="1"/>
      <protection locked="0"/>
    </xf>
    <xf numFmtId="4" fontId="5" fillId="7" borderId="4" xfId="0" applyNumberFormat="1" applyFont="1" applyFill="1" applyBorder="1" applyAlignment="1" applyProtection="1">
      <alignment vertical="center" wrapText="1"/>
      <protection locked="0"/>
    </xf>
    <xf numFmtId="4" fontId="6" fillId="7" borderId="4" xfId="0" applyNumberFormat="1" applyFont="1" applyFill="1" applyBorder="1" applyAlignment="1" applyProtection="1">
      <alignment vertical="center" wrapText="1"/>
      <protection locked="0"/>
    </xf>
    <xf numFmtId="4" fontId="7" fillId="7" borderId="4" xfId="0" applyNumberFormat="1" applyFont="1" applyFill="1" applyBorder="1" applyAlignment="1" applyProtection="1">
      <alignment vertical="center" wrapText="1"/>
      <protection locked="0"/>
    </xf>
    <xf numFmtId="0" fontId="7" fillId="4" borderId="4" xfId="0" applyFont="1" applyFill="1" applyBorder="1" applyAlignment="1" applyProtection="1">
      <alignment vertical="center" wrapText="1"/>
      <protection locked="0"/>
    </xf>
    <xf numFmtId="0" fontId="8" fillId="0" borderId="5" xfId="0" applyFont="1" applyBorder="1" applyAlignment="1">
      <alignment horizontal="left" vertical="center" wrapText="1" readingOrder="1"/>
    </xf>
    <xf numFmtId="0" fontId="8" fillId="0" borderId="4" xfId="0" applyFont="1" applyBorder="1" applyAlignment="1">
      <alignment horizontal="left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43" fontId="5" fillId="7" borderId="6" xfId="1" applyFont="1" applyFill="1" applyBorder="1" applyAlignment="1" applyProtection="1">
      <alignment vertical="center" wrapText="1"/>
      <protection locked="0"/>
    </xf>
    <xf numFmtId="4" fontId="5" fillId="7" borderId="6" xfId="0" applyNumberFormat="1" applyFont="1" applyFill="1" applyBorder="1" applyAlignment="1" applyProtection="1">
      <alignment vertical="center" wrapText="1"/>
      <protection locked="0"/>
    </xf>
    <xf numFmtId="0" fontId="7" fillId="5" borderId="4" xfId="0" applyFont="1" applyFill="1" applyBorder="1" applyAlignment="1">
      <alignment horizontal="left" vertical="center" wrapText="1" readingOrder="1"/>
    </xf>
    <xf numFmtId="0" fontId="7" fillId="5" borderId="5" xfId="0" applyFont="1" applyFill="1" applyBorder="1" applyAlignment="1">
      <alignment horizontal="left" vertical="center" wrapText="1" readingOrder="1"/>
    </xf>
    <xf numFmtId="4" fontId="6" fillId="7" borderId="3" xfId="0" applyNumberFormat="1" applyFont="1" applyFill="1" applyBorder="1" applyAlignment="1" applyProtection="1">
      <alignment vertical="center" wrapText="1"/>
      <protection locked="0"/>
    </xf>
    <xf numFmtId="0" fontId="7" fillId="6" borderId="10" xfId="0" applyFont="1" applyFill="1" applyBorder="1" applyAlignment="1">
      <alignment horizontal="left" vertical="center" wrapText="1" readingOrder="1"/>
    </xf>
    <xf numFmtId="4" fontId="5" fillId="0" borderId="4" xfId="0" applyNumberFormat="1" applyFont="1" applyBorder="1" applyAlignment="1" applyProtection="1">
      <alignment vertical="center" wrapText="1"/>
      <protection locked="0"/>
    </xf>
    <xf numFmtId="4" fontId="7" fillId="0" borderId="4" xfId="0" applyNumberFormat="1" applyFont="1" applyBorder="1" applyAlignment="1" applyProtection="1">
      <alignment vertical="center" wrapText="1"/>
      <protection locked="0"/>
    </xf>
    <xf numFmtId="4" fontId="7" fillId="0" borderId="5" xfId="0" applyNumberFormat="1" applyFont="1" applyBorder="1" applyAlignment="1" applyProtection="1">
      <alignment vertical="center" wrapText="1"/>
      <protection locked="0"/>
    </xf>
    <xf numFmtId="0" fontId="3" fillId="8" borderId="6" xfId="0" applyFont="1" applyFill="1" applyBorder="1" applyAlignment="1">
      <alignment horizontal="left" vertical="center" wrapText="1" readingOrder="1"/>
    </xf>
    <xf numFmtId="0" fontId="7" fillId="7" borderId="3" xfId="0" applyFont="1" applyFill="1" applyBorder="1" applyAlignment="1">
      <alignment horizontal="left" vertical="center" wrapText="1" readingOrder="1"/>
    </xf>
    <xf numFmtId="0" fontId="7" fillId="7" borderId="4" xfId="0" applyFont="1" applyFill="1" applyBorder="1" applyAlignment="1">
      <alignment horizontal="left" vertical="center" wrapText="1" readingOrder="1"/>
    </xf>
    <xf numFmtId="0" fontId="7" fillId="7" borderId="7" xfId="0" applyFont="1" applyFill="1" applyBorder="1" applyAlignment="1">
      <alignment horizontal="left" vertical="center" wrapText="1" readingOrder="1"/>
    </xf>
    <xf numFmtId="3" fontId="3" fillId="2" borderId="1" xfId="0" applyNumberFormat="1" applyFont="1" applyFill="1" applyBorder="1" applyAlignment="1">
      <alignment horizontal="right" vertical="center" wrapText="1" readingOrder="1"/>
    </xf>
    <xf numFmtId="3" fontId="4" fillId="3" borderId="2" xfId="0" applyNumberFormat="1" applyFont="1" applyFill="1" applyBorder="1" applyAlignment="1">
      <alignment horizontal="right" vertical="center" wrapText="1" readingOrder="1"/>
    </xf>
    <xf numFmtId="3" fontId="5" fillId="0" borderId="3" xfId="0" applyNumberFormat="1" applyFont="1" applyBorder="1" applyAlignment="1">
      <alignment horizontal="right" vertical="center" wrapText="1" readingOrder="1"/>
    </xf>
    <xf numFmtId="3" fontId="5" fillId="0" borderId="4" xfId="0" applyNumberFormat="1" applyFont="1" applyBorder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right" vertical="center" wrapText="1" readingOrder="1"/>
    </xf>
    <xf numFmtId="3" fontId="13" fillId="0" borderId="4" xfId="0" applyNumberFormat="1" applyFont="1" applyBorder="1" applyAlignment="1">
      <alignment horizontal="right" vertical="center" wrapText="1" readingOrder="1"/>
    </xf>
    <xf numFmtId="3" fontId="14" fillId="0" borderId="4" xfId="0" applyNumberFormat="1" applyFont="1" applyBorder="1" applyAlignment="1">
      <alignment horizontal="right" vertical="center" wrapText="1" readingOrder="1"/>
    </xf>
    <xf numFmtId="3" fontId="15" fillId="0" borderId="4" xfId="0" applyNumberFormat="1" applyFont="1" applyBorder="1" applyAlignment="1">
      <alignment horizontal="right" vertical="center" wrapText="1" readingOrder="1"/>
    </xf>
    <xf numFmtId="3" fontId="13" fillId="4" borderId="4" xfId="0" applyNumberFormat="1" applyFont="1" applyFill="1" applyBorder="1" applyAlignment="1">
      <alignment horizontal="right" vertical="center" wrapText="1" readingOrder="1"/>
    </xf>
    <xf numFmtId="3" fontId="16" fillId="0" borderId="5" xfId="0" applyNumberFormat="1" applyFont="1" applyBorder="1" applyAlignment="1">
      <alignment horizontal="right" vertical="center" wrapText="1" readingOrder="1"/>
    </xf>
    <xf numFmtId="3" fontId="16" fillId="0" borderId="4" xfId="0" applyNumberFormat="1" applyFont="1" applyBorder="1" applyAlignment="1">
      <alignment horizontal="right" vertical="center" wrapText="1" readingOrder="1"/>
    </xf>
    <xf numFmtId="3" fontId="13" fillId="0" borderId="5" xfId="0" applyNumberFormat="1" applyFont="1" applyBorder="1" applyAlignment="1">
      <alignment horizontal="right" vertical="center" wrapText="1" readingOrder="1"/>
    </xf>
    <xf numFmtId="3" fontId="17" fillId="3" borderId="6" xfId="0" applyNumberFormat="1" applyFont="1" applyFill="1" applyBorder="1" applyAlignment="1">
      <alignment horizontal="right" vertical="center" wrapText="1" readingOrder="1"/>
    </xf>
    <xf numFmtId="3" fontId="15" fillId="0" borderId="6" xfId="0" applyNumberFormat="1" applyFont="1" applyBorder="1" applyAlignment="1">
      <alignment horizontal="right" vertical="center" wrapText="1" readingOrder="1"/>
    </xf>
    <xf numFmtId="3" fontId="15" fillId="0" borderId="3" xfId="0" applyNumberFormat="1" applyFont="1" applyBorder="1" applyAlignment="1">
      <alignment horizontal="right" vertical="center" wrapText="1" readingOrder="1"/>
    </xf>
    <xf numFmtId="3" fontId="13" fillId="5" borderId="4" xfId="0" applyNumberFormat="1" applyFont="1" applyFill="1" applyBorder="1" applyAlignment="1">
      <alignment horizontal="right" vertical="center" wrapText="1" readingOrder="1"/>
    </xf>
    <xf numFmtId="3" fontId="13" fillId="5" borderId="5" xfId="0" applyNumberFormat="1" applyFont="1" applyFill="1" applyBorder="1" applyAlignment="1">
      <alignment horizontal="right" vertical="center" wrapText="1" readingOrder="1"/>
    </xf>
    <xf numFmtId="3" fontId="14" fillId="0" borderId="3" xfId="0" applyNumberFormat="1" applyFont="1" applyBorder="1" applyAlignment="1">
      <alignment horizontal="right" vertical="center" wrapText="1" readingOrder="1"/>
    </xf>
    <xf numFmtId="165" fontId="7" fillId="6" borderId="8" xfId="0" applyNumberFormat="1" applyFont="1" applyFill="1" applyBorder="1" applyAlignment="1">
      <alignment horizontal="right" vertical="center" wrapText="1" readingOrder="1"/>
    </xf>
    <xf numFmtId="3" fontId="7" fillId="0" borderId="4" xfId="0" applyNumberFormat="1" applyFont="1" applyBorder="1" applyAlignment="1">
      <alignment horizontal="right" vertical="center" wrapText="1" readingOrder="1"/>
    </xf>
    <xf numFmtId="165" fontId="13" fillId="0" borderId="10" xfId="0" applyNumberFormat="1" applyFont="1" applyBorder="1" applyAlignment="1">
      <alignment horizontal="right" vertical="center" wrapText="1" readingOrder="1"/>
    </xf>
    <xf numFmtId="3" fontId="7" fillId="0" borderId="5" xfId="0" applyNumberFormat="1" applyFont="1" applyBorder="1" applyAlignment="1">
      <alignment horizontal="right" vertical="center" wrapText="1" readingOrder="1"/>
    </xf>
    <xf numFmtId="3" fontId="4" fillId="3" borderId="6" xfId="0" applyNumberFormat="1" applyFont="1" applyFill="1" applyBorder="1" applyAlignment="1">
      <alignment horizontal="right" vertical="center" wrapText="1" readingOrder="1"/>
    </xf>
    <xf numFmtId="3" fontId="5" fillId="0" borderId="6" xfId="0" applyNumberFormat="1" applyFont="1" applyBorder="1" applyAlignment="1">
      <alignment horizontal="right" vertical="center" wrapText="1" readingOrder="1"/>
    </xf>
    <xf numFmtId="3" fontId="5" fillId="7" borderId="6" xfId="0" applyNumberFormat="1" applyFont="1" applyFill="1" applyBorder="1" applyAlignment="1">
      <alignment horizontal="right" vertical="center" wrapText="1" readingOrder="1"/>
    </xf>
    <xf numFmtId="3" fontId="3" fillId="8" borderId="6" xfId="0" applyNumberFormat="1" applyFont="1" applyFill="1" applyBorder="1" applyAlignment="1">
      <alignment horizontal="right" vertical="center" wrapText="1" readingOrder="1"/>
    </xf>
    <xf numFmtId="3" fontId="7" fillId="7" borderId="3" xfId="0" applyNumberFormat="1" applyFont="1" applyFill="1" applyBorder="1" applyAlignment="1">
      <alignment horizontal="right" vertical="center" wrapText="1" readingOrder="1"/>
    </xf>
    <xf numFmtId="3" fontId="7" fillId="7" borderId="4" xfId="0" applyNumberFormat="1" applyFont="1" applyFill="1" applyBorder="1" applyAlignment="1">
      <alignment horizontal="right" vertical="center" wrapText="1" readingOrder="1"/>
    </xf>
    <xf numFmtId="3" fontId="7" fillId="10" borderId="3" xfId="0" applyNumberFormat="1" applyFont="1" applyFill="1" applyBorder="1" applyAlignment="1">
      <alignment horizontal="right" vertical="center" wrapText="1" readingOrder="1"/>
    </xf>
    <xf numFmtId="3" fontId="7" fillId="7" borderId="7" xfId="0" applyNumberFormat="1" applyFont="1" applyFill="1" applyBorder="1" applyAlignment="1">
      <alignment horizontal="right" vertical="center" wrapText="1" readingOrder="1"/>
    </xf>
    <xf numFmtId="3" fontId="3" fillId="2" borderId="6" xfId="0" applyNumberFormat="1" applyFont="1" applyFill="1" applyBorder="1" applyAlignment="1">
      <alignment horizontal="right" vertical="center" wrapText="1" readingOrder="1"/>
    </xf>
    <xf numFmtId="3" fontId="7" fillId="4" borderId="4" xfId="0" applyNumberFormat="1" applyFont="1" applyFill="1" applyBorder="1" applyAlignment="1">
      <alignment horizontal="right" vertical="center" wrapText="1" readingOrder="1"/>
    </xf>
    <xf numFmtId="3" fontId="8" fillId="0" borderId="4" xfId="0" applyNumberFormat="1" applyFont="1" applyBorder="1" applyAlignment="1">
      <alignment horizontal="right" vertical="center" wrapText="1" readingOrder="1"/>
    </xf>
    <xf numFmtId="3" fontId="7" fillId="5" borderId="4" xfId="0" applyNumberFormat="1" applyFont="1" applyFill="1" applyBorder="1" applyAlignment="1">
      <alignment horizontal="right" vertical="center" wrapText="1" readingOrder="1"/>
    </xf>
    <xf numFmtId="3" fontId="7" fillId="5" borderId="5" xfId="0" applyNumberFormat="1" applyFont="1" applyFill="1" applyBorder="1" applyAlignment="1">
      <alignment horizontal="right" vertical="center" wrapText="1" readingOrder="1"/>
    </xf>
    <xf numFmtId="3" fontId="6" fillId="0" borderId="3" xfId="0" applyNumberFormat="1" applyFont="1" applyBorder="1" applyAlignment="1">
      <alignment horizontal="right" vertical="center" wrapText="1" readingOrder="1"/>
    </xf>
    <xf numFmtId="165" fontId="7" fillId="0" borderId="8" xfId="0" applyNumberFormat="1" applyFont="1" applyBorder="1" applyAlignment="1">
      <alignment horizontal="right" vertical="center" wrapText="1" readingOrder="1"/>
    </xf>
    <xf numFmtId="4" fontId="7" fillId="7" borderId="3" xfId="0" applyNumberFormat="1" applyFont="1" applyFill="1" applyBorder="1" applyAlignment="1">
      <alignment horizontal="right" vertical="center" wrapText="1" readingOrder="1"/>
    </xf>
    <xf numFmtId="166" fontId="3" fillId="2" borderId="1" xfId="2" applyNumberFormat="1" applyFont="1" applyFill="1" applyBorder="1" applyAlignment="1">
      <alignment horizontal="right" vertical="center" wrapText="1" readingOrder="1"/>
    </xf>
    <xf numFmtId="166" fontId="4" fillId="3" borderId="2" xfId="2" applyNumberFormat="1" applyFont="1" applyFill="1" applyBorder="1" applyAlignment="1">
      <alignment horizontal="right" vertical="center" wrapText="1" readingOrder="1"/>
    </xf>
    <xf numFmtId="166" fontId="3" fillId="2" borderId="6" xfId="2" applyNumberFormat="1" applyFont="1" applyFill="1" applyBorder="1" applyAlignment="1">
      <alignment horizontal="right" vertical="center" wrapText="1" readingOrder="1"/>
    </xf>
    <xf numFmtId="166" fontId="0" fillId="0" borderId="0" xfId="0" applyNumberFormat="1" applyAlignment="1">
      <alignment vertical="center"/>
    </xf>
    <xf numFmtId="3" fontId="18" fillId="0" borderId="11" xfId="0" applyNumberFormat="1" applyFont="1" applyBorder="1" applyAlignment="1">
      <alignment horizontal="center" vertical="center" wrapText="1" readingOrder="1"/>
    </xf>
    <xf numFmtId="3" fontId="18" fillId="0" borderId="0" xfId="0" applyNumberFormat="1" applyFont="1" applyAlignment="1">
      <alignment horizontal="center" vertical="center" wrapText="1" readingOrder="1"/>
    </xf>
    <xf numFmtId="0" fontId="20" fillId="0" borderId="0" xfId="3" applyFont="1" applyAlignment="1">
      <alignment horizontal="left" wrapText="1" readingOrder="1"/>
    </xf>
  </cellXfs>
  <cellStyles count="4">
    <cellStyle name="Millares" xfId="1" builtinId="3"/>
    <cellStyle name="Normal" xfId="0" builtinId="0"/>
    <cellStyle name="Normal 3" xfId="3" xr:uid="{89588B77-9773-4CB2-A559-5FBB69C9F1C0}"/>
    <cellStyle name="Porcentaje" xfId="2" builtinId="5"/>
  </cellStyles>
  <dxfs count="0"/>
  <tableStyles count="0" defaultTableStyle="TableStyleMedium2" defaultPivotStyle="PivotStyleLight16"/>
  <colors>
    <mruColors>
      <color rgb="FF6721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403389</xdr:colOff>
      <xdr:row>0</xdr:row>
      <xdr:rowOff>74951</xdr:rowOff>
    </xdr:from>
    <xdr:to>
      <xdr:col>2</xdr:col>
      <xdr:colOff>60685</xdr:colOff>
      <xdr:row>2</xdr:row>
      <xdr:rowOff>375511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C5FC10-25A5-4978-88F4-F8316C6F9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389" y="74951"/>
          <a:ext cx="1889417" cy="823954"/>
        </a:xfrm>
        <a:prstGeom prst="rect">
          <a:avLst/>
        </a:prstGeom>
      </xdr:spPr>
    </xdr:pic>
    <xdr:clientData/>
  </xdr:twoCellAnchor>
  <xdr:twoCellAnchor editAs="oneCell">
    <xdr:from>
      <xdr:col>8</xdr:col>
      <xdr:colOff>212496</xdr:colOff>
      <xdr:row>0</xdr:row>
      <xdr:rowOff>96431</xdr:rowOff>
    </xdr:from>
    <xdr:to>
      <xdr:col>10</xdr:col>
      <xdr:colOff>403639</xdr:colOff>
      <xdr:row>2</xdr:row>
      <xdr:rowOff>190852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97E97172-1218-45FC-A3E2-1D2B03772426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80003" t="31825" b="29395"/>
        <a:stretch/>
      </xdr:blipFill>
      <xdr:spPr>
        <a:xfrm>
          <a:off x="11211529" y="96431"/>
          <a:ext cx="2477143" cy="6128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01660-1FC2-4A87-B1A4-7F0BEBE46442}">
  <dimension ref="A2:K167"/>
  <sheetViews>
    <sheetView tabSelected="1" zoomScale="93" zoomScaleNormal="93" workbookViewId="0">
      <selection activeCell="G164" sqref="G164"/>
    </sheetView>
  </sheetViews>
  <sheetFormatPr baseColWidth="10" defaultRowHeight="14.4" x14ac:dyDescent="0.3"/>
  <cols>
    <col min="1" max="1" width="18.33203125" customWidth="1"/>
    <col min="2" max="2" width="14.21875" customWidth="1"/>
    <col min="5" max="5" width="36.5546875" customWidth="1"/>
    <col min="6" max="6" width="22.44140625" customWidth="1"/>
    <col min="7" max="7" width="25.5546875" customWidth="1"/>
    <col min="8" max="8" width="20.21875" customWidth="1"/>
    <col min="9" max="9" width="19.109375" customWidth="1"/>
    <col min="10" max="10" width="14.21875" customWidth="1"/>
    <col min="11" max="11" width="13.33203125" customWidth="1"/>
  </cols>
  <sheetData>
    <row r="2" spans="1:11" ht="26.4" customHeight="1" x14ac:dyDescent="0.3">
      <c r="A2" s="133" t="s">
        <v>287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ht="35.4" customHeight="1" x14ac:dyDescent="0.3">
      <c r="E3" s="133" t="s">
        <v>288</v>
      </c>
      <c r="F3" s="134"/>
      <c r="G3" s="134"/>
      <c r="H3" s="134"/>
      <c r="I3" s="134"/>
      <c r="J3" s="134"/>
      <c r="K3" s="134"/>
    </row>
    <row r="4" spans="1:11" ht="34.200000000000003" x14ac:dyDescent="0.3">
      <c r="A4" s="48" t="s">
        <v>0</v>
      </c>
      <c r="B4" s="48" t="s">
        <v>136</v>
      </c>
      <c r="C4" s="48" t="s">
        <v>139</v>
      </c>
      <c r="D4" s="48" t="s">
        <v>144</v>
      </c>
      <c r="E4" s="48" t="s">
        <v>147</v>
      </c>
      <c r="F4" s="48" t="s">
        <v>281</v>
      </c>
      <c r="G4" s="48" t="s">
        <v>282</v>
      </c>
      <c r="H4" s="48" t="s">
        <v>283</v>
      </c>
      <c r="I4" s="48" t="s">
        <v>284</v>
      </c>
      <c r="J4" s="48" t="s">
        <v>285</v>
      </c>
      <c r="K4" s="48" t="s">
        <v>286</v>
      </c>
    </row>
    <row r="5" spans="1:11" ht="18" x14ac:dyDescent="0.3">
      <c r="A5" s="1" t="s">
        <v>1</v>
      </c>
      <c r="B5" s="26"/>
      <c r="C5" s="26"/>
      <c r="D5" s="52"/>
      <c r="E5" s="69" t="s">
        <v>148</v>
      </c>
      <c r="F5" s="91">
        <f t="shared" ref="F5:I5" si="0">SUM(F6+F40+F119+F133)</f>
        <v>164438517267.72998</v>
      </c>
      <c r="G5" s="91">
        <f t="shared" si="0"/>
        <v>91761854072.089996</v>
      </c>
      <c r="H5" s="91">
        <f t="shared" si="0"/>
        <v>76552099319.589996</v>
      </c>
      <c r="I5" s="91">
        <f t="shared" si="0"/>
        <v>73012044396.570007</v>
      </c>
      <c r="J5" s="129">
        <v>0.55784038170603001</v>
      </c>
      <c r="K5" s="129">
        <v>0.46537695578043747</v>
      </c>
    </row>
    <row r="6" spans="1:11" ht="18" x14ac:dyDescent="0.3">
      <c r="A6" s="2" t="s">
        <v>2</v>
      </c>
      <c r="B6" s="27"/>
      <c r="C6" s="27"/>
      <c r="D6" s="53"/>
      <c r="E6" s="2" t="s">
        <v>149</v>
      </c>
      <c r="F6" s="92">
        <f t="shared" ref="F6" si="1">F7</f>
        <v>127363000000</v>
      </c>
      <c r="G6" s="92">
        <f>G7+0</f>
        <v>61918964860</v>
      </c>
      <c r="H6" s="92">
        <f t="shared" ref="H6:I6" si="2">H7</f>
        <v>61854869956</v>
      </c>
      <c r="I6" s="92">
        <f t="shared" si="2"/>
        <v>58413481307</v>
      </c>
      <c r="J6" s="130">
        <v>0.48616132518863409</v>
      </c>
      <c r="K6" s="130">
        <v>0.48565807931659899</v>
      </c>
    </row>
    <row r="7" spans="1:11" ht="31.2" x14ac:dyDescent="0.3">
      <c r="A7" s="3" t="s">
        <v>3</v>
      </c>
      <c r="B7" s="28"/>
      <c r="C7" s="28"/>
      <c r="D7" s="54"/>
      <c r="E7" s="70" t="s">
        <v>150</v>
      </c>
      <c r="F7" s="93">
        <f t="shared" ref="F7:I7" si="3">SUM(F8+F21+F29)</f>
        <v>127363000000</v>
      </c>
      <c r="G7" s="93">
        <f t="shared" si="3"/>
        <v>61918964860</v>
      </c>
      <c r="H7" s="93">
        <f t="shared" si="3"/>
        <v>61854869956</v>
      </c>
      <c r="I7" s="93">
        <f t="shared" si="3"/>
        <v>58413481307</v>
      </c>
      <c r="J7" s="132">
        <v>0.48616132518863409</v>
      </c>
      <c r="K7" s="132">
        <v>0.48565807931659899</v>
      </c>
    </row>
    <row r="8" spans="1:11" ht="15.6" x14ac:dyDescent="0.3">
      <c r="A8" s="4" t="s">
        <v>4</v>
      </c>
      <c r="B8" s="29" t="s">
        <v>137</v>
      </c>
      <c r="C8" s="29">
        <v>10</v>
      </c>
      <c r="D8" s="32" t="s">
        <v>145</v>
      </c>
      <c r="E8" s="71" t="s">
        <v>151</v>
      </c>
      <c r="F8" s="94">
        <f t="shared" ref="F8:I8" si="4">SUM(F9+F19)</f>
        <v>83338000000</v>
      </c>
      <c r="G8" s="94">
        <f t="shared" si="4"/>
        <v>40929513375</v>
      </c>
      <c r="H8" s="94">
        <f t="shared" si="4"/>
        <v>40865418471</v>
      </c>
      <c r="I8" s="94">
        <f t="shared" si="4"/>
        <v>37424029822</v>
      </c>
      <c r="J8" s="132">
        <v>0.4911266574071852</v>
      </c>
      <c r="K8" s="132">
        <v>0.49035756162854882</v>
      </c>
    </row>
    <row r="9" spans="1:11" x14ac:dyDescent="0.3">
      <c r="A9" s="5" t="s">
        <v>5</v>
      </c>
      <c r="B9" s="30" t="s">
        <v>137</v>
      </c>
      <c r="C9" s="30">
        <v>10</v>
      </c>
      <c r="D9" s="55" t="s">
        <v>145</v>
      </c>
      <c r="E9" s="72" t="s">
        <v>152</v>
      </c>
      <c r="F9" s="95">
        <f>SUM(F10:F18)</f>
        <v>80338000000</v>
      </c>
      <c r="G9" s="95">
        <f t="shared" ref="G9:I9" si="5">SUM(G10:G18)</f>
        <v>39578580755</v>
      </c>
      <c r="H9" s="95">
        <f t="shared" si="5"/>
        <v>39514485851</v>
      </c>
      <c r="I9" s="95">
        <f t="shared" si="5"/>
        <v>36073097202</v>
      </c>
      <c r="J9" s="132">
        <v>0.49265080976623765</v>
      </c>
      <c r="K9" s="132">
        <v>0.49185299423684931</v>
      </c>
    </row>
    <row r="10" spans="1:11" ht="27.6" x14ac:dyDescent="0.3">
      <c r="A10" s="6" t="s">
        <v>6</v>
      </c>
      <c r="B10" s="31" t="s">
        <v>137</v>
      </c>
      <c r="C10" s="31" t="s">
        <v>140</v>
      </c>
      <c r="D10" s="56" t="s">
        <v>145</v>
      </c>
      <c r="E10" s="73" t="s">
        <v>153</v>
      </c>
      <c r="F10" s="96">
        <v>54950000000</v>
      </c>
      <c r="G10" s="110">
        <v>27832718897</v>
      </c>
      <c r="H10" s="110">
        <v>27832718897</v>
      </c>
      <c r="I10" s="110">
        <v>27832718897</v>
      </c>
      <c r="J10" s="132"/>
      <c r="K10" s="132"/>
    </row>
    <row r="11" spans="1:11" ht="27.6" x14ac:dyDescent="0.3">
      <c r="A11" s="7" t="s">
        <v>7</v>
      </c>
      <c r="B11" s="31" t="s">
        <v>137</v>
      </c>
      <c r="C11" s="31" t="s">
        <v>140</v>
      </c>
      <c r="D11" s="56" t="s">
        <v>145</v>
      </c>
      <c r="E11" s="6" t="s">
        <v>154</v>
      </c>
      <c r="F11" s="96">
        <v>994000000</v>
      </c>
      <c r="G11" s="110">
        <v>440228287</v>
      </c>
      <c r="H11" s="110">
        <v>440228287</v>
      </c>
      <c r="I11" s="110">
        <v>440228287</v>
      </c>
      <c r="J11" s="132"/>
      <c r="K11" s="132"/>
    </row>
    <row r="12" spans="1:11" ht="27.6" x14ac:dyDescent="0.3">
      <c r="A12" s="7" t="s">
        <v>8</v>
      </c>
      <c r="B12" s="31" t="s">
        <v>137</v>
      </c>
      <c r="C12" s="31" t="s">
        <v>140</v>
      </c>
      <c r="D12" s="56" t="s">
        <v>145</v>
      </c>
      <c r="E12" s="6" t="s">
        <v>155</v>
      </c>
      <c r="F12" s="96">
        <v>408000000</v>
      </c>
      <c r="G12" s="110">
        <v>205482527</v>
      </c>
      <c r="H12" s="110">
        <v>205482527</v>
      </c>
      <c r="I12" s="110">
        <v>205482527</v>
      </c>
      <c r="J12" s="132"/>
      <c r="K12" s="132"/>
    </row>
    <row r="13" spans="1:11" ht="27.6" x14ac:dyDescent="0.3">
      <c r="A13" s="7" t="s">
        <v>9</v>
      </c>
      <c r="B13" s="31" t="s">
        <v>137</v>
      </c>
      <c r="C13" s="31" t="s">
        <v>140</v>
      </c>
      <c r="D13" s="56" t="s">
        <v>145</v>
      </c>
      <c r="E13" s="6" t="s">
        <v>156</v>
      </c>
      <c r="F13" s="96">
        <v>800000000</v>
      </c>
      <c r="G13" s="110">
        <v>391505400</v>
      </c>
      <c r="H13" s="110">
        <v>391505400</v>
      </c>
      <c r="I13" s="110">
        <v>391505400</v>
      </c>
      <c r="J13" s="132"/>
      <c r="K13" s="132"/>
    </row>
    <row r="14" spans="1:11" ht="27.6" x14ac:dyDescent="0.3">
      <c r="A14" s="7" t="s">
        <v>10</v>
      </c>
      <c r="B14" s="31" t="s">
        <v>137</v>
      </c>
      <c r="C14" s="31" t="s">
        <v>140</v>
      </c>
      <c r="D14" s="56" t="s">
        <v>145</v>
      </c>
      <c r="E14" s="6" t="s">
        <v>157</v>
      </c>
      <c r="F14" s="96">
        <v>3700000000</v>
      </c>
      <c r="G14" s="110">
        <v>3549007394</v>
      </c>
      <c r="H14" s="110">
        <v>3484912490</v>
      </c>
      <c r="I14" s="110">
        <v>43523841</v>
      </c>
      <c r="J14" s="132"/>
      <c r="K14" s="132"/>
    </row>
    <row r="15" spans="1:11" ht="27.6" x14ac:dyDescent="0.3">
      <c r="A15" s="7" t="s">
        <v>11</v>
      </c>
      <c r="B15" s="31" t="s">
        <v>137</v>
      </c>
      <c r="C15" s="31" t="s">
        <v>140</v>
      </c>
      <c r="D15" s="56" t="s">
        <v>145</v>
      </c>
      <c r="E15" s="6" t="s">
        <v>158</v>
      </c>
      <c r="F15" s="96">
        <v>2300000000</v>
      </c>
      <c r="G15" s="110">
        <v>1208076764</v>
      </c>
      <c r="H15" s="110">
        <v>1208076764</v>
      </c>
      <c r="I15" s="110">
        <v>1208076764</v>
      </c>
      <c r="J15" s="132"/>
      <c r="K15" s="132"/>
    </row>
    <row r="16" spans="1:11" ht="27.6" x14ac:dyDescent="0.3">
      <c r="A16" s="7" t="s">
        <v>12</v>
      </c>
      <c r="B16" s="31" t="s">
        <v>137</v>
      </c>
      <c r="C16" s="31" t="s">
        <v>140</v>
      </c>
      <c r="D16" s="56" t="s">
        <v>145</v>
      </c>
      <c r="E16" s="6" t="s">
        <v>159</v>
      </c>
      <c r="F16" s="96">
        <v>11200000000</v>
      </c>
      <c r="G16" s="110">
        <v>4610036520</v>
      </c>
      <c r="H16" s="110">
        <v>4610036520</v>
      </c>
      <c r="I16" s="110">
        <v>4610036520</v>
      </c>
      <c r="J16" s="132"/>
      <c r="K16" s="132"/>
    </row>
    <row r="17" spans="1:11" ht="27.6" x14ac:dyDescent="0.3">
      <c r="A17" s="7" t="s">
        <v>13</v>
      </c>
      <c r="B17" s="31" t="s">
        <v>137</v>
      </c>
      <c r="C17" s="31" t="s">
        <v>140</v>
      </c>
      <c r="D17" s="56" t="s">
        <v>145</v>
      </c>
      <c r="E17" s="6" t="s">
        <v>160</v>
      </c>
      <c r="F17" s="96">
        <v>2686000000</v>
      </c>
      <c r="G17" s="110">
        <v>20982945</v>
      </c>
      <c r="H17" s="110">
        <v>20982945</v>
      </c>
      <c r="I17" s="110">
        <v>20982945</v>
      </c>
      <c r="J17" s="132"/>
      <c r="K17" s="132"/>
    </row>
    <row r="18" spans="1:11" ht="27.6" x14ac:dyDescent="0.3">
      <c r="A18" s="7" t="s">
        <v>14</v>
      </c>
      <c r="B18" s="31" t="s">
        <v>137</v>
      </c>
      <c r="C18" s="31" t="s">
        <v>140</v>
      </c>
      <c r="D18" s="56" t="s">
        <v>145</v>
      </c>
      <c r="E18" s="6" t="s">
        <v>161</v>
      </c>
      <c r="F18" s="96">
        <v>3300000000</v>
      </c>
      <c r="G18" s="110">
        <v>1320542021</v>
      </c>
      <c r="H18" s="110">
        <v>1320542021</v>
      </c>
      <c r="I18" s="110">
        <v>1320542021</v>
      </c>
      <c r="J18" s="132"/>
      <c r="K18" s="132"/>
    </row>
    <row r="19" spans="1:11" x14ac:dyDescent="0.3">
      <c r="A19" s="5" t="s">
        <v>15</v>
      </c>
      <c r="B19" s="30" t="s">
        <v>137</v>
      </c>
      <c r="C19" s="30">
        <v>10</v>
      </c>
      <c r="D19" s="55" t="s">
        <v>145</v>
      </c>
      <c r="E19" s="72" t="s">
        <v>162</v>
      </c>
      <c r="F19" s="97">
        <f>F20</f>
        <v>3000000000</v>
      </c>
      <c r="G19" s="95">
        <f t="shared" ref="G19:I19" si="6">G20</f>
        <v>1350932620</v>
      </c>
      <c r="H19" s="95">
        <f t="shared" si="6"/>
        <v>1350932620</v>
      </c>
      <c r="I19" s="95">
        <f t="shared" si="6"/>
        <v>1350932620</v>
      </c>
      <c r="J19" s="132">
        <v>0.45031087333333331</v>
      </c>
      <c r="K19" s="132">
        <v>0.45031087333333331</v>
      </c>
    </row>
    <row r="20" spans="1:11" ht="27.6" x14ac:dyDescent="0.3">
      <c r="A20" s="7" t="s">
        <v>16</v>
      </c>
      <c r="B20" s="31" t="s">
        <v>137</v>
      </c>
      <c r="C20" s="31" t="s">
        <v>140</v>
      </c>
      <c r="D20" s="56" t="s">
        <v>145</v>
      </c>
      <c r="E20" s="6" t="s">
        <v>163</v>
      </c>
      <c r="F20" s="96">
        <v>3000000000</v>
      </c>
      <c r="G20" s="110">
        <v>1350932620</v>
      </c>
      <c r="H20" s="110">
        <v>1350932620</v>
      </c>
      <c r="I20" s="110">
        <v>1350932620</v>
      </c>
      <c r="J20" s="132"/>
      <c r="K20" s="132"/>
    </row>
    <row r="21" spans="1:11" ht="31.2" x14ac:dyDescent="0.3">
      <c r="A21" s="4" t="s">
        <v>17</v>
      </c>
      <c r="B21" s="32" t="s">
        <v>137</v>
      </c>
      <c r="C21" s="32">
        <v>10</v>
      </c>
      <c r="D21" s="32" t="s">
        <v>145</v>
      </c>
      <c r="E21" s="71" t="s">
        <v>164</v>
      </c>
      <c r="F21" s="98">
        <f>SUM(F22:F28)</f>
        <v>35828000000</v>
      </c>
      <c r="G21" s="94">
        <f t="shared" ref="G21:I21" si="7">SUM(G22:G28)</f>
        <v>17627252673</v>
      </c>
      <c r="H21" s="94">
        <f t="shared" si="7"/>
        <v>17627252673</v>
      </c>
      <c r="I21" s="94">
        <f t="shared" si="7"/>
        <v>17627252673</v>
      </c>
      <c r="J21" s="132">
        <v>0.49199655780395224</v>
      </c>
      <c r="K21" s="132">
        <v>0.49199655780395224</v>
      </c>
    </row>
    <row r="22" spans="1:11" ht="27.6" x14ac:dyDescent="0.3">
      <c r="A22" s="7" t="s">
        <v>18</v>
      </c>
      <c r="B22" s="31" t="s">
        <v>137</v>
      </c>
      <c r="C22" s="31" t="s">
        <v>140</v>
      </c>
      <c r="D22" s="56" t="s">
        <v>145</v>
      </c>
      <c r="E22" s="6" t="s">
        <v>165</v>
      </c>
      <c r="F22" s="96">
        <v>9250000000</v>
      </c>
      <c r="G22" s="110">
        <v>5209498656</v>
      </c>
      <c r="H22" s="110">
        <v>5209498656</v>
      </c>
      <c r="I22" s="110">
        <v>5209498656</v>
      </c>
      <c r="J22" s="132"/>
      <c r="K22" s="132"/>
    </row>
    <row r="23" spans="1:11" ht="27.6" x14ac:dyDescent="0.3">
      <c r="A23" s="7" t="s">
        <v>19</v>
      </c>
      <c r="B23" s="31" t="s">
        <v>137</v>
      </c>
      <c r="C23" s="31" t="s">
        <v>140</v>
      </c>
      <c r="D23" s="56" t="s">
        <v>145</v>
      </c>
      <c r="E23" s="6" t="s">
        <v>166</v>
      </c>
      <c r="F23" s="96">
        <v>7450000000</v>
      </c>
      <c r="G23" s="110">
        <v>3335273537</v>
      </c>
      <c r="H23" s="110">
        <v>3335273537</v>
      </c>
      <c r="I23" s="110">
        <v>3335273537</v>
      </c>
      <c r="J23" s="132"/>
      <c r="K23" s="132"/>
    </row>
    <row r="24" spans="1:11" x14ac:dyDescent="0.3">
      <c r="A24" s="7" t="s">
        <v>20</v>
      </c>
      <c r="B24" s="31" t="s">
        <v>137</v>
      </c>
      <c r="C24" s="31" t="s">
        <v>140</v>
      </c>
      <c r="D24" s="56" t="s">
        <v>145</v>
      </c>
      <c r="E24" s="6" t="s">
        <v>167</v>
      </c>
      <c r="F24" s="96">
        <v>7650000000</v>
      </c>
      <c r="G24" s="110">
        <v>3511100180</v>
      </c>
      <c r="H24" s="110">
        <v>3511100180</v>
      </c>
      <c r="I24" s="110">
        <v>3511100180</v>
      </c>
      <c r="J24" s="132"/>
      <c r="K24" s="132"/>
    </row>
    <row r="25" spans="1:11" ht="27.6" x14ac:dyDescent="0.3">
      <c r="A25" s="7" t="s">
        <v>21</v>
      </c>
      <c r="B25" s="31" t="s">
        <v>137</v>
      </c>
      <c r="C25" s="31" t="s">
        <v>140</v>
      </c>
      <c r="D25" s="56" t="s">
        <v>145</v>
      </c>
      <c r="E25" s="6" t="s">
        <v>168</v>
      </c>
      <c r="F25" s="96">
        <v>3250000000</v>
      </c>
      <c r="G25" s="110">
        <v>1636075100</v>
      </c>
      <c r="H25" s="110">
        <v>1636075100</v>
      </c>
      <c r="I25" s="110">
        <v>1636075100</v>
      </c>
      <c r="J25" s="132"/>
      <c r="K25" s="132"/>
    </row>
    <row r="26" spans="1:11" ht="27.6" x14ac:dyDescent="0.3">
      <c r="A26" s="7" t="s">
        <v>22</v>
      </c>
      <c r="B26" s="31" t="s">
        <v>137</v>
      </c>
      <c r="C26" s="31" t="s">
        <v>140</v>
      </c>
      <c r="D26" s="56" t="s">
        <v>145</v>
      </c>
      <c r="E26" s="6" t="s">
        <v>169</v>
      </c>
      <c r="F26" s="96">
        <v>3850000000</v>
      </c>
      <c r="G26" s="110">
        <v>1891435300</v>
      </c>
      <c r="H26" s="110">
        <v>1891435300</v>
      </c>
      <c r="I26" s="110">
        <v>1891435300</v>
      </c>
      <c r="J26" s="132"/>
      <c r="K26" s="132"/>
    </row>
    <row r="27" spans="1:11" x14ac:dyDescent="0.3">
      <c r="A27" s="7" t="s">
        <v>23</v>
      </c>
      <c r="B27" s="31" t="s">
        <v>137</v>
      </c>
      <c r="C27" s="31" t="s">
        <v>140</v>
      </c>
      <c r="D27" s="56" t="s">
        <v>145</v>
      </c>
      <c r="E27" s="6" t="s">
        <v>170</v>
      </c>
      <c r="F27" s="96">
        <v>2478000000</v>
      </c>
      <c r="G27" s="110">
        <v>1226017800</v>
      </c>
      <c r="H27" s="110">
        <v>1226017800</v>
      </c>
      <c r="I27" s="110">
        <v>1226017800</v>
      </c>
      <c r="J27" s="132"/>
      <c r="K27" s="132"/>
    </row>
    <row r="28" spans="1:11" x14ac:dyDescent="0.3">
      <c r="A28" s="7" t="s">
        <v>24</v>
      </c>
      <c r="B28" s="31" t="s">
        <v>137</v>
      </c>
      <c r="C28" s="31" t="s">
        <v>140</v>
      </c>
      <c r="D28" s="56" t="s">
        <v>145</v>
      </c>
      <c r="E28" s="6" t="s">
        <v>171</v>
      </c>
      <c r="F28" s="96">
        <v>1900000000</v>
      </c>
      <c r="G28" s="110">
        <v>817852100</v>
      </c>
      <c r="H28" s="110">
        <v>817852100</v>
      </c>
      <c r="I28" s="110">
        <v>817852100</v>
      </c>
      <c r="J28" s="132"/>
      <c r="K28" s="132"/>
    </row>
    <row r="29" spans="1:11" ht="46.8" x14ac:dyDescent="0.3">
      <c r="A29" s="8" t="s">
        <v>25</v>
      </c>
      <c r="B29" s="29" t="s">
        <v>137</v>
      </c>
      <c r="C29" s="29">
        <v>10</v>
      </c>
      <c r="D29" s="32" t="s">
        <v>145</v>
      </c>
      <c r="E29" s="71" t="s">
        <v>172</v>
      </c>
      <c r="F29" s="98">
        <f>SUM(F34:F39)+F30+0</f>
        <v>8197000000</v>
      </c>
      <c r="G29" s="94">
        <f t="shared" ref="G29:I29" si="8">SUM(G34:G39)+G30</f>
        <v>3362198812</v>
      </c>
      <c r="H29" s="94">
        <f t="shared" si="8"/>
        <v>3362198812</v>
      </c>
      <c r="I29" s="94">
        <f t="shared" si="8"/>
        <v>3362198812</v>
      </c>
      <c r="J29" s="132">
        <v>0.41017430913748931</v>
      </c>
      <c r="K29" s="132">
        <v>0.41017430913748931</v>
      </c>
    </row>
    <row r="30" spans="1:11" ht="27.6" x14ac:dyDescent="0.3">
      <c r="A30" s="9" t="s">
        <v>26</v>
      </c>
      <c r="B30" s="33" t="s">
        <v>137</v>
      </c>
      <c r="C30" s="33">
        <v>10</v>
      </c>
      <c r="D30" s="57" t="s">
        <v>145</v>
      </c>
      <c r="E30" s="74" t="s">
        <v>173</v>
      </c>
      <c r="F30" s="99">
        <f>SUM(F31:F33)</f>
        <v>5562000000</v>
      </c>
      <c r="G30" s="122">
        <f t="shared" ref="G30:I30" si="9">SUM(G31:G33)</f>
        <v>1972907598</v>
      </c>
      <c r="H30" s="122">
        <f t="shared" si="9"/>
        <v>1972907598</v>
      </c>
      <c r="I30" s="122">
        <f t="shared" si="9"/>
        <v>1972907598</v>
      </c>
      <c r="J30" s="132">
        <v>0.35471190183387269</v>
      </c>
      <c r="K30" s="132">
        <v>0.35471190183387269</v>
      </c>
    </row>
    <row r="31" spans="1:11" ht="27.6" x14ac:dyDescent="0.3">
      <c r="A31" s="10" t="s">
        <v>27</v>
      </c>
      <c r="B31" s="31" t="s">
        <v>137</v>
      </c>
      <c r="C31" s="31" t="s">
        <v>140</v>
      </c>
      <c r="D31" s="31" t="s">
        <v>145</v>
      </c>
      <c r="E31" s="75" t="s">
        <v>174</v>
      </c>
      <c r="F31" s="100">
        <v>4200000000</v>
      </c>
      <c r="G31" s="123">
        <v>1736261909</v>
      </c>
      <c r="H31" s="123">
        <v>1736261909</v>
      </c>
      <c r="I31" s="123">
        <v>1736261909</v>
      </c>
      <c r="J31" s="132"/>
      <c r="K31" s="132"/>
    </row>
    <row r="32" spans="1:11" ht="27.6" x14ac:dyDescent="0.3">
      <c r="A32" s="10" t="s">
        <v>28</v>
      </c>
      <c r="B32" s="31" t="s">
        <v>137</v>
      </c>
      <c r="C32" s="31" t="s">
        <v>140</v>
      </c>
      <c r="D32" s="31" t="s">
        <v>145</v>
      </c>
      <c r="E32" s="76" t="s">
        <v>175</v>
      </c>
      <c r="F32" s="101">
        <v>962000000</v>
      </c>
      <c r="G32" s="123">
        <v>97087945</v>
      </c>
      <c r="H32" s="123">
        <v>97087945</v>
      </c>
      <c r="I32" s="123">
        <v>97087945</v>
      </c>
      <c r="J32" s="132"/>
      <c r="K32" s="132"/>
    </row>
    <row r="33" spans="1:11" ht="27.6" x14ac:dyDescent="0.3">
      <c r="A33" s="10" t="s">
        <v>29</v>
      </c>
      <c r="B33" s="31" t="s">
        <v>137</v>
      </c>
      <c r="C33" s="31" t="s">
        <v>140</v>
      </c>
      <c r="D33" s="31" t="s">
        <v>145</v>
      </c>
      <c r="E33" s="76" t="s">
        <v>176</v>
      </c>
      <c r="F33" s="101">
        <v>400000000</v>
      </c>
      <c r="G33" s="123">
        <v>139557744</v>
      </c>
      <c r="H33" s="123">
        <v>139557744</v>
      </c>
      <c r="I33" s="123">
        <v>139557744</v>
      </c>
      <c r="J33" s="132"/>
      <c r="K33" s="132"/>
    </row>
    <row r="34" spans="1:11" x14ac:dyDescent="0.3">
      <c r="A34" s="10" t="s">
        <v>30</v>
      </c>
      <c r="B34" s="31" t="s">
        <v>137</v>
      </c>
      <c r="C34" s="31" t="s">
        <v>140</v>
      </c>
      <c r="D34" s="31" t="s">
        <v>145</v>
      </c>
      <c r="E34" s="6" t="s">
        <v>177</v>
      </c>
      <c r="F34" s="96">
        <v>720000000</v>
      </c>
      <c r="G34" s="110">
        <v>458232342</v>
      </c>
      <c r="H34" s="110">
        <v>458232342</v>
      </c>
      <c r="I34" s="110">
        <v>458232342</v>
      </c>
      <c r="J34" s="132"/>
      <c r="K34" s="132"/>
    </row>
    <row r="35" spans="1:11" x14ac:dyDescent="0.3">
      <c r="A35" s="7" t="s">
        <v>31</v>
      </c>
      <c r="B35" s="31" t="s">
        <v>137</v>
      </c>
      <c r="C35" s="31" t="s">
        <v>140</v>
      </c>
      <c r="D35" s="56" t="s">
        <v>145</v>
      </c>
      <c r="E35" s="6" t="s">
        <v>178</v>
      </c>
      <c r="F35" s="96">
        <v>192000000</v>
      </c>
      <c r="G35" s="110">
        <v>90591120</v>
      </c>
      <c r="H35" s="110">
        <v>90591120</v>
      </c>
      <c r="I35" s="110">
        <v>90591120</v>
      </c>
      <c r="J35" s="132"/>
      <c r="K35" s="132"/>
    </row>
    <row r="36" spans="1:11" ht="27.6" x14ac:dyDescent="0.3">
      <c r="A36" s="7" t="s">
        <v>32</v>
      </c>
      <c r="B36" s="31" t="s">
        <v>137</v>
      </c>
      <c r="C36" s="31" t="s">
        <v>140</v>
      </c>
      <c r="D36" s="56" t="s">
        <v>145</v>
      </c>
      <c r="E36" s="6" t="s">
        <v>179</v>
      </c>
      <c r="F36" s="96">
        <v>12000000</v>
      </c>
      <c r="G36" s="110">
        <v>0</v>
      </c>
      <c r="H36" s="110">
        <v>0</v>
      </c>
      <c r="I36" s="110">
        <v>0</v>
      </c>
      <c r="J36" s="132"/>
      <c r="K36" s="132"/>
    </row>
    <row r="37" spans="1:11" x14ac:dyDescent="0.3">
      <c r="A37" s="7" t="s">
        <v>33</v>
      </c>
      <c r="B37" s="31" t="s">
        <v>137</v>
      </c>
      <c r="C37" s="31" t="s">
        <v>140</v>
      </c>
      <c r="D37" s="56" t="s">
        <v>145</v>
      </c>
      <c r="E37" s="6" t="s">
        <v>180</v>
      </c>
      <c r="F37" s="96">
        <v>6000000</v>
      </c>
      <c r="G37" s="110">
        <v>0</v>
      </c>
      <c r="H37" s="110">
        <v>0</v>
      </c>
      <c r="I37" s="110">
        <v>0</v>
      </c>
      <c r="J37" s="132"/>
      <c r="K37" s="132"/>
    </row>
    <row r="38" spans="1:11" x14ac:dyDescent="0.3">
      <c r="A38" s="7" t="s">
        <v>34</v>
      </c>
      <c r="B38" s="31" t="s">
        <v>137</v>
      </c>
      <c r="C38" s="31" t="s">
        <v>140</v>
      </c>
      <c r="D38" s="56" t="s">
        <v>145</v>
      </c>
      <c r="E38" s="6" t="s">
        <v>181</v>
      </c>
      <c r="F38" s="96">
        <v>1600000000</v>
      </c>
      <c r="G38" s="110">
        <v>788457138</v>
      </c>
      <c r="H38" s="110">
        <v>788457138</v>
      </c>
      <c r="I38" s="110">
        <v>788457138</v>
      </c>
      <c r="J38" s="132"/>
      <c r="K38" s="132"/>
    </row>
    <row r="39" spans="1:11" x14ac:dyDescent="0.3">
      <c r="A39" s="11" t="s">
        <v>35</v>
      </c>
      <c r="B39" s="34" t="s">
        <v>137</v>
      </c>
      <c r="C39" s="34" t="s">
        <v>140</v>
      </c>
      <c r="D39" s="58" t="s">
        <v>145</v>
      </c>
      <c r="E39" s="77" t="s">
        <v>182</v>
      </c>
      <c r="F39" s="102">
        <v>105000000</v>
      </c>
      <c r="G39" s="112">
        <v>52010614</v>
      </c>
      <c r="H39" s="112">
        <v>52010614</v>
      </c>
      <c r="I39" s="112">
        <v>52010614</v>
      </c>
      <c r="J39" s="132"/>
      <c r="K39" s="132"/>
    </row>
    <row r="40" spans="1:11" ht="36" x14ac:dyDescent="0.3">
      <c r="A40" s="12" t="s">
        <v>36</v>
      </c>
      <c r="B40" s="35"/>
      <c r="C40" s="35"/>
      <c r="D40" s="59"/>
      <c r="E40" s="12" t="s">
        <v>183</v>
      </c>
      <c r="F40" s="103">
        <f t="shared" ref="F40:I40" si="10">SUM(F41+F52)</f>
        <v>34742169435.729996</v>
      </c>
      <c r="G40" s="113">
        <f t="shared" si="10"/>
        <v>28624233966.370003</v>
      </c>
      <c r="H40" s="113">
        <f t="shared" si="10"/>
        <v>13664629511.869999</v>
      </c>
      <c r="I40" s="113">
        <f t="shared" si="10"/>
        <v>13567771141.849998</v>
      </c>
      <c r="J40" s="132">
        <v>0.82390462171115586</v>
      </c>
      <c r="K40" s="132">
        <v>0.39331537822208773</v>
      </c>
    </row>
    <row r="41" spans="1:11" ht="31.2" x14ac:dyDescent="0.3">
      <c r="A41" s="13" t="s">
        <v>37</v>
      </c>
      <c r="B41" s="36"/>
      <c r="C41" s="36"/>
      <c r="D41" s="60"/>
      <c r="E41" s="78" t="s">
        <v>184</v>
      </c>
      <c r="F41" s="104">
        <f t="shared" ref="F41:I41" si="11">F42</f>
        <v>308584900</v>
      </c>
      <c r="G41" s="114">
        <f t="shared" si="11"/>
        <v>3208500</v>
      </c>
      <c r="H41" s="114">
        <f t="shared" si="11"/>
        <v>3208500</v>
      </c>
      <c r="I41" s="114">
        <f t="shared" si="11"/>
        <v>3208500</v>
      </c>
      <c r="J41" s="132">
        <v>1.0397462740399805E-2</v>
      </c>
      <c r="K41" s="132">
        <v>1.0397462740399805E-2</v>
      </c>
    </row>
    <row r="42" spans="1:11" ht="15.6" x14ac:dyDescent="0.3">
      <c r="A42" s="3" t="s">
        <v>38</v>
      </c>
      <c r="B42" s="28"/>
      <c r="C42" s="28"/>
      <c r="D42" s="54"/>
      <c r="E42" s="70" t="s">
        <v>185</v>
      </c>
      <c r="F42" s="105">
        <f>SUM(F43+F45+F47+F50)</f>
        <v>308584900</v>
      </c>
      <c r="G42" s="105">
        <f t="shared" ref="G42:I42" si="12">SUM(G43+G45+G47+G50)</f>
        <v>3208500</v>
      </c>
      <c r="H42" s="105">
        <f t="shared" si="12"/>
        <v>3208500</v>
      </c>
      <c r="I42" s="105">
        <f t="shared" si="12"/>
        <v>3208500</v>
      </c>
      <c r="J42" s="132">
        <v>1.0397462740399805E-2</v>
      </c>
      <c r="K42" s="132">
        <v>1.0397462740399805E-2</v>
      </c>
    </row>
    <row r="43" spans="1:11" ht="15.6" x14ac:dyDescent="0.3">
      <c r="A43" s="14" t="s">
        <v>39</v>
      </c>
      <c r="B43" s="29"/>
      <c r="C43" s="29"/>
      <c r="D43" s="32"/>
      <c r="E43" s="72" t="s">
        <v>186</v>
      </c>
      <c r="F43" s="97">
        <f t="shared" ref="F43:I43" si="13">F44</f>
        <v>50000000</v>
      </c>
      <c r="G43" s="95">
        <f t="shared" si="13"/>
        <v>0</v>
      </c>
      <c r="H43" s="95">
        <f t="shared" si="13"/>
        <v>0</v>
      </c>
      <c r="I43" s="95">
        <f t="shared" si="13"/>
        <v>0</v>
      </c>
      <c r="J43" s="132">
        <v>0</v>
      </c>
      <c r="K43" s="132">
        <v>0</v>
      </c>
    </row>
    <row r="44" spans="1:11" ht="27.6" x14ac:dyDescent="0.3">
      <c r="A44" s="7" t="s">
        <v>40</v>
      </c>
      <c r="B44" s="31" t="s">
        <v>138</v>
      </c>
      <c r="C44" s="31" t="s">
        <v>141</v>
      </c>
      <c r="D44" s="56" t="s">
        <v>145</v>
      </c>
      <c r="E44" s="6" t="s">
        <v>187</v>
      </c>
      <c r="F44" s="96">
        <v>50000000</v>
      </c>
      <c r="G44" s="110">
        <v>0</v>
      </c>
      <c r="H44" s="110">
        <v>0</v>
      </c>
      <c r="I44" s="110">
        <v>0</v>
      </c>
      <c r="J44" s="132"/>
      <c r="K44" s="132"/>
    </row>
    <row r="45" spans="1:11" ht="27.6" x14ac:dyDescent="0.3">
      <c r="A45" s="14" t="s">
        <v>41</v>
      </c>
      <c r="B45" s="30"/>
      <c r="C45" s="30"/>
      <c r="D45" s="55"/>
      <c r="E45" s="5" t="s">
        <v>188</v>
      </c>
      <c r="F45" s="97">
        <f t="shared" ref="F45:I45" si="14">F46</f>
        <v>100000000</v>
      </c>
      <c r="G45" s="95">
        <f t="shared" si="14"/>
        <v>0</v>
      </c>
      <c r="H45" s="95">
        <f t="shared" si="14"/>
        <v>0</v>
      </c>
      <c r="I45" s="95">
        <f t="shared" si="14"/>
        <v>0</v>
      </c>
      <c r="J45" s="132">
        <v>0</v>
      </c>
      <c r="K45" s="132">
        <v>0</v>
      </c>
    </row>
    <row r="46" spans="1:11" ht="41.4" x14ac:dyDescent="0.3">
      <c r="A46" s="7" t="s">
        <v>42</v>
      </c>
      <c r="B46" s="31" t="s">
        <v>138</v>
      </c>
      <c r="C46" s="31" t="s">
        <v>141</v>
      </c>
      <c r="D46" s="56" t="s">
        <v>145</v>
      </c>
      <c r="E46" s="6" t="s">
        <v>189</v>
      </c>
      <c r="F46" s="96">
        <v>100000000</v>
      </c>
      <c r="G46" s="110">
        <v>0</v>
      </c>
      <c r="H46" s="110">
        <v>0</v>
      </c>
      <c r="I46" s="110">
        <v>0</v>
      </c>
      <c r="J46" s="132"/>
      <c r="K46" s="132"/>
    </row>
    <row r="47" spans="1:11" x14ac:dyDescent="0.3">
      <c r="A47" s="14" t="s">
        <v>43</v>
      </c>
      <c r="B47" s="31"/>
      <c r="C47" s="31"/>
      <c r="D47" s="56"/>
      <c r="E47" s="5" t="s">
        <v>190</v>
      </c>
      <c r="F47" s="97">
        <f t="shared" ref="F47:I47" si="15">SUM(F48:F49)</f>
        <v>155000000</v>
      </c>
      <c r="G47" s="95">
        <f t="shared" si="15"/>
        <v>0</v>
      </c>
      <c r="H47" s="95">
        <f t="shared" si="15"/>
        <v>0</v>
      </c>
      <c r="I47" s="95">
        <f t="shared" si="15"/>
        <v>0</v>
      </c>
      <c r="J47" s="132">
        <v>0</v>
      </c>
      <c r="K47" s="132">
        <v>0</v>
      </c>
    </row>
    <row r="48" spans="1:11" ht="27.6" x14ac:dyDescent="0.3">
      <c r="A48" s="7" t="s">
        <v>44</v>
      </c>
      <c r="B48" s="31" t="s">
        <v>138</v>
      </c>
      <c r="C48" s="31" t="s">
        <v>141</v>
      </c>
      <c r="D48" s="56" t="s">
        <v>145</v>
      </c>
      <c r="E48" s="6" t="s">
        <v>191</v>
      </c>
      <c r="F48" s="96">
        <v>140000000</v>
      </c>
      <c r="G48" s="110">
        <v>0</v>
      </c>
      <c r="H48" s="110">
        <v>0</v>
      </c>
      <c r="I48" s="110">
        <v>0</v>
      </c>
      <c r="J48" s="132"/>
      <c r="K48" s="132"/>
    </row>
    <row r="49" spans="1:11" ht="27.6" x14ac:dyDescent="0.3">
      <c r="A49" s="11" t="s">
        <v>45</v>
      </c>
      <c r="B49" s="34" t="s">
        <v>138</v>
      </c>
      <c r="C49" s="34" t="s">
        <v>141</v>
      </c>
      <c r="D49" s="58" t="s">
        <v>145</v>
      </c>
      <c r="E49" s="77" t="s">
        <v>192</v>
      </c>
      <c r="F49" s="102">
        <v>15000000</v>
      </c>
      <c r="G49" s="112">
        <v>0</v>
      </c>
      <c r="H49" s="112">
        <v>0</v>
      </c>
      <c r="I49" s="112">
        <v>0</v>
      </c>
      <c r="J49" s="132"/>
      <c r="K49" s="132"/>
    </row>
    <row r="50" spans="1:11" x14ac:dyDescent="0.3">
      <c r="A50" s="14" t="s">
        <v>46</v>
      </c>
      <c r="B50" s="30"/>
      <c r="C50" s="30"/>
      <c r="D50" s="55"/>
      <c r="E50" s="5" t="s">
        <v>193</v>
      </c>
      <c r="F50" s="97">
        <f t="shared" ref="F50:I50" si="16">F51</f>
        <v>3584900</v>
      </c>
      <c r="G50" s="95">
        <f t="shared" si="16"/>
        <v>3208500</v>
      </c>
      <c r="H50" s="95">
        <f t="shared" si="16"/>
        <v>3208500</v>
      </c>
      <c r="I50" s="95">
        <f t="shared" si="16"/>
        <v>3208500</v>
      </c>
      <c r="J50" s="132">
        <v>0.89500404474322859</v>
      </c>
      <c r="K50" s="132">
        <v>0.89500404474322859</v>
      </c>
    </row>
    <row r="51" spans="1:11" ht="27.6" x14ac:dyDescent="0.3">
      <c r="A51" s="11" t="s">
        <v>47</v>
      </c>
      <c r="B51" s="34" t="s">
        <v>138</v>
      </c>
      <c r="C51" s="34" t="s">
        <v>141</v>
      </c>
      <c r="D51" s="58" t="s">
        <v>145</v>
      </c>
      <c r="E51" s="77" t="s">
        <v>194</v>
      </c>
      <c r="F51" s="102">
        <v>3584900</v>
      </c>
      <c r="G51" s="112">
        <v>3208500</v>
      </c>
      <c r="H51" s="112">
        <v>3208500</v>
      </c>
      <c r="I51" s="112">
        <v>3208500</v>
      </c>
      <c r="J51" s="132"/>
      <c r="K51" s="132"/>
    </row>
    <row r="52" spans="1:11" ht="31.2" x14ac:dyDescent="0.3">
      <c r="A52" s="15" t="s">
        <v>48</v>
      </c>
      <c r="B52" s="37"/>
      <c r="C52" s="37"/>
      <c r="D52" s="46"/>
      <c r="E52" s="79" t="s">
        <v>195</v>
      </c>
      <c r="F52" s="104">
        <f t="shared" ref="F52:I52" si="17">F53+F81</f>
        <v>34433584535.729996</v>
      </c>
      <c r="G52" s="114">
        <f t="shared" si="17"/>
        <v>28621025466.370003</v>
      </c>
      <c r="H52" s="114">
        <f t="shared" si="17"/>
        <v>13661421011.869999</v>
      </c>
      <c r="I52" s="114">
        <f t="shared" si="17"/>
        <v>13564562641.849998</v>
      </c>
      <c r="J52" s="132">
        <v>0.83119506296741796</v>
      </c>
      <c r="K52" s="132">
        <v>0.39674698977953432</v>
      </c>
    </row>
    <row r="53" spans="1:11" ht="15.6" x14ac:dyDescent="0.3">
      <c r="A53" s="3" t="s">
        <v>49</v>
      </c>
      <c r="B53" s="28"/>
      <c r="C53" s="28"/>
      <c r="D53" s="54"/>
      <c r="E53" s="70" t="s">
        <v>196</v>
      </c>
      <c r="F53" s="105">
        <f t="shared" ref="F53:I53" si="18">SUM(F54+F56+F60+F72)</f>
        <v>3146253570.9900002</v>
      </c>
      <c r="G53" s="93">
        <f t="shared" si="18"/>
        <v>1529278277.99</v>
      </c>
      <c r="H53" s="93">
        <f t="shared" si="18"/>
        <v>588890645.06999993</v>
      </c>
      <c r="I53" s="93">
        <f t="shared" si="18"/>
        <v>582857216.06999993</v>
      </c>
      <c r="J53" s="132">
        <v>0.48606326333347544</v>
      </c>
      <c r="K53" s="132">
        <v>0.18717202278286157</v>
      </c>
    </row>
    <row r="54" spans="1:11" ht="31.2" x14ac:dyDescent="0.3">
      <c r="A54" s="14" t="s">
        <v>50</v>
      </c>
      <c r="B54" s="30" t="s">
        <v>137</v>
      </c>
      <c r="C54" s="30" t="s">
        <v>140</v>
      </c>
      <c r="D54" s="55" t="s">
        <v>145</v>
      </c>
      <c r="E54" s="71" t="s">
        <v>197</v>
      </c>
      <c r="F54" s="98">
        <f t="shared" ref="F54:I54" si="19">F55</f>
        <v>5991136.3700000001</v>
      </c>
      <c r="G54" s="94">
        <f t="shared" si="19"/>
        <v>5991136.3700000001</v>
      </c>
      <c r="H54" s="94">
        <f t="shared" si="19"/>
        <v>991136.37</v>
      </c>
      <c r="I54" s="94">
        <f t="shared" si="19"/>
        <v>991136.37</v>
      </c>
      <c r="J54" s="132">
        <v>1</v>
      </c>
      <c r="K54" s="132">
        <v>0.16543378564424163</v>
      </c>
    </row>
    <row r="55" spans="1:11" ht="27.6" x14ac:dyDescent="0.3">
      <c r="A55" s="7" t="s">
        <v>51</v>
      </c>
      <c r="B55" s="31" t="s">
        <v>137</v>
      </c>
      <c r="C55" s="31" t="s">
        <v>140</v>
      </c>
      <c r="D55" s="56" t="s">
        <v>145</v>
      </c>
      <c r="E55" s="6" t="s">
        <v>198</v>
      </c>
      <c r="F55" s="96">
        <v>5991136.3700000001</v>
      </c>
      <c r="G55" s="110">
        <v>5991136.3700000001</v>
      </c>
      <c r="H55" s="110">
        <v>991136.37</v>
      </c>
      <c r="I55" s="110">
        <v>991136.37</v>
      </c>
      <c r="J55" s="132"/>
      <c r="K55" s="132"/>
    </row>
    <row r="56" spans="1:11" ht="41.4" x14ac:dyDescent="0.3">
      <c r="A56" s="14" t="s">
        <v>52</v>
      </c>
      <c r="B56" s="30" t="s">
        <v>137</v>
      </c>
      <c r="C56" s="30" t="s">
        <v>140</v>
      </c>
      <c r="D56" s="55" t="s">
        <v>145</v>
      </c>
      <c r="E56" s="5" t="s">
        <v>199</v>
      </c>
      <c r="F56" s="97">
        <f t="shared" ref="F56:I56" si="20">SUM(F57:F59)</f>
        <v>1608499988.6300001</v>
      </c>
      <c r="G56" s="95">
        <f t="shared" si="20"/>
        <v>256128494.63</v>
      </c>
      <c r="H56" s="95">
        <f t="shared" si="20"/>
        <v>58099468.630000003</v>
      </c>
      <c r="I56" s="95">
        <f t="shared" si="20"/>
        <v>58099468.630000003</v>
      </c>
      <c r="J56" s="132">
        <v>0.15923437764407514</v>
      </c>
      <c r="K56" s="132">
        <v>3.6120279167353171E-2</v>
      </c>
    </row>
    <row r="57" spans="1:11" ht="27.6" x14ac:dyDescent="0.3">
      <c r="A57" s="16" t="s">
        <v>53</v>
      </c>
      <c r="B57" s="38" t="s">
        <v>137</v>
      </c>
      <c r="C57" s="38" t="s">
        <v>140</v>
      </c>
      <c r="D57" s="61" t="s">
        <v>145</v>
      </c>
      <c r="E57" s="80" t="s">
        <v>200</v>
      </c>
      <c r="F57" s="106">
        <v>499988.63</v>
      </c>
      <c r="G57" s="124">
        <v>499988.63</v>
      </c>
      <c r="H57" s="124">
        <v>99988.63</v>
      </c>
      <c r="I57" s="124">
        <v>99988.63</v>
      </c>
      <c r="J57" s="132"/>
      <c r="K57" s="132"/>
    </row>
    <row r="58" spans="1:11" ht="27.6" x14ac:dyDescent="0.3">
      <c r="A58" s="16" t="s">
        <v>54</v>
      </c>
      <c r="B58" s="38" t="s">
        <v>137</v>
      </c>
      <c r="C58" s="38" t="s">
        <v>140</v>
      </c>
      <c r="D58" s="61" t="s">
        <v>145</v>
      </c>
      <c r="E58" s="80" t="s">
        <v>201</v>
      </c>
      <c r="F58" s="106">
        <v>350000000</v>
      </c>
      <c r="G58" s="124">
        <v>197629026</v>
      </c>
      <c r="H58" s="124">
        <v>0</v>
      </c>
      <c r="I58" s="124">
        <v>0</v>
      </c>
      <c r="J58" s="132"/>
      <c r="K58" s="132"/>
    </row>
    <row r="59" spans="1:11" ht="27.6" x14ac:dyDescent="0.3">
      <c r="A59" s="16" t="s">
        <v>54</v>
      </c>
      <c r="B59" s="38" t="s">
        <v>138</v>
      </c>
      <c r="C59" s="38" t="s">
        <v>141</v>
      </c>
      <c r="D59" s="61" t="s">
        <v>145</v>
      </c>
      <c r="E59" s="80" t="s">
        <v>201</v>
      </c>
      <c r="F59" s="106">
        <v>1258000000</v>
      </c>
      <c r="G59" s="124">
        <v>57999480</v>
      </c>
      <c r="H59" s="124">
        <v>57999480</v>
      </c>
      <c r="I59" s="124">
        <v>57999480</v>
      </c>
      <c r="J59" s="132"/>
      <c r="K59" s="132"/>
    </row>
    <row r="60" spans="1:11" ht="41.4" x14ac:dyDescent="0.3">
      <c r="A60" s="14" t="s">
        <v>55</v>
      </c>
      <c r="B60" s="30"/>
      <c r="C60" s="30"/>
      <c r="D60" s="55"/>
      <c r="E60" s="5" t="s">
        <v>202</v>
      </c>
      <c r="F60" s="97">
        <f>SUM(F61:F71)</f>
        <v>1220669536.9000001</v>
      </c>
      <c r="G60" s="95">
        <f t="shared" ref="G60:I60" si="21">SUM(G61:G71)</f>
        <v>973065737.9000001</v>
      </c>
      <c r="H60" s="95">
        <f t="shared" si="21"/>
        <v>463607130.97999996</v>
      </c>
      <c r="I60" s="95">
        <f t="shared" si="21"/>
        <v>457573701.97999996</v>
      </c>
      <c r="J60" s="132">
        <v>0.79715738656933144</v>
      </c>
      <c r="K60" s="132">
        <v>0.37979741196570849</v>
      </c>
    </row>
    <row r="61" spans="1:11" ht="27.6" x14ac:dyDescent="0.3">
      <c r="A61" s="7" t="s">
        <v>56</v>
      </c>
      <c r="B61" s="31" t="s">
        <v>137</v>
      </c>
      <c r="C61" s="31" t="s">
        <v>140</v>
      </c>
      <c r="D61" s="56" t="s">
        <v>145</v>
      </c>
      <c r="E61" s="6" t="s">
        <v>203</v>
      </c>
      <c r="F61" s="96">
        <v>8954772.7200000007</v>
      </c>
      <c r="G61" s="110">
        <v>8954772.7200000007</v>
      </c>
      <c r="H61" s="110">
        <v>1754772.72</v>
      </c>
      <c r="I61" s="110">
        <v>1754772.72</v>
      </c>
      <c r="J61" s="132"/>
      <c r="K61" s="132"/>
    </row>
    <row r="62" spans="1:11" ht="41.4" x14ac:dyDescent="0.3">
      <c r="A62" s="7" t="s">
        <v>57</v>
      </c>
      <c r="B62" s="31" t="s">
        <v>137</v>
      </c>
      <c r="C62" s="31" t="s">
        <v>140</v>
      </c>
      <c r="D62" s="56" t="s">
        <v>145</v>
      </c>
      <c r="E62" s="6" t="s">
        <v>204</v>
      </c>
      <c r="F62" s="96">
        <v>5044034.1100000003</v>
      </c>
      <c r="G62" s="110">
        <v>5044034.1100000003</v>
      </c>
      <c r="H62" s="110">
        <v>1044034.11</v>
      </c>
      <c r="I62" s="110">
        <v>1044034.11</v>
      </c>
      <c r="J62" s="132"/>
      <c r="K62" s="132"/>
    </row>
    <row r="63" spans="1:11" ht="41.4" x14ac:dyDescent="0.3">
      <c r="A63" s="16" t="s">
        <v>57</v>
      </c>
      <c r="B63" s="38" t="s">
        <v>138</v>
      </c>
      <c r="C63" s="38" t="s">
        <v>141</v>
      </c>
      <c r="D63" s="61" t="s">
        <v>145</v>
      </c>
      <c r="E63" s="80" t="s">
        <v>204</v>
      </c>
      <c r="F63" s="106">
        <v>43815490</v>
      </c>
      <c r="G63" s="124">
        <v>40829300</v>
      </c>
      <c r="H63" s="124">
        <v>40829300</v>
      </c>
      <c r="I63" s="124">
        <v>40829300</v>
      </c>
      <c r="J63" s="132"/>
      <c r="K63" s="132"/>
    </row>
    <row r="64" spans="1:11" ht="41.4" x14ac:dyDescent="0.3">
      <c r="A64" s="7" t="s">
        <v>58</v>
      </c>
      <c r="B64" s="31" t="s">
        <v>137</v>
      </c>
      <c r="C64" s="31" t="s">
        <v>140</v>
      </c>
      <c r="D64" s="56" t="s">
        <v>145</v>
      </c>
      <c r="E64" s="6" t="s">
        <v>205</v>
      </c>
      <c r="F64" s="96">
        <v>655105250</v>
      </c>
      <c r="G64" s="110">
        <v>636105250</v>
      </c>
      <c r="H64" s="110">
        <v>285318124.07999998</v>
      </c>
      <c r="I64" s="110">
        <v>279284695.07999998</v>
      </c>
      <c r="J64" s="132"/>
      <c r="K64" s="132"/>
    </row>
    <row r="65" spans="1:11" ht="41.4" x14ac:dyDescent="0.3">
      <c r="A65" s="7" t="s">
        <v>59</v>
      </c>
      <c r="B65" s="31" t="s">
        <v>137</v>
      </c>
      <c r="C65" s="31" t="s">
        <v>140</v>
      </c>
      <c r="D65" s="56" t="s">
        <v>145</v>
      </c>
      <c r="E65" s="6" t="s">
        <v>206</v>
      </c>
      <c r="F65" s="96">
        <v>23775113.629999999</v>
      </c>
      <c r="G65" s="110">
        <v>23775113.629999999</v>
      </c>
      <c r="H65" s="110">
        <v>4775113.63</v>
      </c>
      <c r="I65" s="110">
        <v>4775113.63</v>
      </c>
      <c r="J65" s="132"/>
      <c r="K65" s="132"/>
    </row>
    <row r="66" spans="1:11" ht="41.4" x14ac:dyDescent="0.3">
      <c r="A66" s="7" t="s">
        <v>59</v>
      </c>
      <c r="B66" s="31" t="s">
        <v>138</v>
      </c>
      <c r="C66" s="31" t="s">
        <v>141</v>
      </c>
      <c r="D66" s="56" t="s">
        <v>145</v>
      </c>
      <c r="E66" s="6" t="s">
        <v>206</v>
      </c>
      <c r="F66" s="96">
        <v>153160000</v>
      </c>
      <c r="G66" s="110">
        <v>32709736</v>
      </c>
      <c r="H66" s="110">
        <v>14728700</v>
      </c>
      <c r="I66" s="110">
        <v>14728700</v>
      </c>
      <c r="J66" s="132"/>
      <c r="K66" s="132"/>
    </row>
    <row r="67" spans="1:11" ht="27.6" x14ac:dyDescent="0.3">
      <c r="A67" s="7" t="s">
        <v>60</v>
      </c>
      <c r="B67" s="31" t="s">
        <v>137</v>
      </c>
      <c r="C67" s="31" t="s">
        <v>140</v>
      </c>
      <c r="D67" s="56" t="s">
        <v>145</v>
      </c>
      <c r="E67" s="6" t="s">
        <v>207</v>
      </c>
      <c r="F67" s="96">
        <v>44057954.539999999</v>
      </c>
      <c r="G67" s="110">
        <v>44057954.539999999</v>
      </c>
      <c r="H67" s="110">
        <v>8057954.54</v>
      </c>
      <c r="I67" s="110">
        <v>8057954.54</v>
      </c>
      <c r="J67" s="132"/>
      <c r="K67" s="132"/>
    </row>
    <row r="68" spans="1:11" ht="27.6" x14ac:dyDescent="0.3">
      <c r="A68" s="7" t="s">
        <v>60</v>
      </c>
      <c r="B68" s="31" t="s">
        <v>138</v>
      </c>
      <c r="C68" s="31" t="s">
        <v>141</v>
      </c>
      <c r="D68" s="56" t="s">
        <v>145</v>
      </c>
      <c r="E68" s="6" t="s">
        <v>207</v>
      </c>
      <c r="F68" s="96">
        <v>87000000</v>
      </c>
      <c r="G68" s="110">
        <v>2995000</v>
      </c>
      <c r="H68" s="110">
        <v>0</v>
      </c>
      <c r="I68" s="110">
        <v>0</v>
      </c>
      <c r="J68" s="132"/>
      <c r="K68" s="132"/>
    </row>
    <row r="69" spans="1:11" ht="41.4" x14ac:dyDescent="0.3">
      <c r="A69" s="7" t="s">
        <v>61</v>
      </c>
      <c r="B69" s="31" t="s">
        <v>137</v>
      </c>
      <c r="C69" s="31" t="s">
        <v>140</v>
      </c>
      <c r="D69" s="56" t="s">
        <v>145</v>
      </c>
      <c r="E69" s="6" t="s">
        <v>208</v>
      </c>
      <c r="F69" s="96">
        <v>8556818.1899999995</v>
      </c>
      <c r="G69" s="110">
        <v>8556818.1899999995</v>
      </c>
      <c r="H69" s="110">
        <v>556818.18999999994</v>
      </c>
      <c r="I69" s="110">
        <v>556818.18999999994</v>
      </c>
      <c r="J69" s="132"/>
      <c r="K69" s="132"/>
    </row>
    <row r="70" spans="1:11" ht="27.6" x14ac:dyDescent="0.3">
      <c r="A70" s="16" t="s">
        <v>62</v>
      </c>
      <c r="B70" s="38" t="s">
        <v>137</v>
      </c>
      <c r="C70" s="38" t="s">
        <v>140</v>
      </c>
      <c r="D70" s="61" t="s">
        <v>145</v>
      </c>
      <c r="E70" s="80" t="s">
        <v>209</v>
      </c>
      <c r="F70" s="106">
        <v>58975058.710000001</v>
      </c>
      <c r="G70" s="124">
        <v>58975058.710000001</v>
      </c>
      <c r="H70" s="124">
        <v>52975058.710000001</v>
      </c>
      <c r="I70" s="124">
        <v>52975058.710000001</v>
      </c>
      <c r="J70" s="132"/>
      <c r="K70" s="132"/>
    </row>
    <row r="71" spans="1:11" ht="27.6" x14ac:dyDescent="0.3">
      <c r="A71" s="7" t="s">
        <v>62</v>
      </c>
      <c r="B71" s="31" t="s">
        <v>138</v>
      </c>
      <c r="C71" s="31" t="s">
        <v>141</v>
      </c>
      <c r="D71" s="56" t="s">
        <v>145</v>
      </c>
      <c r="E71" s="6" t="s">
        <v>209</v>
      </c>
      <c r="F71" s="96">
        <v>132225045</v>
      </c>
      <c r="G71" s="110">
        <v>111062700</v>
      </c>
      <c r="H71" s="110">
        <v>53567255</v>
      </c>
      <c r="I71" s="110">
        <v>53567255</v>
      </c>
      <c r="J71" s="132"/>
      <c r="K71" s="132"/>
    </row>
    <row r="72" spans="1:11" ht="27.6" x14ac:dyDescent="0.3">
      <c r="A72" s="14" t="s">
        <v>63</v>
      </c>
      <c r="B72" s="30"/>
      <c r="C72" s="30"/>
      <c r="D72" s="55"/>
      <c r="E72" s="5" t="s">
        <v>210</v>
      </c>
      <c r="F72" s="97">
        <f t="shared" ref="F72:I72" si="22">SUM(F73:F80)</f>
        <v>311092909.08999997</v>
      </c>
      <c r="G72" s="95">
        <f t="shared" si="22"/>
        <v>294092909.08999997</v>
      </c>
      <c r="H72" s="95">
        <f t="shared" si="22"/>
        <v>66192909.090000004</v>
      </c>
      <c r="I72" s="95">
        <f t="shared" si="22"/>
        <v>66192909.090000004</v>
      </c>
      <c r="J72" s="132">
        <v>0.94535394570796261</v>
      </c>
      <c r="K72" s="132">
        <v>0.2127753708164728</v>
      </c>
    </row>
    <row r="73" spans="1:11" ht="27.6" x14ac:dyDescent="0.3">
      <c r="A73" s="16" t="s">
        <v>64</v>
      </c>
      <c r="B73" s="38" t="s">
        <v>137</v>
      </c>
      <c r="C73" s="38" t="s">
        <v>140</v>
      </c>
      <c r="D73" s="61" t="s">
        <v>145</v>
      </c>
      <c r="E73" s="80" t="s">
        <v>211</v>
      </c>
      <c r="F73" s="106">
        <v>162426136.34999999</v>
      </c>
      <c r="G73" s="124">
        <v>162426136.34999999</v>
      </c>
      <c r="H73" s="124">
        <v>30426136.350000001</v>
      </c>
      <c r="I73" s="124">
        <v>30426136.350000001</v>
      </c>
      <c r="J73" s="132"/>
      <c r="K73" s="132"/>
    </row>
    <row r="74" spans="1:11" ht="27.6" x14ac:dyDescent="0.3">
      <c r="A74" s="16" t="s">
        <v>64</v>
      </c>
      <c r="B74" s="38" t="s">
        <v>138</v>
      </c>
      <c r="C74" s="38" t="s">
        <v>141</v>
      </c>
      <c r="D74" s="61" t="s">
        <v>145</v>
      </c>
      <c r="E74" s="80" t="s">
        <v>211</v>
      </c>
      <c r="F74" s="106">
        <v>2500000</v>
      </c>
      <c r="G74" s="124">
        <v>0</v>
      </c>
      <c r="H74" s="124">
        <v>0</v>
      </c>
      <c r="I74" s="124">
        <v>0</v>
      </c>
      <c r="J74" s="132"/>
      <c r="K74" s="132"/>
    </row>
    <row r="75" spans="1:11" ht="27.6" x14ac:dyDescent="0.3">
      <c r="A75" s="16" t="s">
        <v>65</v>
      </c>
      <c r="B75" s="38" t="s">
        <v>137</v>
      </c>
      <c r="C75" s="38" t="s">
        <v>140</v>
      </c>
      <c r="D75" s="61" t="s">
        <v>145</v>
      </c>
      <c r="E75" s="6" t="s">
        <v>191</v>
      </c>
      <c r="F75" s="106">
        <v>1973863.63</v>
      </c>
      <c r="G75" s="124">
        <v>1973863.63</v>
      </c>
      <c r="H75" s="124">
        <v>373863.63</v>
      </c>
      <c r="I75" s="124">
        <v>373863.63</v>
      </c>
      <c r="J75" s="132"/>
      <c r="K75" s="132"/>
    </row>
    <row r="76" spans="1:11" ht="27.6" x14ac:dyDescent="0.3">
      <c r="A76" s="16" t="s">
        <v>66</v>
      </c>
      <c r="B76" s="38" t="s">
        <v>138</v>
      </c>
      <c r="C76" s="38" t="s">
        <v>141</v>
      </c>
      <c r="D76" s="61" t="s">
        <v>145</v>
      </c>
      <c r="E76" s="80" t="s">
        <v>212</v>
      </c>
      <c r="F76" s="106">
        <v>15000000</v>
      </c>
      <c r="G76" s="124">
        <v>15000000</v>
      </c>
      <c r="H76" s="124">
        <v>15000000</v>
      </c>
      <c r="I76" s="124">
        <v>15000000</v>
      </c>
      <c r="J76" s="132"/>
      <c r="K76" s="132"/>
    </row>
    <row r="77" spans="1:11" ht="27.6" x14ac:dyDescent="0.3">
      <c r="A77" s="16" t="s">
        <v>67</v>
      </c>
      <c r="B77" s="38" t="s">
        <v>138</v>
      </c>
      <c r="C77" s="38" t="s">
        <v>141</v>
      </c>
      <c r="D77" s="61" t="s">
        <v>145</v>
      </c>
      <c r="E77" s="80" t="s">
        <v>213</v>
      </c>
      <c r="F77" s="106">
        <v>4000000</v>
      </c>
      <c r="G77" s="124">
        <v>0</v>
      </c>
      <c r="H77" s="124">
        <v>0</v>
      </c>
      <c r="I77" s="124">
        <v>0</v>
      </c>
      <c r="J77" s="132"/>
      <c r="K77" s="132"/>
    </row>
    <row r="78" spans="1:11" ht="27.6" x14ac:dyDescent="0.3">
      <c r="A78" s="16" t="s">
        <v>68</v>
      </c>
      <c r="B78" s="38" t="s">
        <v>137</v>
      </c>
      <c r="C78" s="38" t="s">
        <v>140</v>
      </c>
      <c r="D78" s="61" t="s">
        <v>145</v>
      </c>
      <c r="E78" s="80" t="s">
        <v>214</v>
      </c>
      <c r="F78" s="106">
        <v>114692909.11</v>
      </c>
      <c r="G78" s="124">
        <v>114692909.11</v>
      </c>
      <c r="H78" s="124">
        <v>20392909.109999999</v>
      </c>
      <c r="I78" s="124">
        <v>20392909.109999999</v>
      </c>
      <c r="J78" s="132"/>
      <c r="K78" s="132"/>
    </row>
    <row r="79" spans="1:11" ht="27.6" x14ac:dyDescent="0.3">
      <c r="A79" s="17" t="s">
        <v>68</v>
      </c>
      <c r="B79" s="39" t="s">
        <v>138</v>
      </c>
      <c r="C79" s="39" t="s">
        <v>141</v>
      </c>
      <c r="D79" s="62" t="s">
        <v>145</v>
      </c>
      <c r="E79" s="81" t="s">
        <v>214</v>
      </c>
      <c r="F79" s="107">
        <v>3000000</v>
      </c>
      <c r="G79" s="125">
        <v>0</v>
      </c>
      <c r="H79" s="125">
        <v>0</v>
      </c>
      <c r="I79" s="125">
        <v>0</v>
      </c>
      <c r="J79" s="132"/>
      <c r="K79" s="132"/>
    </row>
    <row r="80" spans="1:11" ht="27.6" x14ac:dyDescent="0.3">
      <c r="A80" s="17" t="s">
        <v>69</v>
      </c>
      <c r="B80" s="39" t="s">
        <v>138</v>
      </c>
      <c r="C80" s="39" t="s">
        <v>141</v>
      </c>
      <c r="D80" s="62" t="s">
        <v>145</v>
      </c>
      <c r="E80" s="81" t="s">
        <v>192</v>
      </c>
      <c r="F80" s="107">
        <v>7500000</v>
      </c>
      <c r="G80" s="125">
        <v>0</v>
      </c>
      <c r="H80" s="125">
        <v>0</v>
      </c>
      <c r="I80" s="125">
        <v>0</v>
      </c>
      <c r="J80" s="132"/>
      <c r="K80" s="132"/>
    </row>
    <row r="81" spans="1:11" ht="15.6" x14ac:dyDescent="0.3">
      <c r="A81" s="15" t="s">
        <v>70</v>
      </c>
      <c r="B81" s="37"/>
      <c r="C81" s="37"/>
      <c r="D81" s="46"/>
      <c r="E81" s="79" t="s">
        <v>215</v>
      </c>
      <c r="F81" s="104">
        <f t="shared" ref="F81:I81" si="23">SUM(F82+F93+F97+F109+F117+F118)</f>
        <v>31287330964.739998</v>
      </c>
      <c r="G81" s="114">
        <f t="shared" si="23"/>
        <v>27091747188.380001</v>
      </c>
      <c r="H81" s="114">
        <f t="shared" si="23"/>
        <v>13072530366.799999</v>
      </c>
      <c r="I81" s="114">
        <f t="shared" si="23"/>
        <v>12981705425.779999</v>
      </c>
      <c r="J81" s="132">
        <v>0.86590151198616749</v>
      </c>
      <c r="K81" s="132">
        <v>0.41782184557488777</v>
      </c>
    </row>
    <row r="82" spans="1:11" ht="82.8" x14ac:dyDescent="0.3">
      <c r="A82" s="18" t="s">
        <v>71</v>
      </c>
      <c r="B82" s="40"/>
      <c r="C82" s="40"/>
      <c r="D82" s="63"/>
      <c r="E82" s="82" t="s">
        <v>216</v>
      </c>
      <c r="F82" s="108">
        <f t="shared" ref="F82:H82" si="24">SUM(F83:F92)</f>
        <v>4305995632.8500004</v>
      </c>
      <c r="G82" s="126">
        <f t="shared" si="24"/>
        <v>3654824010.0599999</v>
      </c>
      <c r="H82" s="126">
        <f t="shared" si="24"/>
        <v>1686163037.6500001</v>
      </c>
      <c r="I82" s="126">
        <f>SUM(I83:I92)</f>
        <v>1669503784.6500001</v>
      </c>
      <c r="J82" s="132">
        <v>0.84877559609622488</v>
      </c>
      <c r="K82" s="132">
        <v>0.39158493909897046</v>
      </c>
    </row>
    <row r="83" spans="1:11" ht="27.6" x14ac:dyDescent="0.3">
      <c r="A83" s="16" t="s">
        <v>72</v>
      </c>
      <c r="B83" s="38" t="s">
        <v>137</v>
      </c>
      <c r="C83" s="38" t="s">
        <v>140</v>
      </c>
      <c r="D83" s="61" t="s">
        <v>145</v>
      </c>
      <c r="E83" s="80" t="s">
        <v>217</v>
      </c>
      <c r="F83" s="106">
        <v>365044411.26999998</v>
      </c>
      <c r="G83" s="124">
        <v>345613296.74000001</v>
      </c>
      <c r="H83" s="124">
        <v>126936364.17</v>
      </c>
      <c r="I83" s="124">
        <v>126936364.17</v>
      </c>
      <c r="J83" s="132"/>
      <c r="K83" s="132"/>
    </row>
    <row r="84" spans="1:11" ht="27.6" x14ac:dyDescent="0.3">
      <c r="A84" s="7" t="s">
        <v>72</v>
      </c>
      <c r="B84" s="31" t="s">
        <v>138</v>
      </c>
      <c r="C84" s="31" t="s">
        <v>141</v>
      </c>
      <c r="D84" s="56" t="s">
        <v>145</v>
      </c>
      <c r="E84" s="6" t="s">
        <v>217</v>
      </c>
      <c r="F84" s="96">
        <v>200464036</v>
      </c>
      <c r="G84" s="110">
        <v>190413408.40000001</v>
      </c>
      <c r="H84" s="110">
        <v>50895988.560000002</v>
      </c>
      <c r="I84" s="110">
        <v>50895988.560000002</v>
      </c>
      <c r="J84" s="132"/>
      <c r="K84" s="132"/>
    </row>
    <row r="85" spans="1:11" ht="27.6" x14ac:dyDescent="0.3">
      <c r="A85" s="16" t="s">
        <v>73</v>
      </c>
      <c r="B85" s="38" t="s">
        <v>137</v>
      </c>
      <c r="C85" s="38" t="s">
        <v>140</v>
      </c>
      <c r="D85" s="61" t="s">
        <v>145</v>
      </c>
      <c r="E85" s="80" t="s">
        <v>218</v>
      </c>
      <c r="F85" s="106">
        <v>1411232587</v>
      </c>
      <c r="G85" s="124">
        <v>1411144012</v>
      </c>
      <c r="H85" s="124">
        <v>251444722</v>
      </c>
      <c r="I85" s="124">
        <v>251444722</v>
      </c>
      <c r="J85" s="132"/>
      <c r="K85" s="132"/>
    </row>
    <row r="86" spans="1:11" ht="27.6" x14ac:dyDescent="0.3">
      <c r="A86" s="16" t="s">
        <v>73</v>
      </c>
      <c r="B86" s="38" t="s">
        <v>138</v>
      </c>
      <c r="C86" s="38" t="s">
        <v>141</v>
      </c>
      <c r="D86" s="61" t="s">
        <v>145</v>
      </c>
      <c r="E86" s="80" t="s">
        <v>218</v>
      </c>
      <c r="F86" s="106">
        <v>5000000</v>
      </c>
      <c r="G86" s="124">
        <v>196400</v>
      </c>
      <c r="H86" s="124">
        <v>196400</v>
      </c>
      <c r="I86" s="124">
        <v>68000</v>
      </c>
      <c r="J86" s="132"/>
      <c r="K86" s="132"/>
    </row>
    <row r="87" spans="1:11" ht="27.6" x14ac:dyDescent="0.3">
      <c r="A87" s="16" t="s">
        <v>74</v>
      </c>
      <c r="B87" s="38" t="s">
        <v>138</v>
      </c>
      <c r="C87" s="38" t="s">
        <v>141</v>
      </c>
      <c r="D87" s="61" t="s">
        <v>145</v>
      </c>
      <c r="E87" s="80" t="s">
        <v>219</v>
      </c>
      <c r="F87" s="106">
        <v>70000000</v>
      </c>
      <c r="G87" s="124">
        <v>70000000</v>
      </c>
      <c r="H87" s="124">
        <v>0</v>
      </c>
      <c r="I87" s="124">
        <v>0</v>
      </c>
      <c r="J87" s="132"/>
      <c r="K87" s="132"/>
    </row>
    <row r="88" spans="1:11" ht="27.6" x14ac:dyDescent="0.3">
      <c r="A88" s="16" t="s">
        <v>75</v>
      </c>
      <c r="B88" s="38" t="s">
        <v>137</v>
      </c>
      <c r="C88" s="38" t="s">
        <v>140</v>
      </c>
      <c r="D88" s="61" t="s">
        <v>145</v>
      </c>
      <c r="E88" s="80" t="s">
        <v>220</v>
      </c>
      <c r="F88" s="106">
        <v>2340700</v>
      </c>
      <c r="G88" s="124">
        <v>2340700</v>
      </c>
      <c r="H88" s="124">
        <v>2340700</v>
      </c>
      <c r="I88" s="124">
        <v>2340700</v>
      </c>
      <c r="J88" s="132"/>
      <c r="K88" s="132"/>
    </row>
    <row r="89" spans="1:11" ht="27.6" x14ac:dyDescent="0.3">
      <c r="A89" s="16" t="s">
        <v>76</v>
      </c>
      <c r="B89" s="38" t="s">
        <v>137</v>
      </c>
      <c r="C89" s="38" t="s">
        <v>140</v>
      </c>
      <c r="D89" s="61" t="s">
        <v>145</v>
      </c>
      <c r="E89" s="80" t="s">
        <v>221</v>
      </c>
      <c r="F89" s="106">
        <v>382906340</v>
      </c>
      <c r="G89" s="124">
        <v>382906340</v>
      </c>
      <c r="H89" s="124">
        <v>2906340</v>
      </c>
      <c r="I89" s="124">
        <v>2906340</v>
      </c>
      <c r="J89" s="132"/>
      <c r="K89" s="132"/>
    </row>
    <row r="90" spans="1:11" ht="27.6" x14ac:dyDescent="0.3">
      <c r="A90" s="16" t="s">
        <v>76</v>
      </c>
      <c r="B90" s="38" t="s">
        <v>138</v>
      </c>
      <c r="C90" s="38" t="s">
        <v>141</v>
      </c>
      <c r="D90" s="61" t="s">
        <v>145</v>
      </c>
      <c r="E90" s="80" t="s">
        <v>221</v>
      </c>
      <c r="F90" s="106">
        <v>120000000</v>
      </c>
      <c r="G90" s="124">
        <v>120000000</v>
      </c>
      <c r="H90" s="124">
        <v>119232670</v>
      </c>
      <c r="I90" s="124">
        <v>119232670</v>
      </c>
      <c r="J90" s="132"/>
      <c r="K90" s="132"/>
    </row>
    <row r="91" spans="1:11" ht="41.4" x14ac:dyDescent="0.3">
      <c r="A91" s="7" t="s">
        <v>77</v>
      </c>
      <c r="B91" s="31" t="s">
        <v>137</v>
      </c>
      <c r="C91" s="31" t="s">
        <v>140</v>
      </c>
      <c r="D91" s="56" t="s">
        <v>145</v>
      </c>
      <c r="E91" s="6" t="s">
        <v>222</v>
      </c>
      <c r="F91" s="96">
        <v>85500200.579999998</v>
      </c>
      <c r="G91" s="110">
        <v>85500200.579999998</v>
      </c>
      <c r="H91" s="110">
        <v>85500200.579999998</v>
      </c>
      <c r="I91" s="110">
        <v>85500200.579999998</v>
      </c>
      <c r="J91" s="132"/>
      <c r="K91" s="132"/>
    </row>
    <row r="92" spans="1:11" ht="41.4" x14ac:dyDescent="0.3">
      <c r="A92" s="7" t="s">
        <v>77</v>
      </c>
      <c r="B92" s="31" t="s">
        <v>138</v>
      </c>
      <c r="C92" s="31" t="s">
        <v>141</v>
      </c>
      <c r="D92" s="56" t="s">
        <v>145</v>
      </c>
      <c r="E92" s="6" t="s">
        <v>222</v>
      </c>
      <c r="F92" s="96">
        <v>1663507358</v>
      </c>
      <c r="G92" s="110">
        <v>1046709652.34</v>
      </c>
      <c r="H92" s="110">
        <v>1046709652.34</v>
      </c>
      <c r="I92" s="110">
        <v>1030178799.34</v>
      </c>
      <c r="J92" s="132"/>
      <c r="K92" s="132"/>
    </row>
    <row r="93" spans="1:11" ht="41.4" x14ac:dyDescent="0.3">
      <c r="A93" s="14" t="s">
        <v>78</v>
      </c>
      <c r="B93" s="30"/>
      <c r="C93" s="30"/>
      <c r="D93" s="55"/>
      <c r="E93" s="5" t="s">
        <v>223</v>
      </c>
      <c r="F93" s="97">
        <f t="shared" ref="F93:I93" si="25">SUM(F94:F96)</f>
        <v>7156306462</v>
      </c>
      <c r="G93" s="95">
        <f t="shared" si="25"/>
        <v>5997253601</v>
      </c>
      <c r="H93" s="95">
        <f t="shared" si="25"/>
        <v>3535129152.7699995</v>
      </c>
      <c r="I93" s="95">
        <f t="shared" si="25"/>
        <v>3535129152.7699995</v>
      </c>
      <c r="J93" s="132">
        <v>0.83803755929758283</v>
      </c>
      <c r="K93" s="132">
        <v>0.49398794916645083</v>
      </c>
    </row>
    <row r="94" spans="1:11" ht="27.6" x14ac:dyDescent="0.3">
      <c r="A94" s="16" t="s">
        <v>79</v>
      </c>
      <c r="B94" s="38" t="s">
        <v>137</v>
      </c>
      <c r="C94" s="38" t="s">
        <v>140</v>
      </c>
      <c r="D94" s="61" t="s">
        <v>145</v>
      </c>
      <c r="E94" s="80" t="s">
        <v>224</v>
      </c>
      <c r="F94" s="106">
        <v>32000000</v>
      </c>
      <c r="G94" s="124">
        <v>32000000</v>
      </c>
      <c r="H94" s="124">
        <v>7101567</v>
      </c>
      <c r="I94" s="124">
        <v>7101567</v>
      </c>
      <c r="J94" s="132"/>
      <c r="K94" s="132"/>
    </row>
    <row r="95" spans="1:11" ht="27.6" x14ac:dyDescent="0.3">
      <c r="A95" s="16" t="s">
        <v>79</v>
      </c>
      <c r="B95" s="38" t="s">
        <v>138</v>
      </c>
      <c r="C95" s="38" t="s">
        <v>141</v>
      </c>
      <c r="D95" s="61" t="s">
        <v>145</v>
      </c>
      <c r="E95" s="80" t="s">
        <v>224</v>
      </c>
      <c r="F95" s="106">
        <v>2215726000</v>
      </c>
      <c r="G95" s="124">
        <v>1715817987</v>
      </c>
      <c r="H95" s="124">
        <v>1334255766.78</v>
      </c>
      <c r="I95" s="124">
        <v>1334255766.78</v>
      </c>
      <c r="J95" s="132"/>
      <c r="K95" s="132"/>
    </row>
    <row r="96" spans="1:11" ht="27.6" x14ac:dyDescent="0.3">
      <c r="A96" s="16" t="s">
        <v>80</v>
      </c>
      <c r="B96" s="38" t="s">
        <v>138</v>
      </c>
      <c r="C96" s="38" t="s">
        <v>141</v>
      </c>
      <c r="D96" s="61" t="s">
        <v>145</v>
      </c>
      <c r="E96" s="80" t="s">
        <v>225</v>
      </c>
      <c r="F96" s="106">
        <v>4908580462</v>
      </c>
      <c r="G96" s="124">
        <v>4249435614</v>
      </c>
      <c r="H96" s="124">
        <v>2193771818.9899998</v>
      </c>
      <c r="I96" s="124">
        <v>2193771818.9899998</v>
      </c>
      <c r="J96" s="132"/>
      <c r="K96" s="132"/>
    </row>
    <row r="97" spans="1:11" ht="41.4" x14ac:dyDescent="0.3">
      <c r="A97" s="14" t="s">
        <v>81</v>
      </c>
      <c r="B97" s="30"/>
      <c r="C97" s="30"/>
      <c r="D97" s="55"/>
      <c r="E97" s="5" t="s">
        <v>226</v>
      </c>
      <c r="F97" s="97">
        <f>SUM(F98:F108)</f>
        <v>17548778825.720001</v>
      </c>
      <c r="G97" s="97">
        <f t="shared" ref="G97:I97" si="26">SUM(G98:G108)</f>
        <v>16224411844.98</v>
      </c>
      <c r="H97" s="97">
        <f t="shared" si="26"/>
        <v>6782810444.04</v>
      </c>
      <c r="I97" s="97">
        <f t="shared" si="26"/>
        <v>6755369990.0199995</v>
      </c>
      <c r="J97" s="132">
        <v>0.92453224273366696</v>
      </c>
      <c r="K97" s="132">
        <v>0.38651182007598817</v>
      </c>
    </row>
    <row r="98" spans="1:11" ht="27.6" x14ac:dyDescent="0.3">
      <c r="A98" s="7" t="s">
        <v>82</v>
      </c>
      <c r="B98" s="31" t="s">
        <v>137</v>
      </c>
      <c r="C98" s="31" t="s">
        <v>140</v>
      </c>
      <c r="D98" s="56" t="s">
        <v>145</v>
      </c>
      <c r="E98" s="6" t="s">
        <v>227</v>
      </c>
      <c r="F98" s="96">
        <v>92000000</v>
      </c>
      <c r="G98" s="110">
        <v>92000000</v>
      </c>
      <c r="H98" s="110">
        <v>57959998</v>
      </c>
      <c r="I98" s="110">
        <v>57959998</v>
      </c>
      <c r="J98" s="132"/>
      <c r="K98" s="132"/>
    </row>
    <row r="99" spans="1:11" ht="55.2" x14ac:dyDescent="0.3">
      <c r="A99" s="7" t="s">
        <v>83</v>
      </c>
      <c r="B99" s="31" t="s">
        <v>137</v>
      </c>
      <c r="C99" s="31" t="s">
        <v>140</v>
      </c>
      <c r="D99" s="56" t="s">
        <v>145</v>
      </c>
      <c r="E99" s="6" t="s">
        <v>228</v>
      </c>
      <c r="F99" s="96">
        <v>2882450000</v>
      </c>
      <c r="G99" s="110">
        <v>2873616564</v>
      </c>
      <c r="H99" s="110">
        <v>1080334226</v>
      </c>
      <c r="I99" s="110">
        <v>1068334226</v>
      </c>
      <c r="J99" s="132"/>
      <c r="K99" s="132"/>
    </row>
    <row r="100" spans="1:11" ht="55.2" x14ac:dyDescent="0.3">
      <c r="A100" s="7" t="s">
        <v>83</v>
      </c>
      <c r="B100" s="31" t="s">
        <v>138</v>
      </c>
      <c r="C100" s="31" t="s">
        <v>141</v>
      </c>
      <c r="D100" s="56" t="s">
        <v>145</v>
      </c>
      <c r="E100" s="6" t="s">
        <v>228</v>
      </c>
      <c r="F100" s="96">
        <v>199804185</v>
      </c>
      <c r="G100" s="110">
        <v>143095480</v>
      </c>
      <c r="H100" s="110">
        <v>33454268.960000001</v>
      </c>
      <c r="I100" s="110">
        <v>33454268.960000001</v>
      </c>
      <c r="J100" s="132"/>
      <c r="K100" s="132"/>
    </row>
    <row r="101" spans="1:11" ht="41.4" x14ac:dyDescent="0.3">
      <c r="A101" s="7" t="s">
        <v>84</v>
      </c>
      <c r="B101" s="31" t="s">
        <v>137</v>
      </c>
      <c r="C101" s="31" t="s">
        <v>140</v>
      </c>
      <c r="D101" s="56" t="s">
        <v>145</v>
      </c>
      <c r="E101" s="6" t="s">
        <v>229</v>
      </c>
      <c r="F101" s="96">
        <v>6758110</v>
      </c>
      <c r="G101" s="110">
        <v>6758110</v>
      </c>
      <c r="H101" s="110">
        <v>6758110</v>
      </c>
      <c r="I101" s="110">
        <v>6758110</v>
      </c>
      <c r="J101" s="132"/>
      <c r="K101" s="132"/>
    </row>
    <row r="102" spans="1:11" ht="41.4" x14ac:dyDescent="0.3">
      <c r="A102" s="7" t="s">
        <v>84</v>
      </c>
      <c r="B102" s="31" t="s">
        <v>138</v>
      </c>
      <c r="C102" s="31" t="s">
        <v>141</v>
      </c>
      <c r="D102" s="56" t="s">
        <v>145</v>
      </c>
      <c r="E102" s="6" t="s">
        <v>229</v>
      </c>
      <c r="F102" s="96">
        <v>451979000</v>
      </c>
      <c r="G102" s="110">
        <v>215496941.36000001</v>
      </c>
      <c r="H102" s="110">
        <v>172978885.36000001</v>
      </c>
      <c r="I102" s="110">
        <v>172978885.36000001</v>
      </c>
      <c r="J102" s="132"/>
      <c r="K102" s="132"/>
    </row>
    <row r="103" spans="1:11" ht="27.6" x14ac:dyDescent="0.3">
      <c r="A103" s="7" t="s">
        <v>85</v>
      </c>
      <c r="B103" s="31" t="s">
        <v>137</v>
      </c>
      <c r="C103" s="31" t="s">
        <v>140</v>
      </c>
      <c r="D103" s="56" t="s">
        <v>145</v>
      </c>
      <c r="E103" s="6" t="s">
        <v>230</v>
      </c>
      <c r="F103" s="96">
        <v>585141617.86000001</v>
      </c>
      <c r="G103" s="110">
        <v>584789994.10000002</v>
      </c>
      <c r="H103" s="110">
        <v>557874291.95000005</v>
      </c>
      <c r="I103" s="110">
        <v>557874291.95000005</v>
      </c>
      <c r="J103" s="132"/>
      <c r="K103" s="132"/>
    </row>
    <row r="104" spans="1:11" ht="27.6" x14ac:dyDescent="0.3">
      <c r="A104" s="7" t="s">
        <v>85</v>
      </c>
      <c r="B104" s="31" t="s">
        <v>138</v>
      </c>
      <c r="C104" s="31" t="s">
        <v>141</v>
      </c>
      <c r="D104" s="56" t="s">
        <v>145</v>
      </c>
      <c r="E104" s="6" t="s">
        <v>230</v>
      </c>
      <c r="F104" s="96">
        <v>9302250364</v>
      </c>
      <c r="G104" s="110">
        <v>9200349306.6599998</v>
      </c>
      <c r="H104" s="110">
        <v>4040267934.1700001</v>
      </c>
      <c r="I104" s="110">
        <v>4024827480.1500001</v>
      </c>
      <c r="J104" s="132"/>
      <c r="K104" s="132"/>
    </row>
    <row r="105" spans="1:11" ht="41.4" x14ac:dyDescent="0.3">
      <c r="A105" s="7" t="s">
        <v>86</v>
      </c>
      <c r="B105" s="31" t="s">
        <v>137</v>
      </c>
      <c r="C105" s="31" t="s">
        <v>140</v>
      </c>
      <c r="D105" s="56" t="s">
        <v>145</v>
      </c>
      <c r="E105" s="6" t="s">
        <v>231</v>
      </c>
      <c r="F105" s="96">
        <v>373521558.86000001</v>
      </c>
      <c r="G105" s="110">
        <v>373521558.86000001</v>
      </c>
      <c r="H105" s="110">
        <v>288375200.56999999</v>
      </c>
      <c r="I105" s="110">
        <v>288375200.56999999</v>
      </c>
      <c r="J105" s="132"/>
      <c r="K105" s="132"/>
    </row>
    <row r="106" spans="1:11" ht="41.4" x14ac:dyDescent="0.3">
      <c r="A106" s="7" t="s">
        <v>86</v>
      </c>
      <c r="B106" s="31" t="s">
        <v>138</v>
      </c>
      <c r="C106" s="31" t="s">
        <v>141</v>
      </c>
      <c r="D106" s="56" t="s">
        <v>145</v>
      </c>
      <c r="E106" s="6" t="s">
        <v>231</v>
      </c>
      <c r="F106" s="96">
        <v>1234752600</v>
      </c>
      <c r="G106" s="110">
        <v>538162500</v>
      </c>
      <c r="H106" s="110">
        <v>41190634</v>
      </c>
      <c r="I106" s="110">
        <v>41190634</v>
      </c>
      <c r="J106" s="132"/>
      <c r="K106" s="132"/>
    </row>
    <row r="107" spans="1:11" ht="55.2" x14ac:dyDescent="0.3">
      <c r="A107" s="16" t="s">
        <v>87</v>
      </c>
      <c r="B107" s="38" t="s">
        <v>137</v>
      </c>
      <c r="C107" s="38" t="s">
        <v>140</v>
      </c>
      <c r="D107" s="61" t="s">
        <v>145</v>
      </c>
      <c r="E107" s="80" t="s">
        <v>232</v>
      </c>
      <c r="F107" s="106">
        <v>40970830</v>
      </c>
      <c r="G107" s="124">
        <v>40970830</v>
      </c>
      <c r="H107" s="124">
        <v>40631295.030000001</v>
      </c>
      <c r="I107" s="124">
        <v>40631295.030000001</v>
      </c>
      <c r="J107" s="132"/>
      <c r="K107" s="132"/>
    </row>
    <row r="108" spans="1:11" ht="55.2" x14ac:dyDescent="0.3">
      <c r="A108" s="16" t="s">
        <v>87</v>
      </c>
      <c r="B108" s="38" t="s">
        <v>138</v>
      </c>
      <c r="C108" s="38" t="s">
        <v>141</v>
      </c>
      <c r="D108" s="61" t="s">
        <v>145</v>
      </c>
      <c r="E108" s="80" t="s">
        <v>232</v>
      </c>
      <c r="F108" s="106">
        <v>2379150560</v>
      </c>
      <c r="G108" s="124">
        <v>2155650560</v>
      </c>
      <c r="H108" s="124">
        <v>462985600</v>
      </c>
      <c r="I108" s="124">
        <v>462985600</v>
      </c>
      <c r="J108" s="132"/>
      <c r="K108" s="132"/>
    </row>
    <row r="109" spans="1:11" ht="27.6" x14ac:dyDescent="0.3">
      <c r="A109" s="14" t="s">
        <v>88</v>
      </c>
      <c r="B109" s="30"/>
      <c r="C109" s="30"/>
      <c r="D109" s="55"/>
      <c r="E109" s="5" t="s">
        <v>233</v>
      </c>
      <c r="F109" s="97">
        <f>SUM(F110:F116)</f>
        <v>1126250044.1700001</v>
      </c>
      <c r="G109" s="95">
        <f t="shared" ref="G109:I109" si="27">SUM(G110:G116)</f>
        <v>384148985.34000003</v>
      </c>
      <c r="H109" s="95">
        <f t="shared" si="27"/>
        <v>237318985.34000003</v>
      </c>
      <c r="I109" s="95">
        <f t="shared" si="27"/>
        <v>190953751.34</v>
      </c>
      <c r="J109" s="132">
        <v>0.34108676605922089</v>
      </c>
      <c r="K109" s="132">
        <v>0.21071607194909756</v>
      </c>
    </row>
    <row r="110" spans="1:11" ht="27.6" x14ac:dyDescent="0.3">
      <c r="A110" s="7" t="s">
        <v>89</v>
      </c>
      <c r="B110" s="31" t="s">
        <v>137</v>
      </c>
      <c r="C110" s="31" t="s">
        <v>140</v>
      </c>
      <c r="D110" s="56" t="s">
        <v>145</v>
      </c>
      <c r="E110" s="6" t="s">
        <v>234</v>
      </c>
      <c r="F110" s="96">
        <v>116000000</v>
      </c>
      <c r="G110" s="110">
        <v>113588381</v>
      </c>
      <c r="H110" s="110">
        <v>109688381</v>
      </c>
      <c r="I110" s="110">
        <v>66611281</v>
      </c>
      <c r="J110" s="132"/>
      <c r="K110" s="132"/>
    </row>
    <row r="111" spans="1:11" ht="27.6" x14ac:dyDescent="0.3">
      <c r="A111" s="7" t="s">
        <v>90</v>
      </c>
      <c r="B111" s="31" t="s">
        <v>137</v>
      </c>
      <c r="C111" s="31" t="s">
        <v>140</v>
      </c>
      <c r="D111" s="56" t="s">
        <v>145</v>
      </c>
      <c r="E111" s="6" t="s">
        <v>235</v>
      </c>
      <c r="F111" s="96">
        <v>220000000</v>
      </c>
      <c r="G111" s="110">
        <v>150000000</v>
      </c>
      <c r="H111" s="110">
        <v>7070000</v>
      </c>
      <c r="I111" s="110">
        <v>4664000</v>
      </c>
      <c r="J111" s="132"/>
      <c r="K111" s="132"/>
    </row>
    <row r="112" spans="1:11" ht="27.6" x14ac:dyDescent="0.3">
      <c r="A112" s="7" t="s">
        <v>90</v>
      </c>
      <c r="B112" s="31" t="s">
        <v>138</v>
      </c>
      <c r="C112" s="31" t="s">
        <v>141</v>
      </c>
      <c r="D112" s="56" t="s">
        <v>145</v>
      </c>
      <c r="E112" s="6" t="s">
        <v>235</v>
      </c>
      <c r="F112" s="96">
        <v>0</v>
      </c>
      <c r="G112" s="110">
        <v>0</v>
      </c>
      <c r="H112" s="110">
        <v>0</v>
      </c>
      <c r="I112" s="110">
        <v>0</v>
      </c>
      <c r="J112" s="132"/>
      <c r="K112" s="132"/>
    </row>
    <row r="113" spans="1:11" ht="55.2" x14ac:dyDescent="0.3">
      <c r="A113" s="7" t="s">
        <v>91</v>
      </c>
      <c r="B113" s="31" t="s">
        <v>137</v>
      </c>
      <c r="C113" s="31" t="s">
        <v>140</v>
      </c>
      <c r="D113" s="56" t="s">
        <v>145</v>
      </c>
      <c r="E113" s="6" t="s">
        <v>236</v>
      </c>
      <c r="F113" s="96">
        <v>25250044.170000002</v>
      </c>
      <c r="G113" s="110">
        <v>25250044.170000002</v>
      </c>
      <c r="H113" s="110">
        <v>25250044.170000002</v>
      </c>
      <c r="I113" s="110">
        <v>25250044.170000002</v>
      </c>
      <c r="J113" s="132"/>
      <c r="K113" s="132"/>
    </row>
    <row r="114" spans="1:11" ht="55.2" x14ac:dyDescent="0.3">
      <c r="A114" s="7" t="s">
        <v>91</v>
      </c>
      <c r="B114" s="31" t="s">
        <v>138</v>
      </c>
      <c r="C114" s="31" t="s">
        <v>141</v>
      </c>
      <c r="D114" s="56" t="s">
        <v>145</v>
      </c>
      <c r="E114" s="6" t="s">
        <v>236</v>
      </c>
      <c r="F114" s="96">
        <v>215000000</v>
      </c>
      <c r="G114" s="110">
        <v>95310560.170000002</v>
      </c>
      <c r="H114" s="110">
        <v>95310560.170000002</v>
      </c>
      <c r="I114" s="110">
        <v>94428426.170000002</v>
      </c>
      <c r="J114" s="132"/>
      <c r="K114" s="132"/>
    </row>
    <row r="115" spans="1:11" ht="27.6" x14ac:dyDescent="0.3">
      <c r="A115" s="7" t="s">
        <v>92</v>
      </c>
      <c r="B115" s="31" t="s">
        <v>137</v>
      </c>
      <c r="C115" s="31" t="s">
        <v>140</v>
      </c>
      <c r="D115" s="56" t="s">
        <v>145</v>
      </c>
      <c r="E115" s="6" t="s">
        <v>237</v>
      </c>
      <c r="F115" s="96">
        <v>450000000</v>
      </c>
      <c r="G115" s="110">
        <v>0</v>
      </c>
      <c r="H115" s="110">
        <v>0</v>
      </c>
      <c r="I115" s="110">
        <v>0</v>
      </c>
      <c r="J115" s="132"/>
      <c r="K115" s="132"/>
    </row>
    <row r="116" spans="1:11" ht="27.6" x14ac:dyDescent="0.3">
      <c r="A116" s="7" t="s">
        <v>92</v>
      </c>
      <c r="B116" s="31" t="s">
        <v>138</v>
      </c>
      <c r="C116" s="31" t="s">
        <v>141</v>
      </c>
      <c r="D116" s="56" t="s">
        <v>145</v>
      </c>
      <c r="E116" s="6" t="s">
        <v>237</v>
      </c>
      <c r="F116" s="96">
        <v>100000000</v>
      </c>
      <c r="G116" s="110">
        <v>0</v>
      </c>
      <c r="H116" s="110">
        <v>0</v>
      </c>
      <c r="I116" s="110">
        <v>0</v>
      </c>
      <c r="J116" s="132"/>
      <c r="K116" s="132"/>
    </row>
    <row r="117" spans="1:11" ht="27.6" x14ac:dyDescent="0.3">
      <c r="A117" s="7" t="s">
        <v>93</v>
      </c>
      <c r="B117" s="31" t="s">
        <v>137</v>
      </c>
      <c r="C117" s="31" t="s">
        <v>140</v>
      </c>
      <c r="D117" s="56" t="s">
        <v>145</v>
      </c>
      <c r="E117" s="6" t="s">
        <v>238</v>
      </c>
      <c r="F117" s="96">
        <v>850000000</v>
      </c>
      <c r="G117" s="110">
        <v>759293949</v>
      </c>
      <c r="H117" s="110">
        <v>759293949</v>
      </c>
      <c r="I117" s="110">
        <v>759293949</v>
      </c>
      <c r="J117" s="132"/>
      <c r="K117" s="132"/>
    </row>
    <row r="118" spans="1:11" ht="27.6" x14ac:dyDescent="0.3">
      <c r="A118" s="17" t="s">
        <v>93</v>
      </c>
      <c r="B118" s="39" t="s">
        <v>138</v>
      </c>
      <c r="C118" s="39" t="s">
        <v>141</v>
      </c>
      <c r="D118" s="62" t="s">
        <v>145</v>
      </c>
      <c r="E118" s="81" t="s">
        <v>238</v>
      </c>
      <c r="F118" s="107">
        <v>300000000</v>
      </c>
      <c r="G118" s="125">
        <v>71814798</v>
      </c>
      <c r="H118" s="125">
        <v>71814798</v>
      </c>
      <c r="I118" s="125">
        <v>71454798</v>
      </c>
      <c r="J118" s="132"/>
      <c r="K118" s="132"/>
    </row>
    <row r="119" spans="1:11" ht="18" x14ac:dyDescent="0.3">
      <c r="A119" s="12" t="s">
        <v>94</v>
      </c>
      <c r="B119" s="35"/>
      <c r="C119" s="35"/>
      <c r="D119" s="59"/>
      <c r="E119" s="12" t="s">
        <v>239</v>
      </c>
      <c r="F119" s="103">
        <f>SUM(F120+F123+F129)</f>
        <v>1564347832</v>
      </c>
      <c r="G119" s="113">
        <f t="shared" ref="G119:I119" si="28">SUM(G120+G123+G129)</f>
        <v>938517841</v>
      </c>
      <c r="H119" s="113">
        <f t="shared" si="28"/>
        <v>752462447</v>
      </c>
      <c r="I119" s="113">
        <f t="shared" si="28"/>
        <v>752462447</v>
      </c>
      <c r="J119" s="132">
        <v>0.57909887114037417</v>
      </c>
      <c r="K119" s="132">
        <v>0.46429607898442032</v>
      </c>
    </row>
    <row r="120" spans="1:11" ht="15.6" x14ac:dyDescent="0.3">
      <c r="A120" s="3" t="s">
        <v>95</v>
      </c>
      <c r="B120" s="28"/>
      <c r="C120" s="28"/>
      <c r="D120" s="54"/>
      <c r="E120" s="70" t="s">
        <v>240</v>
      </c>
      <c r="F120" s="105">
        <f>F121</f>
        <v>204347832</v>
      </c>
      <c r="G120" s="93">
        <f t="shared" ref="G120:I121" si="29">G121</f>
        <v>260652168</v>
      </c>
      <c r="H120" s="93">
        <f t="shared" si="29"/>
        <v>74596774</v>
      </c>
      <c r="I120" s="93">
        <f t="shared" si="29"/>
        <v>74596774</v>
      </c>
      <c r="J120" s="132">
        <v>1</v>
      </c>
      <c r="K120" s="132">
        <v>0.28619280082105436</v>
      </c>
    </row>
    <row r="121" spans="1:11" ht="15.6" x14ac:dyDescent="0.3">
      <c r="A121" s="4" t="s">
        <v>96</v>
      </c>
      <c r="B121" s="29"/>
      <c r="C121" s="29"/>
      <c r="D121" s="32"/>
      <c r="E121" s="71" t="s">
        <v>241</v>
      </c>
      <c r="F121" s="98">
        <f>F122</f>
        <v>204347832</v>
      </c>
      <c r="G121" s="94">
        <f>G122</f>
        <v>260652168</v>
      </c>
      <c r="H121" s="94">
        <f>H122</f>
        <v>74596774</v>
      </c>
      <c r="I121" s="94">
        <f>I122</f>
        <v>74596774</v>
      </c>
      <c r="J121" s="132">
        <v>1</v>
      </c>
      <c r="K121" s="132">
        <v>0.28619280082105436</v>
      </c>
    </row>
    <row r="122" spans="1:11" x14ac:dyDescent="0.3">
      <c r="A122" s="19" t="s">
        <v>97</v>
      </c>
      <c r="B122" s="41" t="s">
        <v>137</v>
      </c>
      <c r="C122" s="41" t="s">
        <v>140</v>
      </c>
      <c r="D122" s="41" t="s">
        <v>145</v>
      </c>
      <c r="E122" s="83" t="s">
        <v>242</v>
      </c>
      <c r="F122" s="109">
        <f>465000000-G122</f>
        <v>204347832</v>
      </c>
      <c r="G122" s="127">
        <v>260652168</v>
      </c>
      <c r="H122" s="127">
        <v>74596774</v>
      </c>
      <c r="I122" s="127">
        <v>74596774</v>
      </c>
      <c r="J122" s="132"/>
      <c r="K122" s="132"/>
    </row>
    <row r="123" spans="1:11" ht="15.6" x14ac:dyDescent="0.3">
      <c r="A123" s="4" t="s">
        <v>98</v>
      </c>
      <c r="B123" s="29"/>
      <c r="C123" s="29"/>
      <c r="D123" s="32"/>
      <c r="E123" s="70" t="s">
        <v>243</v>
      </c>
      <c r="F123" s="105">
        <f t="shared" ref="F123:I124" si="30">F124</f>
        <v>560000000</v>
      </c>
      <c r="G123" s="94">
        <f t="shared" si="30"/>
        <v>318274219</v>
      </c>
      <c r="H123" s="94">
        <f t="shared" si="30"/>
        <v>318274219</v>
      </c>
      <c r="I123" s="94">
        <f t="shared" si="30"/>
        <v>318274219</v>
      </c>
      <c r="J123" s="132">
        <v>0.56834681964285716</v>
      </c>
      <c r="K123" s="132">
        <v>0.56834681964285716</v>
      </c>
    </row>
    <row r="124" spans="1:11" ht="31.2" x14ac:dyDescent="0.3">
      <c r="A124" s="4" t="s">
        <v>99</v>
      </c>
      <c r="B124" s="29"/>
      <c r="C124" s="29"/>
      <c r="D124" s="32"/>
      <c r="E124" s="71" t="s">
        <v>244</v>
      </c>
      <c r="F124" s="98">
        <f>F125+F128</f>
        <v>560000000</v>
      </c>
      <c r="G124" s="94">
        <f t="shared" si="30"/>
        <v>318274219</v>
      </c>
      <c r="H124" s="94">
        <f t="shared" si="30"/>
        <v>318274219</v>
      </c>
      <c r="I124" s="94">
        <f t="shared" si="30"/>
        <v>318274219</v>
      </c>
      <c r="J124" s="132">
        <v>0.56834681964285716</v>
      </c>
      <c r="K124" s="132">
        <v>0.56834681964285716</v>
      </c>
    </row>
    <row r="125" spans="1:11" ht="31.2" x14ac:dyDescent="0.3">
      <c r="A125" s="4" t="s">
        <v>100</v>
      </c>
      <c r="B125" s="29" t="s">
        <v>137</v>
      </c>
      <c r="C125" s="29">
        <v>10</v>
      </c>
      <c r="D125" s="32" t="s">
        <v>145</v>
      </c>
      <c r="E125" s="71" t="s">
        <v>245</v>
      </c>
      <c r="F125" s="94">
        <f>SUM(F126:F127)</f>
        <v>417000000</v>
      </c>
      <c r="G125" s="94">
        <f t="shared" ref="G125:I125" si="31">SUM(G126:G128)</f>
        <v>318274219</v>
      </c>
      <c r="H125" s="94">
        <f t="shared" si="31"/>
        <v>318274219</v>
      </c>
      <c r="I125" s="94">
        <f t="shared" si="31"/>
        <v>318274219</v>
      </c>
      <c r="J125" s="132">
        <v>0.76324752757793768</v>
      </c>
      <c r="K125" s="132">
        <v>0.76324752757793768</v>
      </c>
    </row>
    <row r="126" spans="1:11" ht="27.6" x14ac:dyDescent="0.3">
      <c r="A126" s="7" t="s">
        <v>101</v>
      </c>
      <c r="B126" s="31" t="s">
        <v>137</v>
      </c>
      <c r="C126" s="31" t="s">
        <v>140</v>
      </c>
      <c r="D126" s="56" t="s">
        <v>145</v>
      </c>
      <c r="E126" s="6" t="s">
        <v>246</v>
      </c>
      <c r="F126" s="110">
        <v>208500000</v>
      </c>
      <c r="G126" s="110">
        <v>178596244</v>
      </c>
      <c r="H126" s="110">
        <v>178596244</v>
      </c>
      <c r="I126" s="110">
        <v>178596244</v>
      </c>
      <c r="J126" s="132"/>
      <c r="K126" s="132"/>
    </row>
    <row r="127" spans="1:11" ht="27.6" x14ac:dyDescent="0.3">
      <c r="A127" s="7" t="s">
        <v>102</v>
      </c>
      <c r="B127" s="31" t="s">
        <v>137</v>
      </c>
      <c r="C127" s="31" t="s">
        <v>140</v>
      </c>
      <c r="D127" s="56" t="s">
        <v>145</v>
      </c>
      <c r="E127" s="6" t="s">
        <v>247</v>
      </c>
      <c r="F127" s="110">
        <v>208500000</v>
      </c>
      <c r="G127" s="110">
        <v>139677975</v>
      </c>
      <c r="H127" s="110">
        <v>139677975</v>
      </c>
      <c r="I127" s="110">
        <v>139677975</v>
      </c>
      <c r="J127" s="132"/>
      <c r="K127" s="132"/>
    </row>
    <row r="128" spans="1:11" x14ac:dyDescent="0.3">
      <c r="A128" s="19" t="s">
        <v>103</v>
      </c>
      <c r="B128" s="41" t="s">
        <v>138</v>
      </c>
      <c r="C128" s="41" t="s">
        <v>141</v>
      </c>
      <c r="D128" s="41" t="s">
        <v>145</v>
      </c>
      <c r="E128" s="83" t="s">
        <v>248</v>
      </c>
      <c r="F128" s="111">
        <v>143000000</v>
      </c>
      <c r="G128" s="127">
        <v>0</v>
      </c>
      <c r="H128" s="127">
        <v>0</v>
      </c>
      <c r="I128" s="127">
        <v>0</v>
      </c>
      <c r="J128" s="132"/>
      <c r="K128" s="132"/>
    </row>
    <row r="129" spans="1:11" ht="15.6" x14ac:dyDescent="0.3">
      <c r="A129" s="4" t="s">
        <v>104</v>
      </c>
      <c r="B129" s="29"/>
      <c r="C129" s="29"/>
      <c r="D129" s="32"/>
      <c r="E129" s="84" t="s">
        <v>249</v>
      </c>
      <c r="F129" s="94">
        <f t="shared" ref="F129:I130" si="32">F130</f>
        <v>800000000</v>
      </c>
      <c r="G129" s="94">
        <f t="shared" si="32"/>
        <v>359591454</v>
      </c>
      <c r="H129" s="94">
        <f t="shared" si="32"/>
        <v>359591454</v>
      </c>
      <c r="I129" s="94">
        <f t="shared" si="32"/>
        <v>359591454</v>
      </c>
      <c r="J129" s="132">
        <v>0.44948931749999999</v>
      </c>
      <c r="K129" s="132">
        <v>0.44948931749999999</v>
      </c>
    </row>
    <row r="130" spans="1:11" ht="15.6" x14ac:dyDescent="0.3">
      <c r="A130" s="4" t="s">
        <v>105</v>
      </c>
      <c r="B130" s="29"/>
      <c r="C130" s="29"/>
      <c r="D130" s="32"/>
      <c r="E130" s="84" t="s">
        <v>250</v>
      </c>
      <c r="F130" s="94">
        <f>SUM(F131:F132)</f>
        <v>800000000</v>
      </c>
      <c r="G130" s="94">
        <f t="shared" ref="G130:I130" si="33">SUM(G131:G132)</f>
        <v>359591454</v>
      </c>
      <c r="H130" s="94">
        <f t="shared" si="33"/>
        <v>359591454</v>
      </c>
      <c r="I130" s="94">
        <f t="shared" si="33"/>
        <v>359591454</v>
      </c>
      <c r="J130" s="132">
        <v>0.44948931749999999</v>
      </c>
      <c r="K130" s="132">
        <v>0.44948931749999999</v>
      </c>
    </row>
    <row r="131" spans="1:11" x14ac:dyDescent="0.3">
      <c r="A131" s="6" t="s">
        <v>106</v>
      </c>
      <c r="B131" s="31" t="s">
        <v>137</v>
      </c>
      <c r="C131" s="31" t="s">
        <v>140</v>
      </c>
      <c r="D131" s="56" t="s">
        <v>145</v>
      </c>
      <c r="E131" s="85" t="s">
        <v>251</v>
      </c>
      <c r="F131" s="110">
        <v>300000000</v>
      </c>
      <c r="G131" s="110">
        <v>35366772</v>
      </c>
      <c r="H131" s="110">
        <v>35366772</v>
      </c>
      <c r="I131" s="110">
        <v>35366772</v>
      </c>
      <c r="J131" s="132"/>
      <c r="K131" s="132"/>
    </row>
    <row r="132" spans="1:11" x14ac:dyDescent="0.3">
      <c r="A132" s="6" t="s">
        <v>106</v>
      </c>
      <c r="B132" s="34" t="s">
        <v>138</v>
      </c>
      <c r="C132" s="34" t="s">
        <v>141</v>
      </c>
      <c r="D132" s="58" t="s">
        <v>145</v>
      </c>
      <c r="E132" s="86" t="s">
        <v>251</v>
      </c>
      <c r="F132" s="112">
        <v>500000000</v>
      </c>
      <c r="G132" s="112">
        <v>324224682</v>
      </c>
      <c r="H132" s="112">
        <v>324224682</v>
      </c>
      <c r="I132" s="112">
        <v>324224682</v>
      </c>
      <c r="J132" s="132"/>
      <c r="K132" s="132"/>
    </row>
    <row r="133" spans="1:11" ht="54" x14ac:dyDescent="0.3">
      <c r="A133" s="12" t="s">
        <v>107</v>
      </c>
      <c r="B133" s="35"/>
      <c r="C133" s="35"/>
      <c r="D133" s="59"/>
      <c r="E133" s="12" t="s">
        <v>252</v>
      </c>
      <c r="F133" s="113">
        <f t="shared" ref="F133:I133" si="34">SUM(F134+F138+F139+F141)</f>
        <v>769000000</v>
      </c>
      <c r="G133" s="113">
        <f t="shared" si="34"/>
        <v>280137404.72000003</v>
      </c>
      <c r="H133" s="113">
        <f t="shared" si="34"/>
        <v>280137404.72000003</v>
      </c>
      <c r="I133" s="113">
        <f t="shared" si="34"/>
        <v>278329500.72000003</v>
      </c>
      <c r="J133" s="132">
        <v>0.36428791250975295</v>
      </c>
      <c r="K133" s="132">
        <v>0.36428791250975295</v>
      </c>
    </row>
    <row r="134" spans="1:11" ht="15.6" x14ac:dyDescent="0.3">
      <c r="A134" s="20" t="s">
        <v>108</v>
      </c>
      <c r="B134" s="37"/>
      <c r="C134" s="37"/>
      <c r="D134" s="46"/>
      <c r="E134" s="15" t="s">
        <v>253</v>
      </c>
      <c r="F134" s="114">
        <f t="shared" ref="F134:I134" si="35">F135</f>
        <v>323000000</v>
      </c>
      <c r="G134" s="114">
        <f t="shared" si="35"/>
        <v>276900504.72000003</v>
      </c>
      <c r="H134" s="114">
        <f t="shared" si="35"/>
        <v>276900504.72000003</v>
      </c>
      <c r="I134" s="114">
        <f t="shared" si="35"/>
        <v>275092600.72000003</v>
      </c>
      <c r="J134" s="132">
        <v>0.85727710439628491</v>
      </c>
      <c r="K134" s="132">
        <v>0.85727710439628491</v>
      </c>
    </row>
    <row r="135" spans="1:11" ht="15.6" x14ac:dyDescent="0.3">
      <c r="A135" s="20" t="s">
        <v>109</v>
      </c>
      <c r="B135" s="37"/>
      <c r="C135" s="37"/>
      <c r="D135" s="46"/>
      <c r="E135" s="15" t="s">
        <v>254</v>
      </c>
      <c r="F135" s="114">
        <f t="shared" ref="F135:I135" si="36">SUM(F136:F137)</f>
        <v>323000000</v>
      </c>
      <c r="G135" s="114">
        <f t="shared" si="36"/>
        <v>276900504.72000003</v>
      </c>
      <c r="H135" s="114">
        <f t="shared" si="36"/>
        <v>276900504.72000003</v>
      </c>
      <c r="I135" s="114">
        <f t="shared" si="36"/>
        <v>275092600.72000003</v>
      </c>
      <c r="J135" s="132">
        <v>0.85727710439628491</v>
      </c>
      <c r="K135" s="132">
        <v>0.85727710439628491</v>
      </c>
    </row>
    <row r="136" spans="1:11" ht="27.6" x14ac:dyDescent="0.3">
      <c r="A136" s="7" t="s">
        <v>110</v>
      </c>
      <c r="B136" s="31" t="s">
        <v>138</v>
      </c>
      <c r="C136" s="31" t="s">
        <v>141</v>
      </c>
      <c r="D136" s="56" t="s">
        <v>145</v>
      </c>
      <c r="E136" s="6" t="s">
        <v>255</v>
      </c>
      <c r="F136" s="110">
        <v>306500000</v>
      </c>
      <c r="G136" s="110">
        <v>272902680.72000003</v>
      </c>
      <c r="H136" s="110">
        <v>272902680.72000003</v>
      </c>
      <c r="I136" s="110">
        <v>271094776.72000003</v>
      </c>
      <c r="J136" s="132"/>
      <c r="K136" s="132"/>
    </row>
    <row r="137" spans="1:11" ht="27.6" x14ac:dyDescent="0.3">
      <c r="A137" s="7" t="s">
        <v>111</v>
      </c>
      <c r="B137" s="31" t="s">
        <v>138</v>
      </c>
      <c r="C137" s="31" t="s">
        <v>141</v>
      </c>
      <c r="D137" s="56" t="s">
        <v>145</v>
      </c>
      <c r="E137" s="6" t="s">
        <v>256</v>
      </c>
      <c r="F137" s="110">
        <v>16500000</v>
      </c>
      <c r="G137" s="110">
        <v>3997824</v>
      </c>
      <c r="H137" s="110">
        <v>3997824</v>
      </c>
      <c r="I137" s="110">
        <v>3997824</v>
      </c>
      <c r="J137" s="132"/>
      <c r="K137" s="132"/>
    </row>
    <row r="138" spans="1:11" x14ac:dyDescent="0.3">
      <c r="A138" s="19" t="s">
        <v>112</v>
      </c>
      <c r="B138" s="41" t="s">
        <v>138</v>
      </c>
      <c r="C138" s="41" t="s">
        <v>141</v>
      </c>
      <c r="D138" s="41" t="s">
        <v>145</v>
      </c>
      <c r="E138" s="83" t="s">
        <v>257</v>
      </c>
      <c r="F138" s="111">
        <v>24000000</v>
      </c>
      <c r="G138" s="127">
        <v>3236900</v>
      </c>
      <c r="H138" s="127">
        <v>3236900</v>
      </c>
      <c r="I138" s="127">
        <v>3236900</v>
      </c>
      <c r="J138" s="132"/>
      <c r="K138" s="132"/>
    </row>
    <row r="139" spans="1:11" ht="15.6" x14ac:dyDescent="0.3">
      <c r="A139" s="21" t="s">
        <v>113</v>
      </c>
      <c r="B139" s="42"/>
      <c r="C139" s="42"/>
      <c r="D139" s="64"/>
      <c r="E139" s="79" t="s">
        <v>258</v>
      </c>
      <c r="F139" s="115">
        <f>SUM(F140:F140)</f>
        <v>418000000</v>
      </c>
      <c r="G139" s="115">
        <f t="shared" ref="G139:I139" si="37">SUM(G140)</f>
        <v>0</v>
      </c>
      <c r="H139" s="115">
        <f t="shared" si="37"/>
        <v>0</v>
      </c>
      <c r="I139" s="115">
        <f t="shared" si="37"/>
        <v>0</v>
      </c>
      <c r="J139" s="132">
        <v>0</v>
      </c>
      <c r="K139" s="132">
        <v>0</v>
      </c>
    </row>
    <row r="140" spans="1:11" x14ac:dyDescent="0.3">
      <c r="A140" s="19" t="s">
        <v>114</v>
      </c>
      <c r="B140" s="41" t="s">
        <v>137</v>
      </c>
      <c r="C140" s="41" t="s">
        <v>142</v>
      </c>
      <c r="D140" s="41" t="s">
        <v>146</v>
      </c>
      <c r="E140" s="83" t="s">
        <v>259</v>
      </c>
      <c r="F140" s="111">
        <v>418000000</v>
      </c>
      <c r="G140" s="127">
        <v>0</v>
      </c>
      <c r="H140" s="127">
        <v>0</v>
      </c>
      <c r="I140" s="127">
        <v>0</v>
      </c>
      <c r="J140" s="132"/>
      <c r="K140" s="132"/>
    </row>
    <row r="141" spans="1:11" ht="31.2" x14ac:dyDescent="0.3">
      <c r="A141" s="21" t="s">
        <v>115</v>
      </c>
      <c r="B141" s="42"/>
      <c r="C141" s="42"/>
      <c r="D141" s="64"/>
      <c r="E141" s="79" t="s">
        <v>260</v>
      </c>
      <c r="F141" s="115">
        <f t="shared" ref="F141:I142" si="38">F142</f>
        <v>4000000</v>
      </c>
      <c r="G141" s="115">
        <f t="shared" si="38"/>
        <v>0</v>
      </c>
      <c r="H141" s="115">
        <f t="shared" si="38"/>
        <v>0</v>
      </c>
      <c r="I141" s="115">
        <f t="shared" si="38"/>
        <v>0</v>
      </c>
      <c r="J141" s="132">
        <v>0</v>
      </c>
      <c r="K141" s="132">
        <v>0</v>
      </c>
    </row>
    <row r="142" spans="1:11" ht="15.6" x14ac:dyDescent="0.3">
      <c r="A142" s="21" t="s">
        <v>116</v>
      </c>
      <c r="B142" s="42"/>
      <c r="C142" s="42"/>
      <c r="D142" s="64"/>
      <c r="E142" s="79" t="s">
        <v>261</v>
      </c>
      <c r="F142" s="115">
        <f t="shared" si="38"/>
        <v>4000000</v>
      </c>
      <c r="G142" s="115">
        <f t="shared" si="38"/>
        <v>0</v>
      </c>
      <c r="H142" s="115">
        <f t="shared" si="38"/>
        <v>0</v>
      </c>
      <c r="I142" s="115">
        <f t="shared" si="38"/>
        <v>0</v>
      </c>
      <c r="J142" s="132">
        <v>0</v>
      </c>
      <c r="K142" s="132">
        <v>0</v>
      </c>
    </row>
    <row r="143" spans="1:11" x14ac:dyDescent="0.3">
      <c r="A143" s="7" t="s">
        <v>117</v>
      </c>
      <c r="B143" s="31" t="s">
        <v>138</v>
      </c>
      <c r="C143" s="31" t="s">
        <v>141</v>
      </c>
      <c r="D143" s="56" t="s">
        <v>145</v>
      </c>
      <c r="E143" s="6" t="s">
        <v>262</v>
      </c>
      <c r="F143" s="110">
        <v>4000000</v>
      </c>
      <c r="G143" s="110">
        <v>0</v>
      </c>
      <c r="H143" s="110">
        <v>0</v>
      </c>
      <c r="I143" s="110">
        <v>0</v>
      </c>
      <c r="J143" s="132"/>
      <c r="K143" s="132"/>
    </row>
    <row r="144" spans="1:11" ht="18" x14ac:dyDescent="0.3">
      <c r="A144" s="22" t="s">
        <v>118</v>
      </c>
      <c r="B144" s="43"/>
      <c r="C144" s="43"/>
      <c r="D144" s="65"/>
      <c r="E144" s="87" t="s">
        <v>263</v>
      </c>
      <c r="F144" s="116">
        <f t="shared" ref="F144:I144" si="39">SUM(F145+F148+F152+F155+F158+F162)</f>
        <v>30880932393</v>
      </c>
      <c r="G144" s="116">
        <f t="shared" si="39"/>
        <v>21218273559.150002</v>
      </c>
      <c r="H144" s="116">
        <f t="shared" si="39"/>
        <v>7654331915.8599997</v>
      </c>
      <c r="I144" s="116">
        <f t="shared" si="39"/>
        <v>7654331915.8599997</v>
      </c>
      <c r="J144" s="132">
        <v>0.68709951141111592</v>
      </c>
      <c r="K144" s="132">
        <v>0.24786595878805334</v>
      </c>
    </row>
    <row r="145" spans="1:11" ht="109.2" x14ac:dyDescent="0.3">
      <c r="A145" s="8" t="s">
        <v>119</v>
      </c>
      <c r="B145" s="29"/>
      <c r="C145" s="29"/>
      <c r="D145" s="32"/>
      <c r="E145" s="15" t="s">
        <v>264</v>
      </c>
      <c r="F145" s="95">
        <f>SUM(F146:F147)</f>
        <v>1656462311</v>
      </c>
      <c r="G145" s="95">
        <f t="shared" ref="G145:I145" si="40">SUM(G146:G147)</f>
        <v>118750000</v>
      </c>
      <c r="H145" s="95">
        <f t="shared" si="40"/>
        <v>29600000</v>
      </c>
      <c r="I145" s="95">
        <f t="shared" si="40"/>
        <v>29600000</v>
      </c>
      <c r="J145" s="132">
        <v>7.1688923564044799E-2</v>
      </c>
      <c r="K145" s="132">
        <v>1.7869407473648218E-2</v>
      </c>
    </row>
    <row r="146" spans="1:11" ht="110.4" x14ac:dyDescent="0.3">
      <c r="A146" s="23" t="s">
        <v>120</v>
      </c>
      <c r="B146" s="44" t="s">
        <v>138</v>
      </c>
      <c r="C146" s="44" t="s">
        <v>141</v>
      </c>
      <c r="D146" s="66" t="s">
        <v>145</v>
      </c>
      <c r="E146" s="88" t="s">
        <v>265</v>
      </c>
      <c r="F146" s="117">
        <v>1328462311</v>
      </c>
      <c r="G146" s="117">
        <v>118750000</v>
      </c>
      <c r="H146" s="117">
        <v>29600000</v>
      </c>
      <c r="I146" s="117">
        <v>29600000</v>
      </c>
      <c r="J146" s="132"/>
      <c r="K146" s="132">
        <v>0</v>
      </c>
    </row>
    <row r="147" spans="1:11" ht="110.4" x14ac:dyDescent="0.3">
      <c r="A147" s="23" t="s">
        <v>120</v>
      </c>
      <c r="B147" s="44" t="s">
        <v>138</v>
      </c>
      <c r="C147" s="44" t="s">
        <v>143</v>
      </c>
      <c r="D147" s="66" t="s">
        <v>145</v>
      </c>
      <c r="E147" s="88" t="s">
        <v>265</v>
      </c>
      <c r="F147" s="117">
        <v>328000000</v>
      </c>
      <c r="G147" s="117">
        <v>0</v>
      </c>
      <c r="H147" s="117">
        <v>0</v>
      </c>
      <c r="I147" s="117">
        <v>0</v>
      </c>
      <c r="J147" s="132"/>
      <c r="K147" s="132">
        <v>0</v>
      </c>
    </row>
    <row r="148" spans="1:11" ht="109.2" x14ac:dyDescent="0.3">
      <c r="A148" s="20" t="s">
        <v>121</v>
      </c>
      <c r="B148" s="37"/>
      <c r="C148" s="50"/>
      <c r="D148" s="46"/>
      <c r="E148" s="15" t="s">
        <v>266</v>
      </c>
      <c r="F148" s="114">
        <f>SUM(F149:F151)</f>
        <v>2682467587</v>
      </c>
      <c r="G148" s="114">
        <f t="shared" ref="G148:I148" si="41">SUM(G149:G151)</f>
        <v>475957427</v>
      </c>
      <c r="H148" s="114">
        <f t="shared" si="41"/>
        <v>176247427</v>
      </c>
      <c r="I148" s="114">
        <f t="shared" si="41"/>
        <v>176247427</v>
      </c>
      <c r="J148" s="132">
        <v>0.17743268522856526</v>
      </c>
      <c r="K148" s="132">
        <v>6.5703469392936975E-2</v>
      </c>
    </row>
    <row r="149" spans="1:11" ht="110.4" x14ac:dyDescent="0.3">
      <c r="A149" s="24" t="s">
        <v>122</v>
      </c>
      <c r="B149" s="45" t="s">
        <v>137</v>
      </c>
      <c r="C149" s="45" t="s">
        <v>140</v>
      </c>
      <c r="D149" s="67" t="s">
        <v>145</v>
      </c>
      <c r="E149" s="89" t="s">
        <v>267</v>
      </c>
      <c r="F149" s="118">
        <v>353807457</v>
      </c>
      <c r="G149" s="118">
        <v>3807427</v>
      </c>
      <c r="H149" s="118">
        <v>3807427</v>
      </c>
      <c r="I149" s="118">
        <v>3807427</v>
      </c>
      <c r="J149" s="132"/>
      <c r="K149" s="132">
        <v>186192543</v>
      </c>
    </row>
    <row r="150" spans="1:11" ht="124.2" x14ac:dyDescent="0.3">
      <c r="A150" s="23" t="s">
        <v>123</v>
      </c>
      <c r="B150" s="44" t="s">
        <v>137</v>
      </c>
      <c r="C150" s="44" t="s">
        <v>140</v>
      </c>
      <c r="D150" s="66" t="s">
        <v>145</v>
      </c>
      <c r="E150" s="88" t="s">
        <v>268</v>
      </c>
      <c r="F150" s="117">
        <v>1716150000</v>
      </c>
      <c r="G150" s="117">
        <v>472150000</v>
      </c>
      <c r="H150" s="117">
        <v>172440000</v>
      </c>
      <c r="I150" s="117">
        <v>172440000</v>
      </c>
      <c r="J150" s="132"/>
      <c r="K150" s="132">
        <v>933212305</v>
      </c>
    </row>
    <row r="151" spans="1:11" ht="124.2" x14ac:dyDescent="0.3">
      <c r="A151" s="24" t="s">
        <v>123</v>
      </c>
      <c r="B151" s="45" t="s">
        <v>138</v>
      </c>
      <c r="C151" s="45" t="s">
        <v>143</v>
      </c>
      <c r="D151" s="67" t="s">
        <v>145</v>
      </c>
      <c r="E151" s="89" t="s">
        <v>268</v>
      </c>
      <c r="F151" s="118">
        <v>612510130</v>
      </c>
      <c r="G151" s="118">
        <v>0</v>
      </c>
      <c r="H151" s="118">
        <v>0</v>
      </c>
      <c r="I151" s="118">
        <v>0</v>
      </c>
      <c r="J151" s="132"/>
      <c r="K151" s="132">
        <v>0</v>
      </c>
    </row>
    <row r="152" spans="1:11" ht="78" x14ac:dyDescent="0.3">
      <c r="A152" s="20" t="s">
        <v>124</v>
      </c>
      <c r="B152" s="37"/>
      <c r="C152" s="37"/>
      <c r="D152" s="46"/>
      <c r="E152" s="15" t="s">
        <v>269</v>
      </c>
      <c r="F152" s="114">
        <f>SUM(F153:F154)</f>
        <v>21054555024</v>
      </c>
      <c r="G152" s="114">
        <f t="shared" ref="G152:I152" si="42">SUM(G153:G154)</f>
        <v>16450978661.15</v>
      </c>
      <c r="H152" s="114">
        <f t="shared" si="42"/>
        <v>6327887454.8599997</v>
      </c>
      <c r="I152" s="114">
        <f t="shared" si="42"/>
        <v>6327887454.8599997</v>
      </c>
      <c r="J152" s="132">
        <v>0.78135009941542799</v>
      </c>
      <c r="K152" s="132">
        <v>0.30054719502012117</v>
      </c>
    </row>
    <row r="153" spans="1:11" ht="69" x14ac:dyDescent="0.3">
      <c r="A153" s="24" t="s">
        <v>125</v>
      </c>
      <c r="B153" s="45" t="s">
        <v>137</v>
      </c>
      <c r="C153" s="45" t="s">
        <v>140</v>
      </c>
      <c r="D153" s="67" t="s">
        <v>145</v>
      </c>
      <c r="E153" s="89" t="s">
        <v>270</v>
      </c>
      <c r="F153" s="118">
        <v>20411017335</v>
      </c>
      <c r="G153" s="118">
        <v>16450978661.15</v>
      </c>
      <c r="H153" s="118">
        <v>6327887454.8599997</v>
      </c>
      <c r="I153" s="118">
        <v>6327887454.8599997</v>
      </c>
      <c r="J153" s="132"/>
      <c r="K153" s="132">
        <v>9833430778</v>
      </c>
    </row>
    <row r="154" spans="1:11" ht="69" x14ac:dyDescent="0.3">
      <c r="A154" s="24" t="s">
        <v>125</v>
      </c>
      <c r="B154" s="45" t="s">
        <v>138</v>
      </c>
      <c r="C154" s="45" t="s">
        <v>141</v>
      </c>
      <c r="D154" s="67" t="s">
        <v>145</v>
      </c>
      <c r="E154" s="89" t="s">
        <v>270</v>
      </c>
      <c r="F154" s="118">
        <v>643537689</v>
      </c>
      <c r="G154" s="118">
        <v>0</v>
      </c>
      <c r="H154" s="118">
        <v>0</v>
      </c>
      <c r="I154" s="118">
        <v>0</v>
      </c>
      <c r="J154" s="132"/>
      <c r="K154" s="132">
        <v>0</v>
      </c>
    </row>
    <row r="155" spans="1:11" ht="62.4" x14ac:dyDescent="0.3">
      <c r="A155" s="20" t="s">
        <v>126</v>
      </c>
      <c r="B155" s="37"/>
      <c r="C155" s="37"/>
      <c r="D155" s="46"/>
      <c r="E155" s="15" t="s">
        <v>271</v>
      </c>
      <c r="F155" s="114">
        <f>SUM(F156:F157)</f>
        <v>701750000</v>
      </c>
      <c r="G155" s="114">
        <f t="shared" ref="G155:I155" si="43">SUM(G156:G157)</f>
        <v>679500000</v>
      </c>
      <c r="H155" s="114">
        <f t="shared" si="43"/>
        <v>243333333</v>
      </c>
      <c r="I155" s="114">
        <f t="shared" si="43"/>
        <v>243333333</v>
      </c>
      <c r="J155" s="132">
        <v>0.96829355183469901</v>
      </c>
      <c r="K155" s="132">
        <v>0.34675216672604203</v>
      </c>
    </row>
    <row r="156" spans="1:11" ht="69" x14ac:dyDescent="0.3">
      <c r="A156" s="23" t="s">
        <v>127</v>
      </c>
      <c r="B156" s="44" t="s">
        <v>137</v>
      </c>
      <c r="C156" s="44" t="s">
        <v>140</v>
      </c>
      <c r="D156" s="66" t="s">
        <v>145</v>
      </c>
      <c r="E156" s="88" t="s">
        <v>272</v>
      </c>
      <c r="F156" s="117">
        <v>332000000</v>
      </c>
      <c r="G156" s="128">
        <v>329750000</v>
      </c>
      <c r="H156" s="128">
        <v>114750000</v>
      </c>
      <c r="I156" s="128">
        <v>114750000</v>
      </c>
      <c r="J156" s="132"/>
      <c r="K156" s="132">
        <v>48250000</v>
      </c>
    </row>
    <row r="157" spans="1:11" ht="82.8" x14ac:dyDescent="0.3">
      <c r="A157" s="23" t="s">
        <v>128</v>
      </c>
      <c r="B157" s="44" t="s">
        <v>137</v>
      </c>
      <c r="C157" s="44" t="s">
        <v>140</v>
      </c>
      <c r="D157" s="66" t="s">
        <v>145</v>
      </c>
      <c r="E157" s="88" t="s">
        <v>273</v>
      </c>
      <c r="F157" s="119">
        <f>349750000+20000000</f>
        <v>369750000</v>
      </c>
      <c r="G157" s="128">
        <v>349750000</v>
      </c>
      <c r="H157" s="128">
        <v>128583333</v>
      </c>
      <c r="I157" s="128">
        <v>128583333</v>
      </c>
      <c r="J157" s="132"/>
      <c r="K157" s="132">
        <v>0</v>
      </c>
    </row>
    <row r="158" spans="1:11" ht="46.8" x14ac:dyDescent="0.3">
      <c r="A158" s="20" t="s">
        <v>129</v>
      </c>
      <c r="B158" s="46"/>
      <c r="C158" s="46"/>
      <c r="D158" s="46"/>
      <c r="E158" s="15" t="s">
        <v>274</v>
      </c>
      <c r="F158" s="114">
        <f>SUM(F159:F161)</f>
        <v>1468197471</v>
      </c>
      <c r="G158" s="114">
        <f t="shared" ref="G158:I158" si="44">SUM(G159:G161)</f>
        <v>1468197471</v>
      </c>
      <c r="H158" s="114">
        <f t="shared" si="44"/>
        <v>763297035</v>
      </c>
      <c r="I158" s="114">
        <f t="shared" si="44"/>
        <v>763297035</v>
      </c>
      <c r="J158" s="132">
        <v>1</v>
      </c>
      <c r="K158" s="132">
        <v>0.51988717463197431</v>
      </c>
    </row>
    <row r="159" spans="1:11" ht="55.2" x14ac:dyDescent="0.3">
      <c r="A159" s="23" t="s">
        <v>130</v>
      </c>
      <c r="B159" s="44" t="s">
        <v>137</v>
      </c>
      <c r="C159" s="44" t="s">
        <v>140</v>
      </c>
      <c r="D159" s="66" t="s">
        <v>145</v>
      </c>
      <c r="E159" s="88" t="s">
        <v>275</v>
      </c>
      <c r="F159" s="117">
        <v>1254297471</v>
      </c>
      <c r="G159" s="117">
        <v>1254297471</v>
      </c>
      <c r="H159" s="117">
        <v>688697035</v>
      </c>
      <c r="I159" s="117">
        <v>688697035</v>
      </c>
      <c r="J159" s="132"/>
      <c r="K159" s="132">
        <v>1495702529</v>
      </c>
    </row>
    <row r="160" spans="1:11" ht="69" x14ac:dyDescent="0.3">
      <c r="A160" s="23" t="s">
        <v>131</v>
      </c>
      <c r="B160" s="44" t="s">
        <v>137</v>
      </c>
      <c r="C160" s="44" t="s">
        <v>140</v>
      </c>
      <c r="D160" s="66" t="s">
        <v>145</v>
      </c>
      <c r="E160" s="88" t="s">
        <v>276</v>
      </c>
      <c r="F160" s="117">
        <v>213900000</v>
      </c>
      <c r="G160" s="117">
        <v>213900000</v>
      </c>
      <c r="H160" s="117">
        <v>74600000</v>
      </c>
      <c r="I160" s="117">
        <v>74600000</v>
      </c>
      <c r="J160" s="132"/>
      <c r="K160" s="132">
        <v>36100000</v>
      </c>
    </row>
    <row r="161" spans="1:11" ht="69" x14ac:dyDescent="0.3">
      <c r="A161" s="25" t="s">
        <v>132</v>
      </c>
      <c r="B161" s="47" t="s">
        <v>137</v>
      </c>
      <c r="C161" s="47" t="s">
        <v>140</v>
      </c>
      <c r="D161" s="68" t="s">
        <v>145</v>
      </c>
      <c r="E161" s="90" t="s">
        <v>277</v>
      </c>
      <c r="F161" s="120">
        <v>0</v>
      </c>
      <c r="G161" s="120">
        <v>0</v>
      </c>
      <c r="H161" s="120">
        <v>0</v>
      </c>
      <c r="I161" s="120">
        <v>0</v>
      </c>
      <c r="J161" s="132"/>
      <c r="K161" s="132">
        <v>0</v>
      </c>
    </row>
    <row r="162" spans="1:11" ht="78" x14ac:dyDescent="0.3">
      <c r="A162" s="20" t="s">
        <v>133</v>
      </c>
      <c r="B162" s="46"/>
      <c r="C162" s="46"/>
      <c r="D162" s="46"/>
      <c r="E162" s="15" t="s">
        <v>278</v>
      </c>
      <c r="F162" s="114">
        <f>SUM(F163:F165)</f>
        <v>3317500000</v>
      </c>
      <c r="G162" s="114">
        <f t="shared" ref="G162:I162" si="45">SUM(G163:G165)</f>
        <v>2024890000</v>
      </c>
      <c r="H162" s="114">
        <f t="shared" si="45"/>
        <v>113966666</v>
      </c>
      <c r="I162" s="114">
        <f t="shared" si="45"/>
        <v>113966666</v>
      </c>
      <c r="J162" s="132">
        <v>0.61036623963828185</v>
      </c>
      <c r="K162" s="132">
        <v>3.4353177392614918E-2</v>
      </c>
    </row>
    <row r="163" spans="1:11" ht="69" x14ac:dyDescent="0.3">
      <c r="A163" s="23" t="s">
        <v>134</v>
      </c>
      <c r="B163" s="44" t="s">
        <v>137</v>
      </c>
      <c r="C163" s="44" t="s">
        <v>140</v>
      </c>
      <c r="D163" s="66" t="s">
        <v>145</v>
      </c>
      <c r="E163" s="88" t="s">
        <v>279</v>
      </c>
      <c r="F163" s="117">
        <v>412500000</v>
      </c>
      <c r="G163" s="117">
        <v>316500000</v>
      </c>
      <c r="H163" s="117">
        <v>113966666</v>
      </c>
      <c r="I163" s="117">
        <v>113966666</v>
      </c>
      <c r="J163" s="132"/>
      <c r="K163" s="132">
        <v>69500000</v>
      </c>
    </row>
    <row r="164" spans="1:11" ht="96.6" x14ac:dyDescent="0.3">
      <c r="A164" s="23" t="s">
        <v>135</v>
      </c>
      <c r="B164" s="44" t="s">
        <v>137</v>
      </c>
      <c r="C164" s="44" t="s">
        <v>140</v>
      </c>
      <c r="D164" s="66" t="s">
        <v>145</v>
      </c>
      <c r="E164" s="88" t="s">
        <v>280</v>
      </c>
      <c r="F164" s="117">
        <v>1905000000</v>
      </c>
      <c r="G164" s="117">
        <v>1367590000</v>
      </c>
      <c r="H164" s="117">
        <v>0</v>
      </c>
      <c r="I164" s="117">
        <v>0</v>
      </c>
      <c r="J164" s="132"/>
      <c r="K164" s="132">
        <v>113000000</v>
      </c>
    </row>
    <row r="165" spans="1:11" ht="96.6" x14ac:dyDescent="0.3">
      <c r="A165" s="25" t="s">
        <v>135</v>
      </c>
      <c r="B165" s="47" t="s">
        <v>138</v>
      </c>
      <c r="C165" s="47" t="s">
        <v>143</v>
      </c>
      <c r="D165" s="68" t="s">
        <v>145</v>
      </c>
      <c r="E165" s="90" t="s">
        <v>280</v>
      </c>
      <c r="F165" s="120">
        <v>1000000000</v>
      </c>
      <c r="G165" s="120">
        <v>340800000</v>
      </c>
      <c r="H165" s="120">
        <v>0</v>
      </c>
      <c r="I165" s="120">
        <v>0</v>
      </c>
      <c r="J165" s="132"/>
      <c r="K165" s="132">
        <v>0</v>
      </c>
    </row>
    <row r="166" spans="1:11" ht="18" x14ac:dyDescent="0.3">
      <c r="A166" s="49"/>
      <c r="B166" s="49"/>
      <c r="C166" s="51"/>
      <c r="D166" s="51"/>
      <c r="E166" s="51"/>
      <c r="F166" s="121">
        <f>F144+F5</f>
        <v>195319449660.72998</v>
      </c>
      <c r="G166" s="121">
        <f t="shared" ref="G166:I166" si="46">G144+G5</f>
        <v>112980127631.23999</v>
      </c>
      <c r="H166" s="121">
        <f t="shared" si="46"/>
        <v>84206431235.449997</v>
      </c>
      <c r="I166" s="121">
        <f t="shared" si="46"/>
        <v>80666376312.430008</v>
      </c>
      <c r="J166" s="131">
        <v>0.57827097436630215</v>
      </c>
      <c r="K166" s="131">
        <v>0.43099734492571357</v>
      </c>
    </row>
    <row r="167" spans="1:11" ht="15.6" x14ac:dyDescent="0.3">
      <c r="A167" s="135" t="s">
        <v>289</v>
      </c>
    </row>
  </sheetData>
  <mergeCells count="2">
    <mergeCell ref="A2:K2"/>
    <mergeCell ref="E3:K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Ivannn Diazz</dc:creator>
  <cp:lastModifiedBy>Ivannn Diazz</cp:lastModifiedBy>
  <dcterms:created xsi:type="dcterms:W3CDTF">2024-07-05T15:26:00Z</dcterms:created>
  <dcterms:modified xsi:type="dcterms:W3CDTF">2024-07-05T16:19:05Z</dcterms:modified>
</cp:coreProperties>
</file>