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gramación_pptal_2025\Publicaciones WEB\4. Funcionamiento\"/>
    </mc:Choice>
  </mc:AlternateContent>
  <xr:revisionPtr revIDLastSave="0" documentId="13_ncr:1_{9174616C-6CD9-4FAE-B5C6-3C5A4A733297}" xr6:coauthVersionLast="47" xr6:coauthVersionMax="47" xr10:uidLastSave="{00000000-0000-0000-0000-000000000000}"/>
  <bookViews>
    <workbookView xWindow="480" yWindow="885" windowWidth="14025" windowHeight="14055" xr2:uid="{79B127A5-EAF4-4E0E-8A42-E878B4A17546}"/>
  </bookViews>
  <sheets>
    <sheet name="Ejecución Web Marzo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3" i="1" l="1"/>
  <c r="I163" i="1"/>
  <c r="H163" i="1"/>
  <c r="G163" i="1"/>
  <c r="F163" i="1"/>
  <c r="J159" i="1"/>
  <c r="I159" i="1"/>
  <c r="H159" i="1"/>
  <c r="G159" i="1"/>
  <c r="F159" i="1"/>
  <c r="J154" i="1"/>
  <c r="I154" i="1"/>
  <c r="H154" i="1"/>
  <c r="F154" i="1"/>
  <c r="J150" i="1"/>
  <c r="I150" i="1"/>
  <c r="H150" i="1"/>
  <c r="G150" i="1"/>
  <c r="F150" i="1"/>
  <c r="N150" i="1" s="1"/>
  <c r="J146" i="1"/>
  <c r="I146" i="1"/>
  <c r="H146" i="1"/>
  <c r="G146" i="1"/>
  <c r="F146" i="1"/>
  <c r="J143" i="1"/>
  <c r="I143" i="1"/>
  <c r="H143" i="1"/>
  <c r="G143" i="1"/>
  <c r="F143" i="1"/>
  <c r="J140" i="1"/>
  <c r="J139" i="1" s="1"/>
  <c r="I140" i="1"/>
  <c r="H140" i="1"/>
  <c r="H139" i="1" s="1"/>
  <c r="G140" i="1"/>
  <c r="G139" i="1" s="1"/>
  <c r="F140" i="1"/>
  <c r="F139" i="1" s="1"/>
  <c r="J137" i="1"/>
  <c r="I137" i="1"/>
  <c r="H137" i="1"/>
  <c r="G137" i="1"/>
  <c r="F137" i="1"/>
  <c r="J133" i="1"/>
  <c r="J132" i="1" s="1"/>
  <c r="I133" i="1"/>
  <c r="I132" i="1" s="1"/>
  <c r="H133" i="1"/>
  <c r="G133" i="1"/>
  <c r="G132" i="1" s="1"/>
  <c r="F133" i="1"/>
  <c r="F132" i="1" s="1"/>
  <c r="J128" i="1"/>
  <c r="J127" i="1" s="1"/>
  <c r="I128" i="1"/>
  <c r="H128" i="1"/>
  <c r="G128" i="1"/>
  <c r="G127" i="1" s="1"/>
  <c r="F128" i="1"/>
  <c r="F127" i="1" s="1"/>
  <c r="J123" i="1"/>
  <c r="J122" i="1" s="1"/>
  <c r="J121" i="1" s="1"/>
  <c r="I123" i="1"/>
  <c r="H123" i="1"/>
  <c r="H122" i="1" s="1"/>
  <c r="G123" i="1"/>
  <c r="G122" i="1" s="1"/>
  <c r="G121" i="1" s="1"/>
  <c r="F123" i="1"/>
  <c r="F122" i="1" s="1"/>
  <c r="F121" i="1" s="1"/>
  <c r="I122" i="1"/>
  <c r="I121" i="1" s="1"/>
  <c r="J117" i="1"/>
  <c r="J116" i="1" s="1"/>
  <c r="I117" i="1"/>
  <c r="H117" i="1"/>
  <c r="H116" i="1" s="1"/>
  <c r="G117" i="1"/>
  <c r="G116" i="1" s="1"/>
  <c r="F117" i="1"/>
  <c r="F116" i="1" s="1"/>
  <c r="J108" i="1"/>
  <c r="I108" i="1"/>
  <c r="H108" i="1"/>
  <c r="G108" i="1"/>
  <c r="F108" i="1"/>
  <c r="J96" i="1"/>
  <c r="I96" i="1"/>
  <c r="H96" i="1"/>
  <c r="G96" i="1"/>
  <c r="F96" i="1"/>
  <c r="J92" i="1"/>
  <c r="I92" i="1"/>
  <c r="H92" i="1"/>
  <c r="G92" i="1"/>
  <c r="F92" i="1"/>
  <c r="J80" i="1"/>
  <c r="I80" i="1"/>
  <c r="H80" i="1"/>
  <c r="G80" i="1"/>
  <c r="F80" i="1"/>
  <c r="J70" i="1"/>
  <c r="I70" i="1"/>
  <c r="H70" i="1"/>
  <c r="G70" i="1"/>
  <c r="F70" i="1"/>
  <c r="J55" i="1"/>
  <c r="I55" i="1"/>
  <c r="H55" i="1"/>
  <c r="G55" i="1"/>
  <c r="F55" i="1"/>
  <c r="J50" i="1"/>
  <c r="I50" i="1"/>
  <c r="H50" i="1"/>
  <c r="G50" i="1"/>
  <c r="F50" i="1"/>
  <c r="J47" i="1"/>
  <c r="I47" i="1"/>
  <c r="H47" i="1"/>
  <c r="G47" i="1"/>
  <c r="F47" i="1"/>
  <c r="J43" i="1"/>
  <c r="J42" i="1" s="1"/>
  <c r="J41" i="1" s="1"/>
  <c r="I43" i="1"/>
  <c r="I42" i="1" s="1"/>
  <c r="H43" i="1"/>
  <c r="H42" i="1" s="1"/>
  <c r="G43" i="1"/>
  <c r="G42" i="1" s="1"/>
  <c r="G41" i="1" s="1"/>
  <c r="F43" i="1"/>
  <c r="J30" i="1"/>
  <c r="J29" i="1" s="1"/>
  <c r="I30" i="1"/>
  <c r="I29" i="1" s="1"/>
  <c r="H30" i="1"/>
  <c r="G30" i="1"/>
  <c r="G29" i="1" s="1"/>
  <c r="F30" i="1"/>
  <c r="F29" i="1" s="1"/>
  <c r="J21" i="1"/>
  <c r="I21" i="1"/>
  <c r="H21" i="1"/>
  <c r="G21" i="1"/>
  <c r="F21" i="1"/>
  <c r="J19" i="1"/>
  <c r="I19" i="1"/>
  <c r="H19" i="1"/>
  <c r="G19" i="1"/>
  <c r="F19" i="1"/>
  <c r="J9" i="1"/>
  <c r="I9" i="1"/>
  <c r="H9" i="1"/>
  <c r="G9" i="1"/>
  <c r="F9" i="1"/>
  <c r="J8" i="1" l="1"/>
  <c r="G8" i="1"/>
  <c r="J131" i="1"/>
  <c r="L146" i="1"/>
  <c r="L43" i="1"/>
  <c r="L154" i="1"/>
  <c r="K139" i="1"/>
  <c r="I8" i="1"/>
  <c r="I7" i="1" s="1"/>
  <c r="L140" i="1"/>
  <c r="K154" i="1"/>
  <c r="L128" i="1"/>
  <c r="G46" i="1"/>
  <c r="I46" i="1"/>
  <c r="L96" i="1"/>
  <c r="L108" i="1"/>
  <c r="H79" i="1"/>
  <c r="J7" i="1"/>
  <c r="J6" i="1" s="1"/>
  <c r="L137" i="1"/>
  <c r="F79" i="1"/>
  <c r="L9" i="1"/>
  <c r="L30" i="1"/>
  <c r="K133" i="1"/>
  <c r="K163" i="1"/>
  <c r="K21" i="1"/>
  <c r="L29" i="1"/>
  <c r="H41" i="1"/>
  <c r="F42" i="1"/>
  <c r="F41" i="1" s="1"/>
  <c r="L47" i="1"/>
  <c r="J46" i="1"/>
  <c r="K80" i="1"/>
  <c r="L92" i="1"/>
  <c r="L133" i="1"/>
  <c r="H142" i="1"/>
  <c r="K146" i="1"/>
  <c r="K150" i="1"/>
  <c r="L150" i="1"/>
  <c r="K159" i="1"/>
  <c r="L163" i="1"/>
  <c r="K30" i="1"/>
  <c r="K47" i="1"/>
  <c r="K9" i="1"/>
  <c r="F8" i="1"/>
  <c r="F7" i="1" s="1"/>
  <c r="F6" i="1" s="1"/>
  <c r="H8" i="1"/>
  <c r="L21" i="1"/>
  <c r="H29" i="1"/>
  <c r="K29" i="1" s="1"/>
  <c r="K43" i="1"/>
  <c r="K70" i="1"/>
  <c r="G79" i="1"/>
  <c r="G45" i="1" s="1"/>
  <c r="G40" i="1" s="1"/>
  <c r="I79" i="1"/>
  <c r="J79" i="1"/>
  <c r="K108" i="1"/>
  <c r="K117" i="1"/>
  <c r="I127" i="1"/>
  <c r="L127" i="1" s="1"/>
  <c r="G142" i="1"/>
  <c r="L159" i="1"/>
  <c r="G131" i="1"/>
  <c r="K50" i="1"/>
  <c r="L50" i="1"/>
  <c r="F46" i="1"/>
  <c r="H46" i="1"/>
  <c r="H45" i="1" s="1"/>
  <c r="L70" i="1"/>
  <c r="K96" i="1"/>
  <c r="G115" i="1"/>
  <c r="L117" i="1"/>
  <c r="K128" i="1"/>
  <c r="K137" i="1"/>
  <c r="K140" i="1"/>
  <c r="L122" i="1"/>
  <c r="K122" i="1"/>
  <c r="H121" i="1"/>
  <c r="K121" i="1" s="1"/>
  <c r="K123" i="1"/>
  <c r="I41" i="1"/>
  <c r="L143" i="1"/>
  <c r="G7" i="1"/>
  <c r="G6" i="1" s="1"/>
  <c r="L19" i="1"/>
  <c r="L55" i="1"/>
  <c r="J115" i="1"/>
  <c r="L121" i="1"/>
  <c r="L132" i="1"/>
  <c r="I142" i="1"/>
  <c r="F142" i="1"/>
  <c r="K143" i="1"/>
  <c r="J142" i="1"/>
  <c r="K19" i="1"/>
  <c r="K55" i="1"/>
  <c r="L123" i="1"/>
  <c r="L80" i="1"/>
  <c r="K92" i="1"/>
  <c r="F115" i="1"/>
  <c r="K116" i="1"/>
  <c r="F131" i="1"/>
  <c r="I116" i="1"/>
  <c r="H127" i="1"/>
  <c r="K127" i="1" s="1"/>
  <c r="H132" i="1"/>
  <c r="I139" i="1"/>
  <c r="L8" i="1" l="1"/>
  <c r="I45" i="1"/>
  <c r="K46" i="1"/>
  <c r="K79" i="1"/>
  <c r="L42" i="1"/>
  <c r="L79" i="1"/>
  <c r="F45" i="1"/>
  <c r="L45" i="1" s="1"/>
  <c r="K142" i="1"/>
  <c r="J45" i="1"/>
  <c r="J40" i="1" s="1"/>
  <c r="J5" i="1" s="1"/>
  <c r="J167" i="1" s="1"/>
  <c r="K41" i="1"/>
  <c r="K42" i="1"/>
  <c r="L46" i="1"/>
  <c r="G5" i="1"/>
  <c r="G167" i="1" s="1"/>
  <c r="K8" i="1"/>
  <c r="H7" i="1"/>
  <c r="L41" i="1"/>
  <c r="I40" i="1"/>
  <c r="L116" i="1"/>
  <c r="I115" i="1"/>
  <c r="L115" i="1" s="1"/>
  <c r="L142" i="1"/>
  <c r="N142" i="1"/>
  <c r="L7" i="1"/>
  <c r="I6" i="1"/>
  <c r="H115" i="1"/>
  <c r="K115" i="1" s="1"/>
  <c r="M142" i="1"/>
  <c r="H131" i="1"/>
  <c r="K131" i="1" s="1"/>
  <c r="K132" i="1"/>
  <c r="L139" i="1"/>
  <c r="I131" i="1"/>
  <c r="H40" i="1"/>
  <c r="K45" i="1" l="1"/>
  <c r="F40" i="1"/>
  <c r="F5" i="1" s="1"/>
  <c r="F167" i="1" s="1"/>
  <c r="K7" i="1"/>
  <c r="H6" i="1"/>
  <c r="K40" i="1"/>
  <c r="I5" i="1"/>
  <c r="L6" i="1"/>
  <c r="L131" i="1"/>
  <c r="L40" i="1" l="1"/>
  <c r="H5" i="1"/>
  <c r="K6" i="1"/>
  <c r="L5" i="1"/>
  <c r="I167" i="1"/>
  <c r="L167" i="1" s="1"/>
  <c r="K5" i="1" l="1"/>
  <c r="H167" i="1"/>
  <c r="K167" i="1" s="1"/>
</calcChain>
</file>

<file path=xl/sharedStrings.xml><?xml version="1.0" encoding="utf-8"?>
<sst xmlns="http://schemas.openxmlformats.org/spreadsheetml/2006/main" count="719" uniqueCount="279">
  <si>
    <t>EJECUCIÓN PRESUPUESTAL VIGENCIA FISCAL 2025</t>
  </si>
  <si>
    <r>
      <t xml:space="preserve">CORTE: </t>
    </r>
    <r>
      <rPr>
        <b/>
        <sz val="24"/>
        <color theme="5" tint="-0.249977111117893"/>
        <rFont val="Tw Cen MT"/>
        <family val="2"/>
      </rPr>
      <t>31 DE MARZO</t>
    </r>
  </si>
  <si>
    <t>RUBRO</t>
  </si>
  <si>
    <t>FUENTE</t>
  </si>
  <si>
    <t>REC</t>
  </si>
  <si>
    <t>SIT</t>
  </si>
  <si>
    <t>DESCRIPCION</t>
  </si>
  <si>
    <t>APR. VIGENTE</t>
  </si>
  <si>
    <t>APR BLOQUEADA</t>
  </si>
  <si>
    <t>COMPROMISO</t>
  </si>
  <si>
    <t>OBLIGACION</t>
  </si>
  <si>
    <t>PAGOS</t>
  </si>
  <si>
    <t>A</t>
  </si>
  <si>
    <t>FUNCIONAMIENTO</t>
  </si>
  <si>
    <t>A-01</t>
  </si>
  <si>
    <t>GASTOS DE PERSONAL</t>
  </si>
  <si>
    <t>A-01-01</t>
  </si>
  <si>
    <t>PLANTA DE PERSONAL PERMANENTE</t>
  </si>
  <si>
    <t>A-01-01-01</t>
  </si>
  <si>
    <t>Nación</t>
  </si>
  <si>
    <t>CSF</t>
  </si>
  <si>
    <t xml:space="preserve">SALARIO </t>
  </si>
  <si>
    <t>A-01-01-01-001</t>
  </si>
  <si>
    <t>FACTORES SALARIALES COMUNES</t>
  </si>
  <si>
    <t>A-01-01-01-001-001</t>
  </si>
  <si>
    <t>10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</si>
  <si>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</si>
  <si>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</si>
  <si>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</si>
  <si>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</si>
  <si>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</si>
  <si>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</si>
  <si>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</si>
  <si>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</si>
  <si>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</si>
  <si>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</si>
  <si>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</si>
  <si>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</si>
  <si>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</si>
  <si>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</si>
  <si>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</si>
  <si>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</si>
  <si>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</si>
  <si>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A-01-01-01-002</t>
  </si>
  <si>
    <t>FACTORES SALARIALES ESPECIALES</t>
  </si>
  <si>
    <t>A-01-01-01-002-011</t>
  </si>
  <si>
    <t>BONIFICACIÓN POR COMPENSACIÓN</t>
  </si>
  <si>
    <t>A-01-01-02</t>
  </si>
  <si>
    <t>CONTRIBUCIONES INHERENTES A LA NÓMINA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</si>
  <si>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</si>
  <si>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</si>
  <si>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</si>
  <si>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</si>
  <si>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</si>
  <si>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</si>
  <si>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</si>
  <si>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</si>
  <si>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</si>
  <si>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</si>
  <si>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</si>
  <si>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</si>
  <si>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</si>
  <si>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</si>
  <si>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</t>
  </si>
  <si>
    <t>REMUNERACIONES NO CONSTITUTIVAS DE FACTOR SALARIAL</t>
  </si>
  <si>
    <t>A-01-01-03-001</t>
  </si>
  <si>
    <t>PRESTACIONES SOCIALES SEGÚN DEFINICIÓN LEGAL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</si>
  <si>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</si>
  <si>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</si>
  <si>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</si>
  <si>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</si>
  <si>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</si>
  <si>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</si>
  <si>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</si>
  <si>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</si>
  <si>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A-01-01-03-012</t>
  </si>
  <si>
    <t>PRIMA DE CLIMA O PRIMA DE CALOR</t>
  </si>
  <si>
    <t>A-01-01-03-013</t>
  </si>
  <si>
    <t>ESTÍMULOS A LOS EMPLEADOS DEL ESTADO</t>
  </si>
  <si>
    <t>A-01-01-03-015</t>
  </si>
  <si>
    <t>PRIMA DE INSTALACIÓN</t>
  </si>
  <si>
    <t>A-01-01-03-016</t>
  </si>
  <si>
    <t>PRIMA DE COORDINACIÓN</t>
  </si>
  <si>
    <t>A-01-01-03-030</t>
  </si>
  <si>
    <t>BONIFICACIÓN DE DIRECCIÓN</t>
  </si>
  <si>
    <t>A-02</t>
  </si>
  <si>
    <t>ADQUISICIÓN DE BIENES Y SERVICIOS</t>
  </si>
  <si>
    <t>A-02-01</t>
  </si>
  <si>
    <t>ADQUISICIÓN DE ACTIVOS NO FINANCIEROS</t>
  </si>
  <si>
    <t>A-02-01-01</t>
  </si>
  <si>
    <t>ACTIVOS FIJOS</t>
  </si>
  <si>
    <t>A-02-01-01-004</t>
  </si>
  <si>
    <t>MAQUINARIA Y EQUIPO</t>
  </si>
  <si>
    <t>A-02-01-01-004-003</t>
  </si>
  <si>
    <t>Propios</t>
  </si>
  <si>
    <t>20</t>
  </si>
  <si>
    <t>MAQUINARIA PARA USO GENERAL</t>
  </si>
  <si>
    <t>A-02-02</t>
  </si>
  <si>
    <t>ADQUISICIONES DIFERENTES DE ACTIVOS</t>
  </si>
  <si>
    <t>A-02-02-01</t>
  </si>
  <si>
    <t>MATERIALES Y SUMINISTROS</t>
  </si>
  <si>
    <t>A-02-02-01-001</t>
  </si>
  <si>
    <t>MINERALES; ELECTRICIDAD, GAS Y AGUA</t>
  </si>
  <si>
    <t>A-02-02-01-001-005</t>
  </si>
  <si>
    <t>PIEDRA, ARENA Y ARCILLA</t>
  </si>
  <si>
    <t>A-02-02-01-002</t>
  </si>
  <si>
    <t>PRODUCTOS ALIMENTICIOS, BEBIDAS Y TABACO; TEXTILES, PRENDAS DE VESTIR Y PRODUCTOS DE CUERO</t>
  </si>
  <si>
    <t>A-02-02-01-002-006</t>
  </si>
  <si>
    <t>HILADOS E HILOS; TEJIDOS DE FIBRAS TEXTILES INCLUSO AFELPADOS</t>
  </si>
  <si>
    <t>A-02-02-01-002-007</t>
  </si>
  <si>
    <t>ARTÍCULOS TEXTILES (EXCEPTO PRENDAS DE VESTIR)</t>
  </si>
  <si>
    <t>A-02-02-01-002-008</t>
  </si>
  <si>
    <t>DOTACIÓN (PRENDAS DE VESTIR Y CALZADO)</t>
  </si>
  <si>
    <t>A-02-02-01-003</t>
  </si>
  <si>
    <t>OTROS BIENES TRANSPORTABLES (EXCEPTO PRODUCTOS METÁLICOS, MAQUINARIA Y EQUIPO)</t>
  </si>
  <si>
    <t>A-02-02-01-003-001</t>
  </si>
  <si>
    <t>PRODUCTOS DE MADERA, CORCHO, CESTERÍA Y ESPARTERÍA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</si>
  <si>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</si>
  <si>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</si>
  <si>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</si>
  <si>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</si>
  <si>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</si>
  <si>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</si>
  <si>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</si>
  <si>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</si>
  <si>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</si>
  <si>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</si>
  <si>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</si>
  <si>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</si>
  <si>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</t>
  </si>
  <si>
    <t>PRODUCTOS METÁLICOS, MAQUINARIA Y EQUIPO</t>
  </si>
  <si>
    <t>A-02-02-01-004-002</t>
  </si>
  <si>
    <t>PRODUCTOS METÁLICOS ELABORADOS (EXCEPTO MAQUINARIA Y EQUIPO)</t>
  </si>
  <si>
    <t>A-02-02-01-004-003</t>
  </si>
  <si>
    <t>A-02-02-01-004-005</t>
  </si>
  <si>
    <t>MAQUINARIA DE OFICINA, CONTABILIDAD E INFORMÁTICA</t>
  </si>
  <si>
    <t>A-02-02-01-004-006</t>
  </si>
  <si>
    <t>MAQUINARIA Y APARATOS ELÉCTRICOS</t>
  </si>
  <si>
    <t>A-02-02-01-004-007</t>
  </si>
  <si>
    <t>EQUIPO Y APARATOS DE RADIO, TELEVISIÓN Y COMUNICACIONES</t>
  </si>
  <si>
    <t>A-02-02-02</t>
  </si>
  <si>
    <t>ADQUISICIÓN DE SERVICIOS</t>
  </si>
  <si>
    <t>A-02-02-02-006</t>
  </si>
  <si>
    <t>SERVICIOS DE ALOJAMIENTO; SERVICIOS DE SUMINISTRO DE COMIDAS Y BEBIDAS; SERVICIOS DE TRANSPORTE; Y SERVICIOS DE DISTRIBUCIÓN DE ELECTRICIDAD, GAS Y AGUA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</si>
  <si>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</si>
  <si>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</si>
  <si>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</si>
  <si>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</si>
  <si>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</si>
  <si>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</si>
  <si>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</si>
  <si>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</si>
  <si>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</si>
  <si>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</si>
  <si>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</si>
  <si>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</si>
  <si>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</t>
  </si>
  <si>
    <t>SERVICIOS FINANCIEROS Y SERVICIOS CONEXOS, SERVICIOS INMOBILIARIOS Y SERVICIOS DE LEASING</t>
  </si>
  <si>
    <t>A-02-02-02-007-001</t>
  </si>
  <si>
    <t>SERVICIOS FINANCIEROS Y SERVICIOS CONEXOS</t>
  </si>
  <si>
    <t>A-02-02-02-007-002</t>
  </si>
  <si>
    <t>SERVICIOS INMOBILIARIOS</t>
  </si>
  <si>
    <t>A-02-02-02-008</t>
  </si>
  <si>
    <t xml:space="preserve">SERVICIOS PRESTADOS A LAS EMPRESAS Y SERVICIOS DE PRODUCCIÓN 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</si>
  <si>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</si>
  <si>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</si>
  <si>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</si>
  <si>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</si>
  <si>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</si>
  <si>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</si>
  <si>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</si>
  <si>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</si>
  <si>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</si>
  <si>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</si>
  <si>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</si>
  <si>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</si>
  <si>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</t>
  </si>
  <si>
    <t>SERVICIOS PARA LA COMUNIDAD, SOCIALES Y PERSONALES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</si>
  <si>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</si>
  <si>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</si>
  <si>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</si>
  <si>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</si>
  <si>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</si>
  <si>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</si>
  <si>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</si>
  <si>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RECREATIVOS, CULTURALES Y DEPORTIVOS</t>
  </si>
  <si>
    <t>A-02-02-02-010</t>
  </si>
  <si>
    <t>VIÁTICOS DE LOS FUNCIONARIOS EN COMISIÓN</t>
  </si>
  <si>
    <t>A-03</t>
  </si>
  <si>
    <t>TRANSFERENCIAS CORRIENTES</t>
  </si>
  <si>
    <t>A-03-03</t>
  </si>
  <si>
    <t>A ENTIDADES DEL GOBIERNO</t>
  </si>
  <si>
    <t>A-03-03-01</t>
  </si>
  <si>
    <t>A ÓRGANOS DEL PGN</t>
  </si>
  <si>
    <t>A-03-03-01-056</t>
  </si>
  <si>
    <t>DEPORTACIÓN A EXTRANJEROS</t>
  </si>
  <si>
    <t>A-03-03-01-999</t>
  </si>
  <si>
    <t>OTRAS TRANSFERENCIAS - DISTRIBUCIÓN PREVIO CONCEPTO DGPPN</t>
  </si>
  <si>
    <t>A-03-04</t>
  </si>
  <si>
    <t>PRESTACIONES SOCIALES</t>
  </si>
  <si>
    <t>A-03-04-02</t>
  </si>
  <si>
    <t>PRESTACIONES SOCIALES RELACIONADAS CON EL EMPLEO</t>
  </si>
  <si>
    <t>A-03-04-02-012</t>
  </si>
  <si>
    <t>INCAPACIDADES Y LICENCIAS DE MATERNIDAD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</si>
  <si>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</si>
  <si>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</si>
  <si>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</si>
  <si>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</si>
  <si>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A-03-04-02-085</t>
  </si>
  <si>
    <t>COMPENSACIÓN POR MUERTE</t>
  </si>
  <si>
    <t>A-03-10</t>
  </si>
  <si>
    <t>SENTENCIAS Y CONCILIACIONES</t>
  </si>
  <si>
    <t>A-03-10-01</t>
  </si>
  <si>
    <t>FALLOS NACIONALES</t>
  </si>
  <si>
    <t>A-03-10-01-001</t>
  </si>
  <si>
    <t>SENTENCIAS</t>
  </si>
  <si>
    <t>A-08</t>
  </si>
  <si>
    <t>GASTOS POR TRIBUTOS, MULTAS, SANCIONES E INTERESES DE MORA</t>
  </si>
  <si>
    <t xml:space="preserve">A-08-01 </t>
  </si>
  <si>
    <t>IMPUESTOS</t>
  </si>
  <si>
    <t>A-08-01-02</t>
  </si>
  <si>
    <t>IMPUESTOS TERRITORIALES</t>
  </si>
  <si>
    <t>A-08-01-02-001</t>
  </si>
  <si>
    <t>IMPUESTO PREDIAL Y SOBRETASA AMBIENTAL</t>
  </si>
  <si>
    <t>A-08-01-02-006</t>
  </si>
  <si>
    <t>IMPUESTO SOBRE VEHÍCULOS AUTOMOTORES</t>
  </si>
  <si>
    <t>A-08-03</t>
  </si>
  <si>
    <t>TASAS Y DERECHOS ADMINISTRATIVOS</t>
  </si>
  <si>
    <t>A-08-04</t>
  </si>
  <si>
    <t>CONTRIBUCIONES</t>
  </si>
  <si>
    <t>A-08-04-01</t>
  </si>
  <si>
    <t>11</t>
  </si>
  <si>
    <t>SSF</t>
  </si>
  <si>
    <t>CUOTA DE FISCALIZACIÓN Y AUDITAJE</t>
  </si>
  <si>
    <t>A-08-05</t>
  </si>
  <si>
    <t>MULTAS, SANCIONES E INTERESES DE MORA</t>
  </si>
  <si>
    <t>A-08-05-01</t>
  </si>
  <si>
    <t>MULTAS Y SANCIONES</t>
  </si>
  <si>
    <t>A-08-05-01-003</t>
  </si>
  <si>
    <t>SANCIONES ADMINISTRATIVAS</t>
  </si>
  <si>
    <t>C</t>
  </si>
  <si>
    <t>INVERSIÓN</t>
  </si>
  <si>
    <t>C-1103-1002-3</t>
  </si>
  <si>
    <t>FORTALECIMIENTO INSTITUCIONAL DEL SERVICIO A LA CIUDADANÍA Y DE ACCIONES PARA LA PARTICIPACIÓN DEMOCRÁTICA DE LA POBLACIÓN MIGRANTE Y COMUNIDADES DE ACOGIDA A NIVEL NACIONAL.</t>
  </si>
  <si>
    <t>C-1103-1002-3-53105B-1103017-02</t>
  </si>
  <si>
    <t/>
  </si>
  <si>
    <t>ADQUIS. DE BYS - SERVICIO DE ASISTENCIA TÉCNICA - FORTALECIMIENTO INSTITUCIONAL DEL SERVICIO A LA CIUDADANÍA Y DE ACCIONES PARA LA PARTICIPACIÓN DEMOCRÁTICA DE LA POBLACIÓN MIGRANTE Y COMUNIDADES DE ACOGIDA A NIVEL   NACIONAL</t>
  </si>
  <si>
    <t>C-1103-1002-4</t>
  </si>
  <si>
    <t>FORTALECIMIENTO DE LA INFRAESTRUCTURA DE LA UAEMC PARA LA ADECUADA PRESTACIÓN DE LOS SERVICIOS MIGRATORIOS EN CONDICIONES DE INCLUSIÓN, SEGURIDAD Y BIENESTAR A NIVEL NACIONAL</t>
  </si>
  <si>
    <t>C-1103-1002-4-51102F-1103002-02</t>
  </si>
  <si>
    <t>ADQUIS. DE BYS - CENTRO FACILITADOR DE SERVICIOS MIGRATORIOS - FORTALECIMIENTO DE LA INFRAESTRUCTURA DE LA UAEMC PARA LA ADECUADA PRESTACIÓN DE LOS SERVICIOS MIGRATORIOS EN CONDICIONES DE INCLUSIÓN, SEGURIDAD Y BIENESTAR A NIVEL  NACIONAL</t>
  </si>
  <si>
    <t>C-1103-1002-4-51102F-1103001-02</t>
  </si>
  <si>
    <t>ADQUIS. DE BYS - PUNTO DE CONTROL MIGRATORIO - FORTALECIMIENTO DE LA INFRAESTRUCTURA DE LA UAEMC PARA LA ADECUADA PRESTACIÓN DE LOS SERVICIOS MIGRATORIOS EN CONDICIONES DE INCLUSIÓN, SEGURIDAD Y BIENESTAR A NIVEL  NACIONAL</t>
  </si>
  <si>
    <t>C-1199-1002-12</t>
  </si>
  <si>
    <t>FORTALECIMIENTO DE LAS CAPACIDADES Y EVOLUCIÓN DE LAS TECNOLOGÍAS DE LA INFORMACIÓN EN MIGRACIÓN COLOMBIA NACIONAL</t>
  </si>
  <si>
    <t>C-1199-1002-12-53105B-1199065-02</t>
  </si>
  <si>
    <t>ADQUIS. DE BYS - SERVICIOS TECNOLÓGICOS - FORTALECIMIENTO DE LAS CAPACIDADES Y EVOLUCIÓN DE LAS TECNOLOGÍAS DE LA INFORMACIÓN EN MIGRACIÓN COLOMBIA NACIONAL</t>
  </si>
  <si>
    <t>21</t>
  </si>
  <si>
    <t>C-1199-1002-13</t>
  </si>
  <si>
    <t>OPTIMIZACIÓN DE LAS CAPACIDADES ESTRATÉGICAS INSTITUCIONALES DE MIGRACIÓN COLOMBIA A NIVEL NACIONAL.</t>
  </si>
  <si>
    <t>C-1199-1002-13-53105B-1199054-02</t>
  </si>
  <si>
    <t>ADQUIS. DE BYS - DOCUMENTOS DE PLANEACIÓN - OPTIMIZACIÓN DE LAS CAPACIDADES ESTRATÉGICAS INSTITUCIONALES DE MIGRACIÓN COLOMBIA A NIVEL   NACIONAL</t>
  </si>
  <si>
    <t>C-1199-1002-13-53105B-1199060-02</t>
  </si>
  <si>
    <t>ADQUIS. DE BYS - SERVICIO DE IMPLEMENTACIÓN SISTEMAS DE GESTIÓN - OPTIMIZACIÓN DE LAS CAPACIDADES ESTRATÉGICAS INSTITUCIONALES DE MIGRACIÓN COLOMBIA A NIVEL   NACIONAL</t>
  </si>
  <si>
    <t>C-1199-1002-14</t>
  </si>
  <si>
    <t>OPTIMIZACIÓN DE LOS PROCESOS DE GESTIÓN DOCUMENTAL EN UAEMC A NIVEL NACIONAL</t>
  </si>
  <si>
    <t>C-1199-1002-14-53105B-1199052-02</t>
  </si>
  <si>
    <t>ADQUIS. DE BYS - SERVICIO DE GESTIÓN DOCUMENTAL - OPTIMIZACIÓN DE LOS PROCESOS DE GESTIÓN DOCUMENTAL EN UAEMC A NIVEL  NACIONAL</t>
  </si>
  <si>
    <t>C-1199-1002-14-53105B-1199062-02</t>
  </si>
  <si>
    <t>ADQUIS. DE BYS - SERVICIOS DE INFORMACIÓN ACTUALIZADOS - OPTIMIZACIÓN DE LOS PROCESOS DE GESTIÓN DOCUMENTAL EN UAEMC A NIVEL  NACIONAL</t>
  </si>
  <si>
    <t>C-1199-1002-15</t>
  </si>
  <si>
    <t>CONSOLIDACIÓN Y FORTALECIMIENTO DE LA GESTIÓN DEL TALENTO HUMANO DE MIGRACIÓN COLOMBIA A NIVEL NACIONAL.</t>
  </si>
  <si>
    <t>C-1199-1002-15-53105B-1199058-02</t>
  </si>
  <si>
    <t>ADQUIS. DE BYS - SERVICIO DE EDUCACIÓN INFORMAL PARA LA GESTIÓN ADMINISTRATIVA - CONSOLIDACIÓN Y FORTALECIMIENTO DE LA GESTIÓN DEL TALENTO HUMANO DE MIGRACIÓN COLOMBIA A NIVEL  NACIONAL</t>
  </si>
  <si>
    <t>C-1199-1002-15-53105B-1199070-02</t>
  </si>
  <si>
    <t>ADQUIS. DE BYS - SERVICIO DE ASISTENCIA TÉCNICA - CONSOLIDACIÓN Y FORTALECIMIENTO DE LA GESTIÓN DEL TALENTO HUMANO DE MIGRACIÓN COLOMBIA A NIVEL  NACIONAL</t>
  </si>
  <si>
    <t>% EJECUCIÓN COMPROMISOS</t>
  </si>
  <si>
    <t>% EJECUCIÓN OBLIGACIONES</t>
  </si>
  <si>
    <t>Fuente SIIF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</si>
</sst>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26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b/>
      <sz val="24"/>
      <color rgb="FF060662"/>
      <name val="Tw Cen MT"/>
      <family val="2"/>
    </font>
    <font>
      <b/>
      <sz val="24"/>
      <color theme="5" tint="-0.249977111117893"/>
      <name val="Tw Cen MT"/>
      <family val="2"/>
    </font>
    <font>
      <b/>
      <sz val="9"/>
      <color rgb="FF000000"/>
      <name val="Tw Cen MT"/>
      <family val="2"/>
    </font>
    <font>
      <b/>
      <i/>
      <sz val="9"/>
      <color rgb="FF000000"/>
      <name val="Tw Cen MT"/>
      <family val="2"/>
    </font>
    <font>
      <sz val="11"/>
      <name val="Tw Cen MT"/>
      <family val="2"/>
    </font>
    <font>
      <b/>
      <sz val="14"/>
      <color rgb="FF000000"/>
      <name val="Tw Cen MT"/>
      <family val="2"/>
    </font>
    <font>
      <b/>
      <sz val="14"/>
      <color rgb="FFFFFFFF"/>
      <name val="Tw Cen MT"/>
      <family val="2"/>
    </font>
    <font>
      <b/>
      <i/>
      <sz val="14"/>
      <color rgb="FFFFFFFF"/>
      <name val="Tw Cen MT"/>
      <family val="2"/>
    </font>
    <font>
      <sz val="14"/>
      <name val="Tw Cen MT"/>
      <family val="2"/>
    </font>
    <font>
      <b/>
      <i/>
      <sz val="14"/>
      <color rgb="FF000000"/>
      <name val="Tw Cen MT"/>
      <family val="2"/>
    </font>
    <font>
      <b/>
      <sz val="12"/>
      <color rgb="FF000000"/>
      <name val="Tw Cen MT"/>
      <family val="2"/>
    </font>
    <font>
      <b/>
      <i/>
      <sz val="12"/>
      <color rgb="FF000000"/>
      <name val="Tw Cen MT"/>
      <family val="2"/>
    </font>
    <font>
      <sz val="12"/>
      <name val="Tw Cen MT"/>
      <family val="2"/>
    </font>
    <font>
      <b/>
      <sz val="11"/>
      <color rgb="FF000000"/>
      <name val="Tw Cen MT"/>
      <family val="2"/>
    </font>
    <font>
      <b/>
      <i/>
      <sz val="11"/>
      <color rgb="FF000000"/>
      <name val="Tw Cen MT"/>
      <family val="2"/>
    </font>
    <font>
      <sz val="11"/>
      <color rgb="FF000000"/>
      <name val="Tw Cen MT"/>
      <family val="2"/>
    </font>
    <font>
      <i/>
      <sz val="11"/>
      <color rgb="FF000000"/>
      <name val="Tw Cen MT"/>
      <family val="2"/>
    </font>
    <font>
      <b/>
      <sz val="11"/>
      <name val="Tw Cen MT"/>
      <family val="2"/>
    </font>
    <font>
      <i/>
      <sz val="11"/>
      <name val="Tw Cen MT"/>
      <family val="2"/>
    </font>
    <font>
      <i/>
      <sz val="10"/>
      <name val="Tw Cen MT"/>
      <family val="2"/>
    </font>
    <font>
      <b/>
      <sz val="12"/>
      <name val="Tw Cen MT"/>
      <family val="2"/>
    </font>
    <font>
      <sz val="10"/>
      <name val="Tw Cen MT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F243E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215967"/>
        <bgColor rgb="FF000000"/>
      </patternFill>
    </fill>
  </fills>
  <borders count="1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0" xfId="0" applyFont="1"/>
    <xf numFmtId="3" fontId="4" fillId="0" borderId="0" xfId="0" applyNumberFormat="1" applyFont="1" applyAlignment="1">
      <alignment vertical="center" wrapText="1" readingOrder="1"/>
    </xf>
    <xf numFmtId="3" fontId="4" fillId="0" borderId="0" xfId="0" applyNumberFormat="1" applyFont="1" applyAlignment="1">
      <alignment horizontal="center" vertical="center" wrapText="1" readingOrder="1"/>
    </xf>
    <xf numFmtId="0" fontId="2" fillId="0" borderId="2" xfId="0" applyFont="1" applyBorder="1" applyAlignment="1">
      <alignment vertical="center" wrapText="1" readingOrder="1"/>
    </xf>
    <xf numFmtId="0" fontId="6" fillId="0" borderId="3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center" vertical="center" wrapText="1" readingOrder="1"/>
    </xf>
    <xf numFmtId="4" fontId="6" fillId="0" borderId="3" xfId="0" applyNumberFormat="1" applyFont="1" applyBorder="1" applyAlignment="1">
      <alignment horizontal="center" vertical="center" wrapText="1" readingOrder="1"/>
    </xf>
    <xf numFmtId="9" fontId="6" fillId="0" borderId="3" xfId="2" applyFont="1" applyFill="1" applyBorder="1" applyAlignment="1">
      <alignment horizontal="center" vertical="center" wrapText="1" readingOrder="1"/>
    </xf>
    <xf numFmtId="0" fontId="8" fillId="0" borderId="0" xfId="0" applyFont="1" applyAlignment="1">
      <alignment horizontal="center"/>
    </xf>
    <xf numFmtId="0" fontId="10" fillId="3" borderId="4" xfId="0" applyFont="1" applyFill="1" applyBorder="1" applyAlignment="1">
      <alignment vertical="center" wrapText="1" readingOrder="1"/>
    </xf>
    <xf numFmtId="0" fontId="10" fillId="3" borderId="4" xfId="0" applyFont="1" applyFill="1" applyBorder="1" applyAlignment="1">
      <alignment horizontal="center" vertical="center" wrapText="1" readingOrder="1"/>
    </xf>
    <xf numFmtId="0" fontId="11" fillId="3" borderId="4" xfId="0" applyFont="1" applyFill="1" applyBorder="1" applyAlignment="1">
      <alignment horizontal="center" vertical="center" wrapText="1" readingOrder="1"/>
    </xf>
    <xf numFmtId="0" fontId="10" fillId="3" borderId="4" xfId="0" applyFont="1" applyFill="1" applyBorder="1" applyAlignment="1">
      <alignment horizontal="left" vertical="center" wrapText="1" readingOrder="1"/>
    </xf>
    <xf numFmtId="4" fontId="10" fillId="3" borderId="4" xfId="0" applyNumberFormat="1" applyFont="1" applyFill="1" applyBorder="1" applyAlignment="1">
      <alignment horizontal="right" vertical="center" wrapText="1" readingOrder="1"/>
    </xf>
    <xf numFmtId="164" fontId="10" fillId="3" borderId="4" xfId="2" applyNumberFormat="1" applyFont="1" applyFill="1" applyBorder="1" applyAlignment="1">
      <alignment horizontal="right" vertical="center" wrapText="1" readingOrder="1"/>
    </xf>
    <xf numFmtId="0" fontId="12" fillId="2" borderId="0" xfId="0" applyFont="1" applyFill="1"/>
    <xf numFmtId="0" fontId="9" fillId="4" borderId="5" xfId="0" applyFont="1" applyFill="1" applyBorder="1" applyAlignment="1">
      <alignment horizontal="left" vertical="center" wrapText="1" readingOrder="1"/>
    </xf>
    <xf numFmtId="0" fontId="9" fillId="4" borderId="5" xfId="0" applyFont="1" applyFill="1" applyBorder="1" applyAlignment="1">
      <alignment horizontal="center" vertical="center" wrapText="1" readingOrder="1"/>
    </xf>
    <xf numFmtId="0" fontId="13" fillId="4" borderId="5" xfId="0" applyFont="1" applyFill="1" applyBorder="1" applyAlignment="1">
      <alignment horizontal="center" vertical="center" wrapText="1" readingOrder="1"/>
    </xf>
    <xf numFmtId="4" fontId="9" fillId="4" borderId="5" xfId="0" applyNumberFormat="1" applyFont="1" applyFill="1" applyBorder="1" applyAlignment="1">
      <alignment horizontal="right" vertical="center" wrapText="1" readingOrder="1"/>
    </xf>
    <xf numFmtId="164" fontId="9" fillId="4" borderId="5" xfId="2" applyNumberFormat="1" applyFont="1" applyFill="1" applyBorder="1" applyAlignment="1">
      <alignment horizontal="right" vertical="center" wrapText="1" readingOrder="1"/>
    </xf>
    <xf numFmtId="0" fontId="12" fillId="0" borderId="0" xfId="0" applyFont="1"/>
    <xf numFmtId="0" fontId="14" fillId="0" borderId="6" xfId="0" applyFont="1" applyBorder="1" applyAlignment="1">
      <alignment horizontal="left" vertical="center" wrapText="1" readingOrder="1"/>
    </xf>
    <xf numFmtId="0" fontId="14" fillId="0" borderId="6" xfId="0" applyFont="1" applyBorder="1" applyAlignment="1">
      <alignment horizontal="center" vertical="center" wrapText="1" readingOrder="1"/>
    </xf>
    <xf numFmtId="0" fontId="15" fillId="0" borderId="6" xfId="0" applyFont="1" applyBorder="1" applyAlignment="1">
      <alignment horizontal="center" vertical="center" wrapText="1" readingOrder="1"/>
    </xf>
    <xf numFmtId="4" fontId="14" fillId="2" borderId="6" xfId="0" applyNumberFormat="1" applyFont="1" applyFill="1" applyBorder="1" applyAlignment="1" applyProtection="1">
      <alignment vertical="center" wrapText="1"/>
      <protection locked="0"/>
    </xf>
    <xf numFmtId="4" fontId="14" fillId="0" borderId="6" xfId="0" applyNumberFormat="1" applyFont="1" applyBorder="1" applyAlignment="1">
      <alignment horizontal="right" vertical="center" wrapText="1" readingOrder="1"/>
    </xf>
    <xf numFmtId="164" fontId="14" fillId="0" borderId="6" xfId="2" applyNumberFormat="1" applyFont="1" applyBorder="1" applyAlignment="1">
      <alignment horizontal="right" vertical="center" wrapText="1" readingOrder="1"/>
    </xf>
    <xf numFmtId="0" fontId="16" fillId="0" borderId="0" xfId="0" applyFont="1"/>
    <xf numFmtId="0" fontId="14" fillId="0" borderId="7" xfId="0" applyFont="1" applyBorder="1" applyAlignment="1">
      <alignment horizontal="left" vertical="center" wrapText="1" readingOrder="1"/>
    </xf>
    <xf numFmtId="0" fontId="14" fillId="0" borderId="7" xfId="0" applyFont="1" applyBorder="1" applyAlignment="1">
      <alignment horizontal="center" vertical="center" wrapText="1" readingOrder="1"/>
    </xf>
    <xf numFmtId="0" fontId="15" fillId="0" borderId="7" xfId="0" applyFont="1" applyBorder="1" applyAlignment="1">
      <alignment horizontal="center" vertical="center" wrapText="1" readingOrder="1"/>
    </xf>
    <xf numFmtId="4" fontId="14" fillId="2" borderId="7" xfId="0" applyNumberFormat="1" applyFont="1" applyFill="1" applyBorder="1" applyAlignment="1" applyProtection="1">
      <alignment vertical="center" wrapText="1"/>
      <protection locked="0"/>
    </xf>
    <xf numFmtId="4" fontId="14" fillId="0" borderId="7" xfId="0" applyNumberFormat="1" applyFont="1" applyBorder="1" applyAlignment="1">
      <alignment horizontal="right" vertical="center" wrapText="1" readingOrder="1"/>
    </xf>
    <xf numFmtId="164" fontId="14" fillId="0" borderId="7" xfId="2" applyNumberFormat="1" applyFont="1" applyBorder="1" applyAlignment="1">
      <alignment horizontal="right" vertical="center" wrapText="1" readingOrder="1"/>
    </xf>
    <xf numFmtId="0" fontId="8" fillId="0" borderId="0" xfId="0" applyFont="1"/>
    <xf numFmtId="0" fontId="17" fillId="0" borderId="7" xfId="0" applyFont="1" applyBorder="1" applyAlignment="1">
      <alignment horizontal="left" vertical="center" wrapText="1" readingOrder="1"/>
    </xf>
    <xf numFmtId="0" fontId="17" fillId="0" borderId="7" xfId="0" applyFont="1" applyBorder="1" applyAlignment="1">
      <alignment horizontal="center" vertical="center" wrapText="1" readingOrder="1"/>
    </xf>
    <xf numFmtId="0" fontId="18" fillId="0" borderId="7" xfId="0" applyFont="1" applyBorder="1" applyAlignment="1">
      <alignment horizontal="center" vertical="center" wrapText="1" readingOrder="1"/>
    </xf>
    <xf numFmtId="4" fontId="17" fillId="2" borderId="7" xfId="0" applyNumberFormat="1" applyFont="1" applyFill="1" applyBorder="1" applyAlignment="1" applyProtection="1">
      <alignment vertical="center" wrapText="1"/>
      <protection locked="0"/>
    </xf>
    <xf numFmtId="4" fontId="17" fillId="0" borderId="7" xfId="0" applyNumberFormat="1" applyFont="1" applyBorder="1" applyAlignment="1">
      <alignment horizontal="right" vertical="center" wrapText="1" readingOrder="1"/>
    </xf>
    <xf numFmtId="164" fontId="17" fillId="0" borderId="7" xfId="2" applyNumberFormat="1" applyFont="1" applyBorder="1" applyAlignment="1">
      <alignment horizontal="right" vertical="center" wrapText="1" readingOrder="1"/>
    </xf>
    <xf numFmtId="0" fontId="19" fillId="0" borderId="7" xfId="0" applyFont="1" applyBorder="1" applyAlignment="1">
      <alignment horizontal="left" vertical="center" wrapText="1" readingOrder="1"/>
    </xf>
    <xf numFmtId="0" fontId="19" fillId="0" borderId="7" xfId="0" applyFont="1" applyBorder="1" applyAlignment="1">
      <alignment horizontal="center" vertical="center" wrapText="1" readingOrder="1"/>
    </xf>
    <xf numFmtId="0" fontId="20" fillId="0" borderId="7" xfId="0" applyFont="1" applyBorder="1" applyAlignment="1">
      <alignment horizontal="center" vertical="center" wrapText="1" readingOrder="1"/>
    </xf>
    <xf numFmtId="4" fontId="19" fillId="2" borderId="7" xfId="0" applyNumberFormat="1" applyFont="1" applyFill="1" applyBorder="1" applyAlignment="1" applyProtection="1">
      <alignment vertical="center" wrapText="1"/>
      <protection locked="0"/>
    </xf>
    <xf numFmtId="4" fontId="19" fillId="0" borderId="7" xfId="0" applyNumberFormat="1" applyFont="1" applyBorder="1" applyAlignment="1">
      <alignment horizontal="right" vertical="center" wrapText="1" readingOrder="1"/>
    </xf>
    <xf numFmtId="4" fontId="8" fillId="0" borderId="7" xfId="0" applyNumberFormat="1" applyFont="1" applyBorder="1" applyAlignment="1">
      <alignment horizontal="right" vertical="center" wrapText="1" readingOrder="1"/>
    </xf>
    <xf numFmtId="164" fontId="19" fillId="0" borderId="7" xfId="2" applyNumberFormat="1" applyFont="1" applyBorder="1" applyAlignment="1">
      <alignment horizontal="right" vertical="center" wrapText="1" readingOrder="1"/>
    </xf>
    <xf numFmtId="0" fontId="19" fillId="0" borderId="7" xfId="0" applyFont="1" applyBorder="1" applyAlignment="1">
      <alignment vertical="center" wrapText="1" readingOrder="1"/>
    </xf>
    <xf numFmtId="0" fontId="21" fillId="0" borderId="0" xfId="0" applyFont="1"/>
    <xf numFmtId="0" fontId="19" fillId="0" borderId="1" xfId="0" applyFont="1" applyBorder="1" applyAlignment="1">
      <alignment horizontal="center" vertical="center" wrapText="1" readingOrder="1"/>
    </xf>
    <xf numFmtId="0" fontId="14" fillId="0" borderId="7" xfId="0" applyFont="1" applyBorder="1" applyAlignment="1">
      <alignment vertical="center" wrapText="1" readingOrder="1"/>
    </xf>
    <xf numFmtId="0" fontId="19" fillId="5" borderId="7" xfId="0" applyFont="1" applyFill="1" applyBorder="1" applyAlignment="1">
      <alignment vertical="center" wrapText="1" readingOrder="1"/>
    </xf>
    <xf numFmtId="0" fontId="19" fillId="5" borderId="7" xfId="0" applyFont="1" applyFill="1" applyBorder="1" applyAlignment="1">
      <alignment horizontal="center" vertical="center" wrapText="1" readingOrder="1"/>
    </xf>
    <xf numFmtId="0" fontId="20" fillId="5" borderId="7" xfId="0" applyFont="1" applyFill="1" applyBorder="1" applyAlignment="1">
      <alignment horizontal="center" vertical="center" wrapText="1" readingOrder="1"/>
    </xf>
    <xf numFmtId="0" fontId="19" fillId="5" borderId="7" xfId="0" applyFont="1" applyFill="1" applyBorder="1" applyAlignment="1" applyProtection="1">
      <alignment vertical="center" wrapText="1"/>
      <protection locked="0"/>
    </xf>
    <xf numFmtId="4" fontId="19" fillId="5" borderId="7" xfId="0" applyNumberFormat="1" applyFont="1" applyFill="1" applyBorder="1" applyAlignment="1">
      <alignment horizontal="right" vertical="center" wrapText="1" readingOrder="1"/>
    </xf>
    <xf numFmtId="4" fontId="8" fillId="5" borderId="7" xfId="0" applyNumberFormat="1" applyFont="1" applyFill="1" applyBorder="1" applyAlignment="1">
      <alignment horizontal="right" vertical="center" wrapText="1" readingOrder="1"/>
    </xf>
    <xf numFmtId="164" fontId="19" fillId="5" borderId="7" xfId="2" applyNumberFormat="1" applyFont="1" applyFill="1" applyBorder="1" applyAlignment="1">
      <alignment horizontal="right" vertical="center" wrapText="1" readingOrder="1"/>
    </xf>
    <xf numFmtId="0" fontId="20" fillId="0" borderId="7" xfId="0" applyFont="1" applyBorder="1" applyAlignment="1">
      <alignment vertical="center" wrapText="1" readingOrder="1"/>
    </xf>
    <xf numFmtId="0" fontId="20" fillId="0" borderId="8" xfId="0" applyFont="1" applyBorder="1" applyAlignment="1">
      <alignment horizontal="left" vertical="center" wrapText="1" readingOrder="1"/>
    </xf>
    <xf numFmtId="4" fontId="20" fillId="0" borderId="7" xfId="0" applyNumberFormat="1" applyFont="1" applyBorder="1" applyAlignment="1">
      <alignment horizontal="right" vertical="center" wrapText="1" readingOrder="1"/>
    </xf>
    <xf numFmtId="4" fontId="22" fillId="0" borderId="8" xfId="0" applyNumberFormat="1" applyFont="1" applyBorder="1" applyAlignment="1">
      <alignment horizontal="right" vertical="center" wrapText="1" readingOrder="1"/>
    </xf>
    <xf numFmtId="164" fontId="20" fillId="0" borderId="7" xfId="2" applyNumberFormat="1" applyFont="1" applyBorder="1" applyAlignment="1">
      <alignment horizontal="right" vertical="center" wrapText="1" readingOrder="1"/>
    </xf>
    <xf numFmtId="0" fontId="23" fillId="0" borderId="0" xfId="0" applyFont="1"/>
    <xf numFmtId="0" fontId="20" fillId="0" borderId="7" xfId="0" applyFont="1" applyBorder="1" applyAlignment="1">
      <alignment horizontal="left" vertical="center" wrapText="1" readingOrder="1"/>
    </xf>
    <xf numFmtId="4" fontId="22" fillId="0" borderId="7" xfId="0" applyNumberFormat="1" applyFont="1" applyBorder="1" applyAlignment="1">
      <alignment horizontal="right" vertical="center" wrapText="1" readingOrder="1"/>
    </xf>
    <xf numFmtId="0" fontId="19" fillId="0" borderId="8" xfId="0" applyFont="1" applyBorder="1" applyAlignment="1">
      <alignment vertical="center" wrapText="1" readingOrder="1"/>
    </xf>
    <xf numFmtId="0" fontId="19" fillId="0" borderId="8" xfId="0" applyFont="1" applyBorder="1" applyAlignment="1">
      <alignment horizontal="center" vertical="center" wrapText="1" readingOrder="1"/>
    </xf>
    <xf numFmtId="0" fontId="20" fillId="0" borderId="8" xfId="0" applyFont="1" applyBorder="1" applyAlignment="1">
      <alignment horizontal="center" vertical="center" wrapText="1" readingOrder="1"/>
    </xf>
    <xf numFmtId="0" fontId="19" fillId="0" borderId="8" xfId="0" applyFont="1" applyBorder="1" applyAlignment="1">
      <alignment horizontal="left" vertical="center" wrapText="1" readingOrder="1"/>
    </xf>
    <xf numFmtId="4" fontId="19" fillId="0" borderId="8" xfId="0" applyNumberFormat="1" applyFont="1" applyBorder="1" applyAlignment="1">
      <alignment horizontal="right" vertical="center" wrapText="1" readingOrder="1"/>
    </xf>
    <xf numFmtId="4" fontId="8" fillId="0" borderId="8" xfId="0" applyNumberFormat="1" applyFont="1" applyBorder="1" applyAlignment="1">
      <alignment horizontal="right" vertical="center" wrapText="1" readingOrder="1"/>
    </xf>
    <xf numFmtId="164" fontId="19" fillId="0" borderId="8" xfId="2" applyNumberFormat="1" applyFont="1" applyBorder="1" applyAlignment="1">
      <alignment horizontal="right" vertical="center" wrapText="1" readingOrder="1"/>
    </xf>
    <xf numFmtId="0" fontId="9" fillId="4" borderId="9" xfId="0" applyFont="1" applyFill="1" applyBorder="1" applyAlignment="1">
      <alignment horizontal="left" vertical="center" wrapText="1" readingOrder="1"/>
    </xf>
    <xf numFmtId="0" fontId="9" fillId="4" borderId="9" xfId="0" applyFont="1" applyFill="1" applyBorder="1" applyAlignment="1">
      <alignment horizontal="center" vertical="center" wrapText="1" readingOrder="1"/>
    </xf>
    <xf numFmtId="0" fontId="13" fillId="4" borderId="9" xfId="0" applyFont="1" applyFill="1" applyBorder="1" applyAlignment="1">
      <alignment horizontal="center" vertical="center" wrapText="1" readingOrder="1"/>
    </xf>
    <xf numFmtId="4" fontId="9" fillId="4" borderId="9" xfId="0" applyNumberFormat="1" applyFont="1" applyFill="1" applyBorder="1" applyAlignment="1">
      <alignment horizontal="right" vertical="center" wrapText="1" readingOrder="1"/>
    </xf>
    <xf numFmtId="164" fontId="9" fillId="4" borderId="9" xfId="2" applyNumberFormat="1" applyFont="1" applyFill="1" applyBorder="1" applyAlignment="1">
      <alignment horizontal="right" vertical="center" wrapText="1" readingOrder="1"/>
    </xf>
    <xf numFmtId="43" fontId="24" fillId="0" borderId="9" xfId="1" applyFont="1" applyFill="1" applyBorder="1" applyAlignment="1">
      <alignment horizontal="left" vertical="center" wrapText="1" readingOrder="1"/>
    </xf>
    <xf numFmtId="43" fontId="14" fillId="0" borderId="9" xfId="1" applyFont="1" applyFill="1" applyBorder="1" applyAlignment="1">
      <alignment horizontal="center" vertical="center" wrapText="1" readingOrder="1"/>
    </xf>
    <xf numFmtId="43" fontId="15" fillId="0" borderId="9" xfId="1" applyFont="1" applyFill="1" applyBorder="1" applyAlignment="1">
      <alignment horizontal="center" vertical="center" wrapText="1" readingOrder="1"/>
    </xf>
    <xf numFmtId="43" fontId="14" fillId="2" borderId="9" xfId="1" applyFont="1" applyFill="1" applyBorder="1" applyAlignment="1" applyProtection="1">
      <alignment vertical="center" wrapText="1"/>
      <protection locked="0"/>
    </xf>
    <xf numFmtId="4" fontId="14" fillId="0" borderId="9" xfId="1" applyNumberFormat="1" applyFont="1" applyFill="1" applyBorder="1" applyAlignment="1">
      <alignment horizontal="right" vertical="center" wrapText="1" readingOrder="1"/>
    </xf>
    <xf numFmtId="164" fontId="14" fillId="0" borderId="9" xfId="2" applyNumberFormat="1" applyFont="1" applyFill="1" applyBorder="1" applyAlignment="1">
      <alignment horizontal="right" vertical="center" wrapText="1" readingOrder="1"/>
    </xf>
    <xf numFmtId="43" fontId="3" fillId="0" borderId="0" xfId="1" applyFont="1" applyFill="1" applyBorder="1"/>
    <xf numFmtId="43" fontId="16" fillId="0" borderId="0" xfId="1" applyFont="1" applyFill="1" applyBorder="1"/>
    <xf numFmtId="0" fontId="24" fillId="0" borderId="6" xfId="0" applyFont="1" applyBorder="1" applyAlignment="1">
      <alignment horizontal="left" vertical="center" wrapText="1" readingOrder="1"/>
    </xf>
    <xf numFmtId="0" fontId="17" fillId="0" borderId="7" xfId="0" applyFont="1" applyBorder="1" applyAlignment="1">
      <alignment vertical="center" wrapText="1" readingOrder="1"/>
    </xf>
    <xf numFmtId="0" fontId="25" fillId="0" borderId="0" xfId="0" applyFont="1"/>
    <xf numFmtId="0" fontId="14" fillId="0" borderId="9" xfId="0" applyFont="1" applyBorder="1" applyAlignment="1">
      <alignment horizontal="left" vertical="center" wrapText="1" readingOrder="1"/>
    </xf>
    <xf numFmtId="0" fontId="14" fillId="0" borderId="9" xfId="0" applyFont="1" applyBorder="1" applyAlignment="1">
      <alignment horizontal="center" vertical="center" wrapText="1" readingOrder="1"/>
    </xf>
    <xf numFmtId="0" fontId="15" fillId="0" borderId="9" xfId="0" applyFont="1" applyBorder="1" applyAlignment="1">
      <alignment horizontal="center" vertical="center" wrapText="1" readingOrder="1"/>
    </xf>
    <xf numFmtId="4" fontId="14" fillId="2" borderId="9" xfId="0" applyNumberFormat="1" applyFont="1" applyFill="1" applyBorder="1" applyAlignment="1" applyProtection="1">
      <alignment vertical="center" wrapText="1"/>
      <protection locked="0"/>
    </xf>
    <xf numFmtId="4" fontId="14" fillId="0" borderId="9" xfId="0" applyNumberFormat="1" applyFont="1" applyBorder="1" applyAlignment="1">
      <alignment horizontal="right" vertical="center" wrapText="1" readingOrder="1"/>
    </xf>
    <xf numFmtId="164" fontId="14" fillId="0" borderId="9" xfId="2" applyNumberFormat="1" applyFont="1" applyBorder="1" applyAlignment="1">
      <alignment horizontal="right" vertical="center" wrapText="1" readingOrder="1"/>
    </xf>
    <xf numFmtId="0" fontId="19" fillId="6" borderId="7" xfId="0" applyFont="1" applyFill="1" applyBorder="1" applyAlignment="1">
      <alignment vertical="center" wrapText="1" readingOrder="1"/>
    </xf>
    <xf numFmtId="0" fontId="19" fillId="6" borderId="7" xfId="0" applyFont="1" applyFill="1" applyBorder="1" applyAlignment="1">
      <alignment horizontal="center" vertical="center" wrapText="1" readingOrder="1"/>
    </xf>
    <xf numFmtId="0" fontId="20" fillId="6" borderId="7" xfId="0" applyFont="1" applyFill="1" applyBorder="1" applyAlignment="1">
      <alignment horizontal="center" vertical="center" wrapText="1" readingOrder="1"/>
    </xf>
    <xf numFmtId="0" fontId="19" fillId="6" borderId="7" xfId="0" applyFont="1" applyFill="1" applyBorder="1" applyAlignment="1">
      <alignment horizontal="left" vertical="center" wrapText="1" readingOrder="1"/>
    </xf>
    <xf numFmtId="4" fontId="19" fillId="6" borderId="7" xfId="0" applyNumberFormat="1" applyFont="1" applyFill="1" applyBorder="1" applyAlignment="1">
      <alignment horizontal="right" vertical="center" wrapText="1" readingOrder="1"/>
    </xf>
    <xf numFmtId="4" fontId="8" fillId="6" borderId="7" xfId="0" applyNumberFormat="1" applyFont="1" applyFill="1" applyBorder="1" applyAlignment="1">
      <alignment horizontal="right" vertical="center" wrapText="1" readingOrder="1"/>
    </xf>
    <xf numFmtId="164" fontId="19" fillId="6" borderId="7" xfId="2" applyNumberFormat="1" applyFont="1" applyFill="1" applyBorder="1" applyAlignment="1">
      <alignment horizontal="right" vertical="center" wrapText="1" readingOrder="1"/>
    </xf>
    <xf numFmtId="0" fontId="3" fillId="6" borderId="0" xfId="0" applyFont="1" applyFill="1"/>
    <xf numFmtId="0" fontId="8" fillId="6" borderId="0" xfId="0" applyFont="1" applyFill="1"/>
    <xf numFmtId="0" fontId="19" fillId="6" borderId="8" xfId="0" applyFont="1" applyFill="1" applyBorder="1" applyAlignment="1">
      <alignment vertical="center" wrapText="1" readingOrder="1"/>
    </xf>
    <xf numFmtId="0" fontId="19" fillId="6" borderId="8" xfId="0" applyFont="1" applyFill="1" applyBorder="1" applyAlignment="1">
      <alignment horizontal="center" vertical="center" wrapText="1" readingOrder="1"/>
    </xf>
    <xf numFmtId="0" fontId="20" fillId="6" borderId="8" xfId="0" applyFont="1" applyFill="1" applyBorder="1" applyAlignment="1">
      <alignment horizontal="center" vertical="center" wrapText="1" readingOrder="1"/>
    </xf>
    <xf numFmtId="0" fontId="19" fillId="6" borderId="8" xfId="0" applyFont="1" applyFill="1" applyBorder="1" applyAlignment="1">
      <alignment horizontal="left" vertical="center" wrapText="1" readingOrder="1"/>
    </xf>
    <xf numFmtId="4" fontId="19" fillId="6" borderId="8" xfId="0" applyNumberFormat="1" applyFont="1" applyFill="1" applyBorder="1" applyAlignment="1">
      <alignment horizontal="right" vertical="center" wrapText="1" readingOrder="1"/>
    </xf>
    <xf numFmtId="4" fontId="8" fillId="6" borderId="8" xfId="0" applyNumberFormat="1" applyFont="1" applyFill="1" applyBorder="1" applyAlignment="1">
      <alignment horizontal="right" vertical="center" wrapText="1" readingOrder="1"/>
    </xf>
    <xf numFmtId="164" fontId="19" fillId="6" borderId="8" xfId="2" applyNumberFormat="1" applyFont="1" applyFill="1" applyBorder="1" applyAlignment="1">
      <alignment horizontal="right" vertical="center" wrapText="1" readingOrder="1"/>
    </xf>
    <xf numFmtId="0" fontId="17" fillId="0" borderId="6" xfId="0" applyFont="1" applyBorder="1" applyAlignment="1">
      <alignment vertical="center" wrapText="1" readingOrder="1"/>
    </xf>
    <xf numFmtId="0" fontId="17" fillId="0" borderId="6" xfId="0" applyFont="1" applyBorder="1" applyAlignment="1">
      <alignment horizontal="center" vertical="center" wrapText="1" readingOrder="1"/>
    </xf>
    <xf numFmtId="0" fontId="18" fillId="0" borderId="6" xfId="0" applyFont="1" applyBorder="1" applyAlignment="1">
      <alignment horizontal="center" vertical="center" wrapText="1" readingOrder="1"/>
    </xf>
    <xf numFmtId="4" fontId="17" fillId="2" borderId="6" xfId="0" applyNumberFormat="1" applyFont="1" applyFill="1" applyBorder="1" applyAlignment="1" applyProtection="1">
      <alignment vertical="center" wrapText="1"/>
      <protection locked="0"/>
    </xf>
    <xf numFmtId="4" fontId="17" fillId="0" borderId="6" xfId="0" applyNumberFormat="1" applyFont="1" applyBorder="1" applyAlignment="1">
      <alignment horizontal="right" vertical="center" wrapText="1" readingOrder="1"/>
    </xf>
    <xf numFmtId="164" fontId="17" fillId="0" borderId="6" xfId="2" applyNumberFormat="1" applyFont="1" applyBorder="1" applyAlignment="1">
      <alignment horizontal="right" vertical="center" wrapText="1" readingOrder="1"/>
    </xf>
    <xf numFmtId="3" fontId="3" fillId="0" borderId="0" xfId="0" applyNumberFormat="1" applyFont="1"/>
    <xf numFmtId="0" fontId="19" fillId="7" borderId="7" xfId="0" applyFont="1" applyFill="1" applyBorder="1" applyAlignment="1">
      <alignment vertical="center" wrapText="1" readingOrder="1"/>
    </xf>
    <xf numFmtId="0" fontId="19" fillId="7" borderId="10" xfId="0" applyFont="1" applyFill="1" applyBorder="1" applyAlignment="1">
      <alignment horizontal="left" vertical="center" wrapText="1" readingOrder="1"/>
    </xf>
    <xf numFmtId="4" fontId="19" fillId="0" borderId="1" xfId="0" applyNumberFormat="1" applyFont="1" applyBorder="1" applyAlignment="1">
      <alignment horizontal="right" vertical="center" wrapText="1" readingOrder="1"/>
    </xf>
    <xf numFmtId="4" fontId="19" fillId="7" borderId="1" xfId="0" applyNumberFormat="1" applyFont="1" applyFill="1" applyBorder="1" applyAlignment="1">
      <alignment horizontal="right" vertical="center" wrapText="1" readingOrder="1"/>
    </xf>
    <xf numFmtId="164" fontId="19" fillId="0" borderId="1" xfId="2" applyNumberFormat="1" applyFont="1" applyBorder="1" applyAlignment="1">
      <alignment horizontal="right" vertical="center" wrapText="1" readingOrder="1"/>
    </xf>
    <xf numFmtId="4" fontId="14" fillId="0" borderId="7" xfId="0" applyNumberFormat="1" applyFont="1" applyBorder="1" applyAlignment="1" applyProtection="1">
      <alignment vertical="center" wrapText="1"/>
      <protection locked="0"/>
    </xf>
    <xf numFmtId="4" fontId="19" fillId="0" borderId="7" xfId="0" applyNumberFormat="1" applyFont="1" applyBorder="1" applyAlignment="1" applyProtection="1">
      <alignment vertical="center" wrapText="1"/>
      <protection locked="0"/>
    </xf>
    <xf numFmtId="4" fontId="19" fillId="0" borderId="8" xfId="0" applyNumberFormat="1" applyFont="1" applyBorder="1" applyAlignment="1" applyProtection="1">
      <alignment vertical="center" wrapText="1"/>
      <protection locked="0"/>
    </xf>
    <xf numFmtId="0" fontId="14" fillId="0" borderId="9" xfId="0" applyFont="1" applyBorder="1" applyAlignment="1">
      <alignment vertical="center" wrapText="1" readingOrder="1"/>
    </xf>
    <xf numFmtId="0" fontId="14" fillId="2" borderId="9" xfId="0" applyFont="1" applyFill="1" applyBorder="1" applyAlignment="1">
      <alignment horizontal="left" vertical="center" wrapText="1" readingOrder="1"/>
    </xf>
    <xf numFmtId="0" fontId="14" fillId="2" borderId="9" xfId="0" applyFont="1" applyFill="1" applyBorder="1" applyAlignment="1">
      <alignment horizontal="center" vertical="center" wrapText="1" readingOrder="1"/>
    </xf>
    <xf numFmtId="0" fontId="15" fillId="2" borderId="9" xfId="0" applyFont="1" applyFill="1" applyBorder="1" applyAlignment="1">
      <alignment horizontal="center" vertical="center" wrapText="1" readingOrder="1"/>
    </xf>
    <xf numFmtId="4" fontId="14" fillId="2" borderId="9" xfId="0" applyNumberFormat="1" applyFont="1" applyFill="1" applyBorder="1" applyAlignment="1">
      <alignment horizontal="right" vertical="center" wrapText="1" readingOrder="1"/>
    </xf>
    <xf numFmtId="164" fontId="14" fillId="2" borderId="9" xfId="2" applyNumberFormat="1" applyFont="1" applyFill="1" applyBorder="1" applyAlignment="1">
      <alignment horizontal="right" vertical="center" wrapText="1" readingOrder="1"/>
    </xf>
    <xf numFmtId="0" fontId="16" fillId="2" borderId="0" xfId="0" applyFont="1" applyFill="1"/>
    <xf numFmtId="0" fontId="10" fillId="8" borderId="9" xfId="0" applyFont="1" applyFill="1" applyBorder="1" applyAlignment="1">
      <alignment vertical="center" wrapText="1" readingOrder="1"/>
    </xf>
    <xf numFmtId="0" fontId="10" fillId="8" borderId="9" xfId="0" applyFont="1" applyFill="1" applyBorder="1" applyAlignment="1">
      <alignment horizontal="center" vertical="center" wrapText="1" readingOrder="1"/>
    </xf>
    <xf numFmtId="0" fontId="11" fillId="8" borderId="9" xfId="0" applyFont="1" applyFill="1" applyBorder="1" applyAlignment="1">
      <alignment horizontal="center" vertical="center" wrapText="1" readingOrder="1"/>
    </xf>
    <xf numFmtId="0" fontId="10" fillId="8" borderId="9" xfId="0" applyFont="1" applyFill="1" applyBorder="1" applyAlignment="1">
      <alignment horizontal="left" vertical="center" wrapText="1" readingOrder="1"/>
    </xf>
    <xf numFmtId="4" fontId="10" fillId="8" borderId="9" xfId="0" applyNumberFormat="1" applyFont="1" applyFill="1" applyBorder="1" applyAlignment="1">
      <alignment horizontal="right" vertical="center" wrapText="1" readingOrder="1"/>
    </xf>
    <xf numFmtId="164" fontId="10" fillId="8" borderId="9" xfId="2" applyNumberFormat="1" applyFont="1" applyFill="1" applyBorder="1" applyAlignment="1">
      <alignment horizontal="right" vertical="center" wrapText="1" readingOrder="1"/>
    </xf>
    <xf numFmtId="164" fontId="3" fillId="0" borderId="0" xfId="2" applyNumberFormat="1" applyFont="1"/>
    <xf numFmtId="0" fontId="19" fillId="2" borderId="6" xfId="0" applyFont="1" applyFill="1" applyBorder="1" applyAlignment="1">
      <alignment vertical="center" wrapText="1" readingOrder="1"/>
    </xf>
    <xf numFmtId="0" fontId="19" fillId="2" borderId="6" xfId="0" applyFont="1" applyFill="1" applyBorder="1" applyAlignment="1">
      <alignment horizontal="center" vertical="center" wrapText="1" readingOrder="1"/>
    </xf>
    <xf numFmtId="0" fontId="20" fillId="2" borderId="6" xfId="0" applyFont="1" applyFill="1" applyBorder="1" applyAlignment="1">
      <alignment horizontal="center" vertical="center" wrapText="1" readingOrder="1"/>
    </xf>
    <xf numFmtId="0" fontId="19" fillId="2" borderId="6" xfId="0" applyFont="1" applyFill="1" applyBorder="1" applyAlignment="1">
      <alignment horizontal="left" vertical="center" wrapText="1" readingOrder="1"/>
    </xf>
    <xf numFmtId="4" fontId="19" fillId="2" borderId="6" xfId="0" applyNumberFormat="1" applyFont="1" applyFill="1" applyBorder="1" applyAlignment="1">
      <alignment horizontal="right" vertical="center" wrapText="1" readingOrder="1"/>
    </xf>
    <xf numFmtId="164" fontId="19" fillId="2" borderId="6" xfId="2" applyNumberFormat="1" applyFont="1" applyFill="1" applyBorder="1" applyAlignment="1">
      <alignment horizontal="right" vertical="center" wrapText="1" readingOrder="1"/>
    </xf>
    <xf numFmtId="0" fontId="8" fillId="2" borderId="0" xfId="0" applyFont="1" applyFill="1"/>
    <xf numFmtId="0" fontId="20" fillId="2" borderId="9" xfId="0" applyFont="1" applyFill="1" applyBorder="1" applyAlignment="1">
      <alignment horizontal="center" vertical="center" wrapText="1" readingOrder="1"/>
    </xf>
    <xf numFmtId="0" fontId="19" fillId="2" borderId="7" xfId="0" applyFont="1" applyFill="1" applyBorder="1" applyAlignment="1">
      <alignment vertical="center" wrapText="1" readingOrder="1"/>
    </xf>
    <xf numFmtId="0" fontId="19" fillId="2" borderId="7" xfId="0" applyFont="1" applyFill="1" applyBorder="1" applyAlignment="1">
      <alignment horizontal="center" vertical="center" wrapText="1" readingOrder="1"/>
    </xf>
    <xf numFmtId="0" fontId="20" fillId="2" borderId="7" xfId="0" applyFont="1" applyFill="1" applyBorder="1" applyAlignment="1">
      <alignment horizontal="center" vertical="center" wrapText="1" readingOrder="1"/>
    </xf>
    <xf numFmtId="0" fontId="19" fillId="2" borderId="7" xfId="0" applyFont="1" applyFill="1" applyBorder="1" applyAlignment="1">
      <alignment horizontal="left" vertical="center" wrapText="1" readingOrder="1"/>
    </xf>
    <xf numFmtId="4" fontId="19" fillId="2" borderId="7" xfId="0" applyNumberFormat="1" applyFont="1" applyFill="1" applyBorder="1" applyAlignment="1">
      <alignment horizontal="right" vertical="center" wrapText="1" readingOrder="1"/>
    </xf>
    <xf numFmtId="164" fontId="19" fillId="2" borderId="7" xfId="2" applyNumberFormat="1" applyFont="1" applyFill="1" applyBorder="1" applyAlignment="1">
      <alignment horizontal="right" vertical="center" wrapText="1" readingOrder="1"/>
    </xf>
    <xf numFmtId="4" fontId="8" fillId="2" borderId="7" xfId="0" applyNumberFormat="1" applyFont="1" applyFill="1" applyBorder="1" applyAlignment="1">
      <alignment horizontal="right" vertical="center" wrapText="1" readingOrder="1"/>
    </xf>
    <xf numFmtId="4" fontId="19" fillId="0" borderId="6" xfId="0" applyNumberFormat="1" applyFont="1" applyBorder="1" applyAlignment="1">
      <alignment horizontal="right" vertical="center" wrapText="1" readingOrder="1"/>
    </xf>
    <xf numFmtId="0" fontId="19" fillId="2" borderId="11" xfId="0" applyFont="1" applyFill="1" applyBorder="1" applyAlignment="1">
      <alignment vertical="center" wrapText="1" readingOrder="1"/>
    </xf>
    <xf numFmtId="0" fontId="19" fillId="2" borderId="11" xfId="0" applyFont="1" applyFill="1" applyBorder="1" applyAlignment="1">
      <alignment horizontal="center" vertical="center" wrapText="1" readingOrder="1"/>
    </xf>
    <xf numFmtId="0" fontId="20" fillId="2" borderId="11" xfId="0" applyFont="1" applyFill="1" applyBorder="1" applyAlignment="1">
      <alignment horizontal="center" vertical="center" wrapText="1" readingOrder="1"/>
    </xf>
    <xf numFmtId="0" fontId="19" fillId="2" borderId="11" xfId="0" applyFont="1" applyFill="1" applyBorder="1" applyAlignment="1">
      <alignment horizontal="left" vertical="center" wrapText="1" readingOrder="1"/>
    </xf>
    <xf numFmtId="4" fontId="19" fillId="2" borderId="11" xfId="0" applyNumberFormat="1" applyFont="1" applyFill="1" applyBorder="1" applyAlignment="1">
      <alignment horizontal="right" vertical="center" wrapText="1" readingOrder="1"/>
    </xf>
    <xf numFmtId="164" fontId="19" fillId="2" borderId="11" xfId="2" applyNumberFormat="1" applyFont="1" applyFill="1" applyBorder="1" applyAlignment="1">
      <alignment horizontal="right" vertical="center" wrapText="1" readingOrder="1"/>
    </xf>
    <xf numFmtId="0" fontId="19" fillId="0" borderId="6" xfId="0" applyFont="1" applyBorder="1" applyAlignment="1">
      <alignment vertical="center" wrapText="1" readingOrder="1"/>
    </xf>
    <xf numFmtId="0" fontId="19" fillId="0" borderId="11" xfId="0" applyFont="1" applyBorder="1" applyAlignment="1">
      <alignment vertical="center" wrapText="1" readingOrder="1"/>
    </xf>
    <xf numFmtId="17" fontId="10" fillId="3" borderId="9" xfId="0" applyNumberFormat="1" applyFont="1" applyFill="1" applyBorder="1" applyAlignment="1">
      <alignment vertical="center" wrapText="1" readingOrder="1"/>
    </xf>
    <xf numFmtId="0" fontId="10" fillId="3" borderId="9" xfId="0" applyFont="1" applyFill="1" applyBorder="1" applyAlignment="1">
      <alignment horizontal="center" vertical="center" wrapText="1" readingOrder="1"/>
    </xf>
    <xf numFmtId="4" fontId="10" fillId="3" borderId="9" xfId="0" applyNumberFormat="1" applyFont="1" applyFill="1" applyBorder="1" applyAlignment="1">
      <alignment horizontal="right" vertical="center" wrapText="1" readingOrder="1"/>
    </xf>
    <xf numFmtId="164" fontId="10" fillId="3" borderId="9" xfId="2" applyNumberFormat="1" applyFont="1" applyFill="1" applyBorder="1" applyAlignment="1">
      <alignment horizontal="right" vertical="center" wrapText="1" readingOrder="1"/>
    </xf>
    <xf numFmtId="4" fontId="3" fillId="0" borderId="0" xfId="0" applyNumberFormat="1" applyFont="1"/>
    <xf numFmtId="0" fontId="3" fillId="0" borderId="0" xfId="0" applyFont="1" applyAlignment="1">
      <alignment vertical="top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57150</xdr:rowOff>
    </xdr:from>
    <xdr:to>
      <xdr:col>1</xdr:col>
      <xdr:colOff>66675</xdr:colOff>
      <xdr:row>3</xdr:row>
      <xdr:rowOff>9525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E3A9BC4-EFAD-4511-8C43-C90F67EABEF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71496"/>
        <a:stretch/>
      </xdr:blipFill>
      <xdr:spPr>
        <a:xfrm>
          <a:off x="1" y="57150"/>
          <a:ext cx="1933574" cy="1400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89DFC-29D9-4A37-9D15-150559700F6F}">
  <dimension ref="A1:N168"/>
  <sheetViews>
    <sheetView showGridLines="0" tabSelected="1" workbookViewId="0">
      <pane ySplit="4" topLeftCell="A5" activePane="bottomLeft" state="frozen"/>
      <selection pane="bottomLeft" activeCell="A10" sqref="A10"/>
    </sheetView>
  </sheetViews>
  <sheetFormatPr baseColWidth="10" defaultColWidth="11.42578125" defaultRowHeight="15" x14ac:dyDescent="0.25"/>
  <cols>
    <col min="1" max="1" width="28" style="4" customWidth="1"/>
    <col min="2" max="2" width="11.85546875" style="4" customWidth="1"/>
    <col min="3" max="3" width="4.7109375" style="4" bestFit="1" customWidth="1"/>
    <col min="4" max="4" width="5" style="4" bestFit="1" customWidth="1"/>
    <col min="5" max="5" width="51.28515625" style="4" customWidth="1"/>
    <col min="6" max="6" width="24.42578125" style="174" bestFit="1" customWidth="1"/>
    <col min="7" max="10" width="23" style="174" bestFit="1" customWidth="1"/>
    <col min="11" max="11" width="15.140625" style="4" customWidth="1"/>
    <col min="12" max="12" width="14.42578125" style="4" customWidth="1"/>
    <col min="13" max="13" width="13.28515625" style="4" bestFit="1" customWidth="1"/>
    <col min="14" max="14" width="12.7109375" style="4" bestFit="1" customWidth="1"/>
    <col min="15" max="16384" width="11.42578125" style="4"/>
  </cols>
  <sheetData>
    <row r="1" spans="1:14" ht="49.5" customHeight="1" x14ac:dyDescent="0.25">
      <c r="A1" s="1"/>
      <c r="B1" s="3"/>
      <c r="C1" s="3"/>
      <c r="D1" s="3"/>
      <c r="E1" s="3"/>
      <c r="F1" s="3"/>
      <c r="G1" s="3"/>
      <c r="H1" s="3"/>
      <c r="I1" s="3"/>
      <c r="J1" s="3"/>
      <c r="K1" s="2"/>
      <c r="L1" s="2"/>
    </row>
    <row r="2" spans="1:14" ht="33.75" customHeight="1" x14ac:dyDescent="0.25">
      <c r="A2" s="1"/>
      <c r="B2" s="6" t="s">
        <v>0</v>
      </c>
      <c r="C2" s="6"/>
      <c r="D2" s="6"/>
      <c r="E2" s="6"/>
      <c r="F2" s="6"/>
      <c r="G2" s="6"/>
      <c r="H2" s="6"/>
      <c r="I2" s="6"/>
      <c r="J2" s="6"/>
      <c r="K2" s="5"/>
      <c r="L2" s="5"/>
    </row>
    <row r="3" spans="1:14" ht="30.75" customHeight="1" x14ac:dyDescent="0.25">
      <c r="A3" s="1"/>
      <c r="B3" s="6" t="s">
        <v>1</v>
      </c>
      <c r="C3" s="6"/>
      <c r="D3" s="6"/>
      <c r="E3" s="6"/>
      <c r="F3" s="6"/>
      <c r="G3" s="6"/>
      <c r="H3" s="6"/>
      <c r="I3" s="6"/>
      <c r="J3" s="6"/>
      <c r="K3" s="7"/>
      <c r="L3" s="7"/>
    </row>
    <row r="4" spans="1:14" s="12" customFormat="1" ht="21" customHeight="1" x14ac:dyDescent="0.25">
      <c r="A4" s="8" t="s">
        <v>2</v>
      </c>
      <c r="B4" s="9" t="s">
        <v>3</v>
      </c>
      <c r="C4" s="9" t="s">
        <v>4</v>
      </c>
      <c r="D4" s="8" t="s">
        <v>5</v>
      </c>
      <c r="E4" s="8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1" t="s">
        <v>276</v>
      </c>
      <c r="L4" s="11" t="s">
        <v>277</v>
      </c>
      <c r="M4" s="4"/>
      <c r="N4" s="4"/>
    </row>
    <row r="5" spans="1:14" s="19" customFormat="1" ht="18.75" x14ac:dyDescent="0.3">
      <c r="A5" s="13" t="s">
        <v>12</v>
      </c>
      <c r="B5" s="15"/>
      <c r="C5" s="15"/>
      <c r="D5" s="14"/>
      <c r="E5" s="16" t="s">
        <v>13</v>
      </c>
      <c r="F5" s="17">
        <f t="shared" ref="F5:J5" si="0">SUM(F6+F40+F115+F131)</f>
        <v>252961000000</v>
      </c>
      <c r="G5" s="17">
        <f t="shared" si="0"/>
        <v>63264000000</v>
      </c>
      <c r="H5" s="17">
        <f t="shared" si="0"/>
        <v>51609101351.229996</v>
      </c>
      <c r="I5" s="17">
        <f t="shared" si="0"/>
        <v>34272160608.66</v>
      </c>
      <c r="J5" s="17">
        <f t="shared" si="0"/>
        <v>34113308404.239998</v>
      </c>
      <c r="K5" s="18">
        <f>H5/F5</f>
        <v>0.20401999261241849</v>
      </c>
      <c r="L5" s="18">
        <f>I5/F5</f>
        <v>0.13548397029051909</v>
      </c>
      <c r="M5" s="4"/>
      <c r="N5" s="4"/>
    </row>
    <row r="6" spans="1:14" s="25" customFormat="1" ht="18.75" x14ac:dyDescent="0.3">
      <c r="A6" s="20" t="s">
        <v>14</v>
      </c>
      <c r="B6" s="22"/>
      <c r="C6" s="22"/>
      <c r="D6" s="21"/>
      <c r="E6" s="20" t="s">
        <v>15</v>
      </c>
      <c r="F6" s="23">
        <f t="shared" ref="F6:J6" si="1">F7</f>
        <v>150647000000</v>
      </c>
      <c r="G6" s="23">
        <f t="shared" si="1"/>
        <v>0</v>
      </c>
      <c r="H6" s="23">
        <f t="shared" si="1"/>
        <v>28257980577</v>
      </c>
      <c r="I6" s="23">
        <f t="shared" si="1"/>
        <v>28242211784</v>
      </c>
      <c r="J6" s="23">
        <f t="shared" si="1"/>
        <v>28242211784</v>
      </c>
      <c r="K6" s="24">
        <f>H6/F6</f>
        <v>0.18757745309896645</v>
      </c>
      <c r="L6" s="24">
        <f>I6/F6</f>
        <v>0.18747277930526329</v>
      </c>
      <c r="M6" s="4"/>
      <c r="N6" s="4"/>
    </row>
    <row r="7" spans="1:14" s="32" customFormat="1" ht="15.75" x14ac:dyDescent="0.25">
      <c r="A7" s="26" t="s">
        <v>16</v>
      </c>
      <c r="B7" s="28"/>
      <c r="C7" s="28"/>
      <c r="D7" s="27"/>
      <c r="E7" s="29" t="s">
        <v>17</v>
      </c>
      <c r="F7" s="30">
        <f t="shared" ref="F7:J7" si="2">SUM(F8+F21+F29)</f>
        <v>150647000000</v>
      </c>
      <c r="G7" s="30">
        <f t="shared" si="2"/>
        <v>0</v>
      </c>
      <c r="H7" s="30">
        <f t="shared" si="2"/>
        <v>28257980577</v>
      </c>
      <c r="I7" s="30">
        <f t="shared" si="2"/>
        <v>28242211784</v>
      </c>
      <c r="J7" s="30">
        <f t="shared" si="2"/>
        <v>28242211784</v>
      </c>
      <c r="K7" s="31">
        <f>H7/F7</f>
        <v>0.18757745309896645</v>
      </c>
      <c r="L7" s="31">
        <f>I7/F7</f>
        <v>0.18747277930526329</v>
      </c>
      <c r="M7" s="4"/>
      <c r="N7" s="4"/>
    </row>
    <row r="8" spans="1:14" s="39" customFormat="1" ht="18" customHeight="1" x14ac:dyDescent="0.25">
      <c r="A8" s="33" t="s">
        <v>18</v>
      </c>
      <c r="B8" s="35" t="s">
        <v>19</v>
      </c>
      <c r="C8" s="35">
        <v>10</v>
      </c>
      <c r="D8" s="34" t="s">
        <v>20</v>
      </c>
      <c r="E8" s="36" t="s">
        <v>21</v>
      </c>
      <c r="F8" s="37">
        <f t="shared" ref="F8:J8" si="3">SUM(F9+F19)</f>
        <v>100074000000</v>
      </c>
      <c r="G8" s="37">
        <f t="shared" si="3"/>
        <v>0</v>
      </c>
      <c r="H8" s="37">
        <f t="shared" si="3"/>
        <v>17642051571</v>
      </c>
      <c r="I8" s="37">
        <f t="shared" si="3"/>
        <v>17642051571</v>
      </c>
      <c r="J8" s="37">
        <f t="shared" si="3"/>
        <v>17642051571</v>
      </c>
      <c r="K8" s="38">
        <f>H8/F8</f>
        <v>0.17629006106481204</v>
      </c>
      <c r="L8" s="38">
        <f>I8/F8</f>
        <v>0.17629006106481204</v>
      </c>
      <c r="M8" s="4"/>
      <c r="N8" s="4"/>
    </row>
    <row r="9" spans="1:14" s="39" customFormat="1" ht="30" customHeight="1" x14ac:dyDescent="0.25">
      <c r="A9" s="40" t="s">
        <v>22</v>
      </c>
      <c r="B9" s="42" t="s">
        <v>19</v>
      </c>
      <c r="C9" s="42">
        <v>10</v>
      </c>
      <c r="D9" s="41" t="s">
        <v>20</v>
      </c>
      <c r="E9" s="43" t="s">
        <v>23</v>
      </c>
      <c r="F9" s="44">
        <f t="shared" ref="F9:J9" si="4">SUM(F10:F18)</f>
        <v>97419000000</v>
      </c>
      <c r="G9" s="44">
        <f t="shared" si="4"/>
        <v>0</v>
      </c>
      <c r="H9" s="44">
        <f t="shared" si="4"/>
        <v>16957414604</v>
      </c>
      <c r="I9" s="44">
        <f t="shared" si="4"/>
        <v>16957414604</v>
      </c>
      <c r="J9" s="44">
        <f t="shared" si="4"/>
        <v>16957414604</v>
      </c>
      <c r="K9" s="45">
        <f>H9/F9</f>
        <v>0.17406681041685915</v>
      </c>
      <c r="L9" s="45">
        <f>I9/F9</f>
        <v>0.17406681041685915</v>
      </c>
      <c r="M9" s="4"/>
      <c r="N9" s="4"/>
    </row>
    <row r="10" spans="1:14" s="39" customFormat="1" ht="15" customHeight="1" x14ac:dyDescent="0.25">
      <c r="A10" s="46" t="s">
        <v>24</v>
      </c>
      <c r="B10" s="48" t="s">
        <v>19</v>
      </c>
      <c r="C10" s="48" t="s">
        <v>25</v>
      </c>
      <c r="D10" s="47" t="s">
        <v>20</v>
      </c>
      <c r="E10" s="49" t="s">
        <v>26</v>
      </c>
      <c r="F10" s="51">
        <v>64350000000</v>
      </c>
      <c r="G10" s="50">
        <v>0</v>
      </c>
      <c r="H10" s="50">
        <v>13735126805</v>
      </c>
      <c r="I10" s="50">
        <v>13735126805</v>
      </c>
      <c r="J10" s="50">
        <v>13735126805</v>
      </c>
      <c r="K10" s="52"/>
      <c r="L10" s="52"/>
      <c r="M10" s="4"/>
      <c r="N10" s="4"/>
    </row>
    <row r="11" spans="1:14" s="39" customFormat="1" ht="15" customHeight="1" x14ac:dyDescent="0.25">
      <c r="A11" s="53" t="s">
        <v>27</v>
      </c>
      <c r="B11" s="48" t="s">
        <v>19</v>
      </c>
      <c r="C11" s="48" t="s">
        <v>25</v>
      </c>
      <c r="D11" s="47" t="s">
        <v>20</v>
      </c>
      <c r="E11" s="46" t="s">
        <v>28</v>
      </c>
      <c r="F11" s="51">
        <v>905000000</v>
      </c>
      <c r="G11" s="50">
        <v>0</v>
      </c>
      <c r="H11" s="50">
        <v>220417263</v>
      </c>
      <c r="I11" s="50">
        <v>220417263</v>
      </c>
      <c r="J11" s="50">
        <v>220417263</v>
      </c>
      <c r="K11" s="52"/>
      <c r="L11" s="52"/>
      <c r="M11" s="4"/>
      <c r="N11" s="4"/>
    </row>
    <row r="12" spans="1:14" s="39" customFormat="1" ht="15" customHeight="1" x14ac:dyDescent="0.25">
      <c r="A12" s="53" t="s">
        <v>29</v>
      </c>
      <c r="B12" s="48" t="s">
        <v>19</v>
      </c>
      <c r="C12" s="48" t="s">
        <v>25</v>
      </c>
      <c r="D12" s="47" t="s">
        <v>20</v>
      </c>
      <c r="E12" s="46" t="s">
        <v>30</v>
      </c>
      <c r="F12" s="51">
        <v>506000000</v>
      </c>
      <c r="G12" s="50">
        <v>0</v>
      </c>
      <c r="H12" s="50">
        <v>84981210</v>
      </c>
      <c r="I12" s="50">
        <v>84981210</v>
      </c>
      <c r="J12" s="50">
        <v>84981210</v>
      </c>
      <c r="K12" s="52"/>
      <c r="L12" s="52"/>
      <c r="M12" s="4"/>
      <c r="N12" s="4"/>
    </row>
    <row r="13" spans="1:14" s="39" customFormat="1" ht="15" customHeight="1" x14ac:dyDescent="0.25">
      <c r="A13" s="53" t="s">
        <v>31</v>
      </c>
      <c r="B13" s="48" t="s">
        <v>19</v>
      </c>
      <c r="C13" s="48" t="s">
        <v>25</v>
      </c>
      <c r="D13" s="47" t="s">
        <v>20</v>
      </c>
      <c r="E13" s="46" t="s">
        <v>32</v>
      </c>
      <c r="F13" s="51">
        <v>890000000</v>
      </c>
      <c r="G13" s="50">
        <v>0</v>
      </c>
      <c r="H13" s="50">
        <v>231049066</v>
      </c>
      <c r="I13" s="50">
        <v>231049066</v>
      </c>
      <c r="J13" s="50">
        <v>231049066</v>
      </c>
      <c r="K13" s="52"/>
      <c r="L13" s="52"/>
      <c r="M13" s="4"/>
      <c r="N13" s="4"/>
    </row>
    <row r="14" spans="1:14" s="39" customFormat="1" ht="15" customHeight="1" x14ac:dyDescent="0.25">
      <c r="A14" s="53" t="s">
        <v>33</v>
      </c>
      <c r="B14" s="48" t="s">
        <v>19</v>
      </c>
      <c r="C14" s="48" t="s">
        <v>25</v>
      </c>
      <c r="D14" s="47" t="s">
        <v>20</v>
      </c>
      <c r="E14" s="46" t="s">
        <v>34</v>
      </c>
      <c r="F14" s="51">
        <v>4180000000</v>
      </c>
      <c r="G14" s="50">
        <v>0</v>
      </c>
      <c r="H14" s="50">
        <v>14607656</v>
      </c>
      <c r="I14" s="50">
        <v>14607656</v>
      </c>
      <c r="J14" s="50">
        <v>14607656</v>
      </c>
      <c r="K14" s="52"/>
      <c r="L14" s="52"/>
      <c r="M14" s="4"/>
      <c r="N14" s="4"/>
    </row>
    <row r="15" spans="1:14" s="39" customFormat="1" x14ac:dyDescent="0.25">
      <c r="A15" s="53" t="s">
        <v>35</v>
      </c>
      <c r="B15" s="48" t="s">
        <v>19</v>
      </c>
      <c r="C15" s="48" t="s">
        <v>25</v>
      </c>
      <c r="D15" s="47" t="s">
        <v>20</v>
      </c>
      <c r="E15" s="46" t="s">
        <v>36</v>
      </c>
      <c r="F15" s="51">
        <v>2540000000</v>
      </c>
      <c r="G15" s="50">
        <v>0</v>
      </c>
      <c r="H15" s="50">
        <v>574938422</v>
      </c>
      <c r="I15" s="50">
        <v>574938422</v>
      </c>
      <c r="J15" s="50">
        <v>574938422</v>
      </c>
      <c r="K15" s="52"/>
      <c r="L15" s="52"/>
      <c r="M15" s="4"/>
      <c r="N15" s="4"/>
    </row>
    <row r="16" spans="1:14" s="39" customFormat="1" ht="28.5" x14ac:dyDescent="0.25">
      <c r="A16" s="53" t="s">
        <v>37</v>
      </c>
      <c r="B16" s="48" t="s">
        <v>19</v>
      </c>
      <c r="C16" s="48" t="s">
        <v>25</v>
      </c>
      <c r="D16" s="47" t="s">
        <v>20</v>
      </c>
      <c r="E16" s="46" t="s">
        <v>38</v>
      </c>
      <c r="F16" s="51">
        <v>13298000000</v>
      </c>
      <c r="G16" s="50">
        <v>0</v>
      </c>
      <c r="H16" s="50">
        <v>1609346657</v>
      </c>
      <c r="I16" s="50">
        <v>1609346657</v>
      </c>
      <c r="J16" s="50">
        <v>1609346657</v>
      </c>
      <c r="K16" s="52"/>
      <c r="L16" s="52"/>
      <c r="M16" s="4"/>
      <c r="N16" s="4"/>
    </row>
    <row r="17" spans="1:14" s="39" customFormat="1" ht="15" customHeight="1" x14ac:dyDescent="0.25">
      <c r="A17" s="53" t="s">
        <v>39</v>
      </c>
      <c r="B17" s="48" t="s">
        <v>19</v>
      </c>
      <c r="C17" s="48" t="s">
        <v>25</v>
      </c>
      <c r="D17" s="47" t="s">
        <v>20</v>
      </c>
      <c r="E17" s="46" t="s">
        <v>40</v>
      </c>
      <c r="F17" s="51">
        <v>7030000000</v>
      </c>
      <c r="G17" s="50">
        <v>0</v>
      </c>
      <c r="H17" s="50">
        <v>2588927</v>
      </c>
      <c r="I17" s="50">
        <v>2588927</v>
      </c>
      <c r="J17" s="50">
        <v>2588927</v>
      </c>
      <c r="K17" s="52"/>
      <c r="L17" s="52"/>
      <c r="M17" s="4"/>
      <c r="N17" s="4"/>
    </row>
    <row r="18" spans="1:14" s="39" customFormat="1" ht="15" customHeight="1" x14ac:dyDescent="0.25">
      <c r="A18" s="53" t="s">
        <v>41</v>
      </c>
      <c r="B18" s="48" t="s">
        <v>19</v>
      </c>
      <c r="C18" s="48" t="s">
        <v>25</v>
      </c>
      <c r="D18" s="47" t="s">
        <v>20</v>
      </c>
      <c r="E18" s="46" t="s">
        <v>42</v>
      </c>
      <c r="F18" s="51">
        <v>3720000000</v>
      </c>
      <c r="G18" s="50">
        <v>0</v>
      </c>
      <c r="H18" s="50">
        <v>484358598</v>
      </c>
      <c r="I18" s="50">
        <v>484358598</v>
      </c>
      <c r="J18" s="50">
        <v>484358598</v>
      </c>
      <c r="K18" s="52"/>
      <c r="L18" s="52"/>
      <c r="M18" s="4"/>
      <c r="N18" s="4"/>
    </row>
    <row r="19" spans="1:14" s="54" customFormat="1" x14ac:dyDescent="0.25">
      <c r="A19" s="40" t="s">
        <v>43</v>
      </c>
      <c r="B19" s="42" t="s">
        <v>19</v>
      </c>
      <c r="C19" s="42">
        <v>10</v>
      </c>
      <c r="D19" s="41" t="s">
        <v>20</v>
      </c>
      <c r="E19" s="43" t="s">
        <v>44</v>
      </c>
      <c r="F19" s="44">
        <f t="shared" ref="F19:J19" si="5">F20</f>
        <v>2655000000</v>
      </c>
      <c r="G19" s="44">
        <f t="shared" si="5"/>
        <v>0</v>
      </c>
      <c r="H19" s="44">
        <f t="shared" si="5"/>
        <v>684636967</v>
      </c>
      <c r="I19" s="44">
        <f t="shared" si="5"/>
        <v>684636967</v>
      </c>
      <c r="J19" s="44">
        <f t="shared" si="5"/>
        <v>684636967</v>
      </c>
      <c r="K19" s="45">
        <f>H19/F19</f>
        <v>0.25786703088512242</v>
      </c>
      <c r="L19" s="45">
        <f>I19/F19</f>
        <v>0.25786703088512242</v>
      </c>
      <c r="M19" s="4"/>
      <c r="N19" s="4"/>
    </row>
    <row r="20" spans="1:14" s="39" customFormat="1" x14ac:dyDescent="0.25">
      <c r="A20" s="53" t="s">
        <v>45</v>
      </c>
      <c r="B20" s="48" t="s">
        <v>19</v>
      </c>
      <c r="C20" s="48" t="s">
        <v>25</v>
      </c>
      <c r="D20" s="47" t="s">
        <v>20</v>
      </c>
      <c r="E20" s="46" t="s">
        <v>46</v>
      </c>
      <c r="F20" s="51">
        <v>2655000000</v>
      </c>
      <c r="G20" s="50">
        <v>0</v>
      </c>
      <c r="H20" s="50">
        <v>684636967</v>
      </c>
      <c r="I20" s="50">
        <v>684636967</v>
      </c>
      <c r="J20" s="50">
        <v>684636967</v>
      </c>
      <c r="K20" s="52"/>
      <c r="L20" s="52"/>
      <c r="M20" s="4"/>
      <c r="N20" s="4"/>
    </row>
    <row r="21" spans="1:14" s="39" customFormat="1" ht="31.5" customHeight="1" x14ac:dyDescent="0.25">
      <c r="A21" s="33" t="s">
        <v>47</v>
      </c>
      <c r="B21" s="34" t="s">
        <v>19</v>
      </c>
      <c r="C21" s="34">
        <v>10</v>
      </c>
      <c r="D21" s="34" t="s">
        <v>20</v>
      </c>
      <c r="E21" s="36" t="s">
        <v>48</v>
      </c>
      <c r="F21" s="37">
        <f t="shared" ref="F21:J21" si="6">SUM(F22:F28)</f>
        <v>40608000000</v>
      </c>
      <c r="G21" s="37">
        <f t="shared" si="6"/>
        <v>0</v>
      </c>
      <c r="H21" s="37">
        <f t="shared" si="6"/>
        <v>9184808341</v>
      </c>
      <c r="I21" s="37">
        <f t="shared" si="6"/>
        <v>9184808341</v>
      </c>
      <c r="J21" s="37">
        <f t="shared" si="6"/>
        <v>9184808341</v>
      </c>
      <c r="K21" s="38">
        <f>H21/F21</f>
        <v>0.22618223849980298</v>
      </c>
      <c r="L21" s="38">
        <f>I21/F21</f>
        <v>0.22618223849980298</v>
      </c>
      <c r="M21" s="4"/>
      <c r="N21" s="4"/>
    </row>
    <row r="22" spans="1:14" s="39" customFormat="1" x14ac:dyDescent="0.25">
      <c r="A22" s="53" t="s">
        <v>49</v>
      </c>
      <c r="B22" s="48" t="s">
        <v>19</v>
      </c>
      <c r="C22" s="48" t="s">
        <v>25</v>
      </c>
      <c r="D22" s="47" t="s">
        <v>20</v>
      </c>
      <c r="E22" s="46" t="s">
        <v>50</v>
      </c>
      <c r="F22" s="51">
        <v>10674000000</v>
      </c>
      <c r="G22" s="50">
        <v>0</v>
      </c>
      <c r="H22" s="50">
        <v>2570187931</v>
      </c>
      <c r="I22" s="50">
        <v>2570187931</v>
      </c>
      <c r="J22" s="50">
        <v>2570187931</v>
      </c>
      <c r="K22" s="52"/>
      <c r="L22" s="52"/>
      <c r="M22" s="4"/>
      <c r="N22" s="4"/>
    </row>
    <row r="23" spans="1:14" s="39" customFormat="1" x14ac:dyDescent="0.25">
      <c r="A23" s="53" t="s">
        <v>51</v>
      </c>
      <c r="B23" s="48" t="s">
        <v>19</v>
      </c>
      <c r="C23" s="48" t="s">
        <v>25</v>
      </c>
      <c r="D23" s="47" t="s">
        <v>20</v>
      </c>
      <c r="E23" s="46" t="s">
        <v>52</v>
      </c>
      <c r="F23" s="51">
        <v>7560000000</v>
      </c>
      <c r="G23" s="50">
        <v>0</v>
      </c>
      <c r="H23" s="50">
        <v>1826124286</v>
      </c>
      <c r="I23" s="50">
        <v>1826124286</v>
      </c>
      <c r="J23" s="50">
        <v>1826124286</v>
      </c>
      <c r="K23" s="52"/>
      <c r="L23" s="52"/>
      <c r="M23" s="4"/>
      <c r="N23" s="4"/>
    </row>
    <row r="24" spans="1:14" s="39" customFormat="1" ht="15" customHeight="1" x14ac:dyDescent="0.25">
      <c r="A24" s="53" t="s">
        <v>53</v>
      </c>
      <c r="B24" s="48" t="s">
        <v>19</v>
      </c>
      <c r="C24" s="48" t="s">
        <v>25</v>
      </c>
      <c r="D24" s="47" t="s">
        <v>20</v>
      </c>
      <c r="E24" s="46" t="s">
        <v>54</v>
      </c>
      <c r="F24" s="51">
        <v>8775000000</v>
      </c>
      <c r="G24" s="50">
        <v>0</v>
      </c>
      <c r="H24" s="50">
        <v>1847678424</v>
      </c>
      <c r="I24" s="50">
        <v>1847678424</v>
      </c>
      <c r="J24" s="50">
        <v>1847678424</v>
      </c>
      <c r="K24" s="52"/>
      <c r="L24" s="52"/>
      <c r="M24" s="4"/>
      <c r="N24" s="4"/>
    </row>
    <row r="25" spans="1:14" s="39" customFormat="1" x14ac:dyDescent="0.25">
      <c r="A25" s="53" t="s">
        <v>55</v>
      </c>
      <c r="B25" s="48" t="s">
        <v>19</v>
      </c>
      <c r="C25" s="48" t="s">
        <v>25</v>
      </c>
      <c r="D25" s="47" t="s">
        <v>20</v>
      </c>
      <c r="E25" s="46" t="s">
        <v>56</v>
      </c>
      <c r="F25" s="51">
        <v>3895000000</v>
      </c>
      <c r="G25" s="50">
        <v>0</v>
      </c>
      <c r="H25" s="50">
        <v>851413700</v>
      </c>
      <c r="I25" s="50">
        <v>851413700</v>
      </c>
      <c r="J25" s="50">
        <v>851413700</v>
      </c>
      <c r="K25" s="52"/>
      <c r="L25" s="52"/>
      <c r="M25" s="4"/>
      <c r="N25" s="4"/>
    </row>
    <row r="26" spans="1:14" s="39" customFormat="1" ht="28.5" x14ac:dyDescent="0.25">
      <c r="A26" s="53" t="s">
        <v>57</v>
      </c>
      <c r="B26" s="48" t="s">
        <v>19</v>
      </c>
      <c r="C26" s="48" t="s">
        <v>25</v>
      </c>
      <c r="D26" s="47" t="s">
        <v>20</v>
      </c>
      <c r="E26" s="46" t="s">
        <v>58</v>
      </c>
      <c r="F26" s="51">
        <v>4830000000</v>
      </c>
      <c r="G26" s="50">
        <v>0</v>
      </c>
      <c r="H26" s="50">
        <v>1024935400</v>
      </c>
      <c r="I26" s="50">
        <v>1024935400</v>
      </c>
      <c r="J26" s="50">
        <v>1024935400</v>
      </c>
      <c r="K26" s="52"/>
      <c r="L26" s="52"/>
      <c r="M26" s="4"/>
      <c r="N26" s="4"/>
    </row>
    <row r="27" spans="1:14" s="39" customFormat="1" ht="15" customHeight="1" x14ac:dyDescent="0.25">
      <c r="A27" s="53" t="s">
        <v>59</v>
      </c>
      <c r="B27" s="48" t="s">
        <v>19</v>
      </c>
      <c r="C27" s="48" t="s">
        <v>25</v>
      </c>
      <c r="D27" s="47" t="s">
        <v>20</v>
      </c>
      <c r="E27" s="46" t="s">
        <v>60</v>
      </c>
      <c r="F27" s="51">
        <v>2920000000</v>
      </c>
      <c r="G27" s="50">
        <v>0</v>
      </c>
      <c r="H27" s="50">
        <v>638629900</v>
      </c>
      <c r="I27" s="50">
        <v>638629900</v>
      </c>
      <c r="J27" s="50">
        <v>638629900</v>
      </c>
      <c r="K27" s="52"/>
      <c r="L27" s="52"/>
      <c r="M27" s="4"/>
      <c r="N27" s="4"/>
    </row>
    <row r="28" spans="1:14" s="39" customFormat="1" ht="15" customHeight="1" x14ac:dyDescent="0.25">
      <c r="A28" s="53" t="s">
        <v>61</v>
      </c>
      <c r="B28" s="48" t="s">
        <v>19</v>
      </c>
      <c r="C28" s="48" t="s">
        <v>25</v>
      </c>
      <c r="D28" s="47" t="s">
        <v>20</v>
      </c>
      <c r="E28" s="46" t="s">
        <v>62</v>
      </c>
      <c r="F28" s="51">
        <v>1954000000</v>
      </c>
      <c r="G28" s="50">
        <v>0</v>
      </c>
      <c r="H28" s="50">
        <v>425838700</v>
      </c>
      <c r="I28" s="50">
        <v>425838700</v>
      </c>
      <c r="J28" s="50">
        <v>425838700</v>
      </c>
      <c r="K28" s="52"/>
      <c r="L28" s="52"/>
      <c r="M28" s="4"/>
      <c r="N28" s="4"/>
    </row>
    <row r="29" spans="1:14" s="39" customFormat="1" ht="31.5" customHeight="1" x14ac:dyDescent="0.25">
      <c r="A29" s="56" t="s">
        <v>63</v>
      </c>
      <c r="B29" s="35" t="s">
        <v>19</v>
      </c>
      <c r="C29" s="35">
        <v>10</v>
      </c>
      <c r="D29" s="34" t="s">
        <v>20</v>
      </c>
      <c r="E29" s="36" t="s">
        <v>64</v>
      </c>
      <c r="F29" s="37">
        <f t="shared" ref="F29:J29" si="7">SUM(F34:F39)+F30</f>
        <v>9965000000</v>
      </c>
      <c r="G29" s="37">
        <f t="shared" si="7"/>
        <v>0</v>
      </c>
      <c r="H29" s="37">
        <f t="shared" si="7"/>
        <v>1431120665</v>
      </c>
      <c r="I29" s="37">
        <f t="shared" si="7"/>
        <v>1415351872</v>
      </c>
      <c r="J29" s="37">
        <f t="shared" si="7"/>
        <v>1415351872</v>
      </c>
      <c r="K29" s="38">
        <f>H29/F29</f>
        <v>0.14361471801304565</v>
      </c>
      <c r="L29" s="38">
        <f>I29/F29</f>
        <v>0.14203230025087807</v>
      </c>
      <c r="M29" s="4"/>
      <c r="N29" s="4"/>
    </row>
    <row r="30" spans="1:14" s="39" customFormat="1" ht="31.5" customHeight="1" x14ac:dyDescent="0.25">
      <c r="A30" s="57" t="s">
        <v>65</v>
      </c>
      <c r="B30" s="59" t="s">
        <v>19</v>
      </c>
      <c r="C30" s="59">
        <v>10</v>
      </c>
      <c r="D30" s="58" t="s">
        <v>20</v>
      </c>
      <c r="E30" s="60" t="s">
        <v>66</v>
      </c>
      <c r="F30" s="62">
        <f t="shared" ref="F30:J30" si="8">SUM(F31:F33)</f>
        <v>6561000000</v>
      </c>
      <c r="G30" s="62">
        <f t="shared" si="8"/>
        <v>0</v>
      </c>
      <c r="H30" s="61">
        <f t="shared" si="8"/>
        <v>747048600</v>
      </c>
      <c r="I30" s="61">
        <f t="shared" si="8"/>
        <v>731279807</v>
      </c>
      <c r="J30" s="61">
        <f t="shared" si="8"/>
        <v>731279807</v>
      </c>
      <c r="K30" s="63">
        <f>H30/F30</f>
        <v>0.11386200274348422</v>
      </c>
      <c r="L30" s="63">
        <f>I30/F30</f>
        <v>0.11145858969669258</v>
      </c>
      <c r="M30" s="4"/>
      <c r="N30" s="4"/>
    </row>
    <row r="31" spans="1:14" s="69" customFormat="1" ht="15" customHeight="1" x14ac:dyDescent="0.25">
      <c r="A31" s="64" t="s">
        <v>67</v>
      </c>
      <c r="B31" s="48" t="s">
        <v>19</v>
      </c>
      <c r="C31" s="48" t="s">
        <v>25</v>
      </c>
      <c r="D31" s="48" t="s">
        <v>20</v>
      </c>
      <c r="E31" s="65" t="s">
        <v>68</v>
      </c>
      <c r="F31" s="67">
        <v>5225000000</v>
      </c>
      <c r="G31" s="50">
        <v>0</v>
      </c>
      <c r="H31" s="66">
        <v>611298331</v>
      </c>
      <c r="I31" s="66">
        <v>611298331</v>
      </c>
      <c r="J31" s="66">
        <v>611298331</v>
      </c>
      <c r="K31" s="68"/>
      <c r="L31" s="68"/>
      <c r="M31" s="4"/>
      <c r="N31" s="4"/>
    </row>
    <row r="32" spans="1:14" s="69" customFormat="1" ht="15" customHeight="1" x14ac:dyDescent="0.25">
      <c r="A32" s="64" t="s">
        <v>69</v>
      </c>
      <c r="B32" s="48" t="s">
        <v>19</v>
      </c>
      <c r="C32" s="48" t="s">
        <v>25</v>
      </c>
      <c r="D32" s="48" t="s">
        <v>20</v>
      </c>
      <c r="E32" s="70" t="s">
        <v>70</v>
      </c>
      <c r="F32" s="71">
        <v>936000000</v>
      </c>
      <c r="G32" s="50">
        <v>0</v>
      </c>
      <c r="H32" s="66">
        <v>86640545</v>
      </c>
      <c r="I32" s="66">
        <v>70871752</v>
      </c>
      <c r="J32" s="66">
        <v>70871752</v>
      </c>
      <c r="K32" s="68"/>
      <c r="L32" s="68"/>
      <c r="M32" s="4"/>
      <c r="N32" s="4"/>
    </row>
    <row r="33" spans="1:14" s="69" customFormat="1" ht="15" customHeight="1" x14ac:dyDescent="0.25">
      <c r="A33" s="64" t="s">
        <v>71</v>
      </c>
      <c r="B33" s="48" t="s">
        <v>19</v>
      </c>
      <c r="C33" s="48" t="s">
        <v>25</v>
      </c>
      <c r="D33" s="48" t="s">
        <v>20</v>
      </c>
      <c r="E33" s="70" t="s">
        <v>72</v>
      </c>
      <c r="F33" s="71">
        <v>400000000</v>
      </c>
      <c r="G33" s="50">
        <v>0</v>
      </c>
      <c r="H33" s="66">
        <v>49109724</v>
      </c>
      <c r="I33" s="66">
        <v>49109724</v>
      </c>
      <c r="J33" s="66">
        <v>49109724</v>
      </c>
      <c r="K33" s="68"/>
      <c r="L33" s="68"/>
      <c r="M33" s="4"/>
      <c r="N33" s="4"/>
    </row>
    <row r="34" spans="1:14" s="69" customFormat="1" ht="15" customHeight="1" x14ac:dyDescent="0.25">
      <c r="A34" s="64" t="s">
        <v>73</v>
      </c>
      <c r="B34" s="48" t="s">
        <v>19</v>
      </c>
      <c r="C34" s="48" t="s">
        <v>25</v>
      </c>
      <c r="D34" s="48" t="s">
        <v>20</v>
      </c>
      <c r="E34" s="46" t="s">
        <v>74</v>
      </c>
      <c r="F34" s="51">
        <v>1220000000</v>
      </c>
      <c r="G34" s="50">
        <v>0</v>
      </c>
      <c r="H34" s="50">
        <v>205015324</v>
      </c>
      <c r="I34" s="50">
        <v>205015324</v>
      </c>
      <c r="J34" s="50">
        <v>205015324</v>
      </c>
      <c r="K34" s="52"/>
      <c r="L34" s="52"/>
      <c r="M34" s="4"/>
      <c r="N34" s="4"/>
    </row>
    <row r="35" spans="1:14" s="39" customFormat="1" ht="15" customHeight="1" x14ac:dyDescent="0.25">
      <c r="A35" s="53" t="s">
        <v>75</v>
      </c>
      <c r="B35" s="48" t="s">
        <v>19</v>
      </c>
      <c r="C35" s="48" t="s">
        <v>25</v>
      </c>
      <c r="D35" s="47" t="s">
        <v>20</v>
      </c>
      <c r="E35" s="46" t="s">
        <v>76</v>
      </c>
      <c r="F35" s="51">
        <v>128000000</v>
      </c>
      <c r="G35" s="50">
        <v>0</v>
      </c>
      <c r="H35" s="50">
        <v>45500246</v>
      </c>
      <c r="I35" s="50">
        <v>45500246</v>
      </c>
      <c r="J35" s="50">
        <v>45500246</v>
      </c>
      <c r="K35" s="52"/>
      <c r="L35" s="52"/>
      <c r="M35" s="4"/>
      <c r="N35" s="4"/>
    </row>
    <row r="36" spans="1:14" s="39" customFormat="1" x14ac:dyDescent="0.25">
      <c r="A36" s="53" t="s">
        <v>77</v>
      </c>
      <c r="B36" s="48" t="s">
        <v>19</v>
      </c>
      <c r="C36" s="48" t="s">
        <v>25</v>
      </c>
      <c r="D36" s="47" t="s">
        <v>20</v>
      </c>
      <c r="E36" s="46" t="s">
        <v>78</v>
      </c>
      <c r="F36" s="51">
        <v>12000000</v>
      </c>
      <c r="G36" s="50">
        <v>0</v>
      </c>
      <c r="H36" s="50">
        <v>0</v>
      </c>
      <c r="I36" s="50">
        <v>0</v>
      </c>
      <c r="J36" s="50">
        <v>0</v>
      </c>
      <c r="K36" s="52"/>
      <c r="L36" s="52"/>
      <c r="M36" s="4"/>
      <c r="N36" s="4"/>
    </row>
    <row r="37" spans="1:14" s="39" customFormat="1" ht="15" customHeight="1" x14ac:dyDescent="0.25">
      <c r="A37" s="53" t="s">
        <v>79</v>
      </c>
      <c r="B37" s="48" t="s">
        <v>19</v>
      </c>
      <c r="C37" s="48" t="s">
        <v>25</v>
      </c>
      <c r="D37" s="47" t="s">
        <v>20</v>
      </c>
      <c r="E37" s="46" t="s">
        <v>80</v>
      </c>
      <c r="F37" s="51">
        <v>54000000</v>
      </c>
      <c r="G37" s="50">
        <v>0</v>
      </c>
      <c r="H37" s="50">
        <v>3410575</v>
      </c>
      <c r="I37" s="50">
        <v>3410575</v>
      </c>
      <c r="J37" s="50">
        <v>3410575</v>
      </c>
      <c r="K37" s="52"/>
      <c r="L37" s="52"/>
      <c r="M37" s="4"/>
      <c r="N37" s="4"/>
    </row>
    <row r="38" spans="1:14" s="39" customFormat="1" ht="15" customHeight="1" x14ac:dyDescent="0.25">
      <c r="A38" s="53" t="s">
        <v>81</v>
      </c>
      <c r="B38" s="48" t="s">
        <v>19</v>
      </c>
      <c r="C38" s="48" t="s">
        <v>25</v>
      </c>
      <c r="D38" s="47" t="s">
        <v>20</v>
      </c>
      <c r="E38" s="46" t="s">
        <v>82</v>
      </c>
      <c r="F38" s="51">
        <v>1876000000</v>
      </c>
      <c r="G38" s="50">
        <v>0</v>
      </c>
      <c r="H38" s="50">
        <v>430145920</v>
      </c>
      <c r="I38" s="50">
        <v>430145920</v>
      </c>
      <c r="J38" s="50">
        <v>430145920</v>
      </c>
      <c r="K38" s="52"/>
      <c r="L38" s="52"/>
      <c r="M38" s="4"/>
      <c r="N38" s="4"/>
    </row>
    <row r="39" spans="1:14" s="39" customFormat="1" ht="15" customHeight="1" x14ac:dyDescent="0.25">
      <c r="A39" s="72" t="s">
        <v>83</v>
      </c>
      <c r="B39" s="74" t="s">
        <v>19</v>
      </c>
      <c r="C39" s="74" t="s">
        <v>25</v>
      </c>
      <c r="D39" s="73" t="s">
        <v>20</v>
      </c>
      <c r="E39" s="75" t="s">
        <v>84</v>
      </c>
      <c r="F39" s="77">
        <v>114000000</v>
      </c>
      <c r="G39" s="76">
        <v>0</v>
      </c>
      <c r="H39" s="76">
        <v>0</v>
      </c>
      <c r="I39" s="76">
        <v>0</v>
      </c>
      <c r="J39" s="76">
        <v>0</v>
      </c>
      <c r="K39" s="78"/>
      <c r="L39" s="78"/>
      <c r="M39" s="4"/>
      <c r="N39" s="4"/>
    </row>
    <row r="40" spans="1:14" s="19" customFormat="1" ht="18.75" x14ac:dyDescent="0.3">
      <c r="A40" s="79" t="s">
        <v>85</v>
      </c>
      <c r="B40" s="81"/>
      <c r="C40" s="81"/>
      <c r="D40" s="80"/>
      <c r="E40" s="79" t="s">
        <v>86</v>
      </c>
      <c r="F40" s="82">
        <f t="shared" ref="F40:J40" si="9">SUM(F41+F45)</f>
        <v>35911000000</v>
      </c>
      <c r="G40" s="82">
        <f t="shared" si="9"/>
        <v>0</v>
      </c>
      <c r="H40" s="82">
        <f t="shared" si="9"/>
        <v>22692368470.229996</v>
      </c>
      <c r="I40" s="82">
        <f t="shared" si="9"/>
        <v>5411370741.6599989</v>
      </c>
      <c r="J40" s="82">
        <f t="shared" si="9"/>
        <v>5252518537.2399988</v>
      </c>
      <c r="K40" s="83">
        <f>H40/F40</f>
        <v>0.63190578012948662</v>
      </c>
      <c r="L40" s="83">
        <f>I40/F40</f>
        <v>0.15068838911921134</v>
      </c>
      <c r="M40" s="4"/>
      <c r="N40" s="4"/>
    </row>
    <row r="41" spans="1:14" s="91" customFormat="1" ht="15.75" x14ac:dyDescent="0.25">
      <c r="A41" s="84" t="s">
        <v>87</v>
      </c>
      <c r="B41" s="86"/>
      <c r="C41" s="86"/>
      <c r="D41" s="85"/>
      <c r="E41" s="87" t="s">
        <v>88</v>
      </c>
      <c r="F41" s="88">
        <f t="shared" ref="F41:J41" si="10">F42</f>
        <v>156035937</v>
      </c>
      <c r="G41" s="88">
        <f t="shared" si="10"/>
        <v>0</v>
      </c>
      <c r="H41" s="88">
        <f t="shared" si="10"/>
        <v>0</v>
      </c>
      <c r="I41" s="88">
        <f t="shared" si="10"/>
        <v>0</v>
      </c>
      <c r="J41" s="88">
        <f t="shared" si="10"/>
        <v>0</v>
      </c>
      <c r="K41" s="89">
        <f>H41/F41</f>
        <v>0</v>
      </c>
      <c r="L41" s="89">
        <f>I41/F41</f>
        <v>0</v>
      </c>
      <c r="M41" s="90"/>
      <c r="N41" s="90"/>
    </row>
    <row r="42" spans="1:14" s="39" customFormat="1" ht="15.75" x14ac:dyDescent="0.25">
      <c r="A42" s="92" t="s">
        <v>89</v>
      </c>
      <c r="B42" s="28"/>
      <c r="C42" s="28"/>
      <c r="D42" s="27"/>
      <c r="E42" s="29" t="s">
        <v>90</v>
      </c>
      <c r="F42" s="30">
        <f t="shared" ref="F42:J42" si="11">SUM(F43)</f>
        <v>156035937</v>
      </c>
      <c r="G42" s="30">
        <f t="shared" si="11"/>
        <v>0</v>
      </c>
      <c r="H42" s="30">
        <f t="shared" si="11"/>
        <v>0</v>
      </c>
      <c r="I42" s="30">
        <f t="shared" si="11"/>
        <v>0</v>
      </c>
      <c r="J42" s="30">
        <f t="shared" si="11"/>
        <v>0</v>
      </c>
      <c r="K42" s="31">
        <f>H42/F42</f>
        <v>0</v>
      </c>
      <c r="L42" s="31">
        <f>I42/F42</f>
        <v>0</v>
      </c>
      <c r="M42" s="4"/>
      <c r="N42" s="4"/>
    </row>
    <row r="43" spans="1:14" s="94" customFormat="1" ht="23.25" customHeight="1" x14ac:dyDescent="0.25">
      <c r="A43" s="93" t="s">
        <v>91</v>
      </c>
      <c r="B43" s="48"/>
      <c r="C43" s="48"/>
      <c r="D43" s="47"/>
      <c r="E43" s="40" t="s">
        <v>92</v>
      </c>
      <c r="F43" s="44">
        <f t="shared" ref="F43:J43" si="12">SUM(F44:F44)</f>
        <v>156035937</v>
      </c>
      <c r="G43" s="44">
        <f t="shared" si="12"/>
        <v>0</v>
      </c>
      <c r="H43" s="44">
        <f t="shared" si="12"/>
        <v>0</v>
      </c>
      <c r="I43" s="44">
        <f t="shared" si="12"/>
        <v>0</v>
      </c>
      <c r="J43" s="44">
        <f t="shared" si="12"/>
        <v>0</v>
      </c>
      <c r="K43" s="45">
        <f>H43/F43</f>
        <v>0</v>
      </c>
      <c r="L43" s="45">
        <f>I43/F43</f>
        <v>0</v>
      </c>
      <c r="M43" s="4"/>
      <c r="N43" s="4"/>
    </row>
    <row r="44" spans="1:14" s="39" customFormat="1" ht="15" customHeight="1" x14ac:dyDescent="0.25">
      <c r="A44" s="53" t="s">
        <v>93</v>
      </c>
      <c r="B44" s="48" t="s">
        <v>94</v>
      </c>
      <c r="C44" s="48" t="s">
        <v>95</v>
      </c>
      <c r="D44" s="47" t="s">
        <v>20</v>
      </c>
      <c r="E44" s="46" t="s">
        <v>96</v>
      </c>
      <c r="F44" s="51">
        <v>156035937</v>
      </c>
      <c r="G44" s="50">
        <v>0</v>
      </c>
      <c r="H44" s="50">
        <v>0</v>
      </c>
      <c r="I44" s="50">
        <v>0</v>
      </c>
      <c r="J44" s="50">
        <v>0</v>
      </c>
      <c r="K44" s="52"/>
      <c r="L44" s="52"/>
      <c r="M44" s="4"/>
      <c r="N44" s="4"/>
    </row>
    <row r="45" spans="1:14" s="25" customFormat="1" ht="36" customHeight="1" x14ac:dyDescent="0.3">
      <c r="A45" s="95" t="s">
        <v>97</v>
      </c>
      <c r="B45" s="97"/>
      <c r="C45" s="97"/>
      <c r="D45" s="96"/>
      <c r="E45" s="98" t="s">
        <v>98</v>
      </c>
      <c r="F45" s="99">
        <f t="shared" ref="F45:J45" si="13">F46+F79</f>
        <v>35754964063</v>
      </c>
      <c r="G45" s="99">
        <f t="shared" si="13"/>
        <v>0</v>
      </c>
      <c r="H45" s="99">
        <f t="shared" si="13"/>
        <v>22692368470.229996</v>
      </c>
      <c r="I45" s="99">
        <f t="shared" si="13"/>
        <v>5411370741.6599989</v>
      </c>
      <c r="J45" s="99">
        <f t="shared" si="13"/>
        <v>5252518537.2399988</v>
      </c>
      <c r="K45" s="100">
        <f>H45/F45</f>
        <v>0.6346634394666486</v>
      </c>
      <c r="L45" s="100">
        <f>I45/F45</f>
        <v>0.15134599861784789</v>
      </c>
      <c r="M45" s="4"/>
      <c r="N45" s="4"/>
    </row>
    <row r="46" spans="1:14" s="25" customFormat="1" ht="18.75" x14ac:dyDescent="0.3">
      <c r="A46" s="26" t="s">
        <v>99</v>
      </c>
      <c r="B46" s="28"/>
      <c r="C46" s="28"/>
      <c r="D46" s="27"/>
      <c r="E46" s="29" t="s">
        <v>100</v>
      </c>
      <c r="F46" s="30">
        <f t="shared" ref="F46:J46" si="14">SUM(F47+F50+F55+F70)</f>
        <v>1768750000</v>
      </c>
      <c r="G46" s="30">
        <f t="shared" si="14"/>
        <v>0</v>
      </c>
      <c r="H46" s="30">
        <f t="shared" si="14"/>
        <v>904579900</v>
      </c>
      <c r="I46" s="30">
        <f t="shared" si="14"/>
        <v>159885935.03</v>
      </c>
      <c r="J46" s="30">
        <f t="shared" si="14"/>
        <v>159885935.03</v>
      </c>
      <c r="K46" s="31">
        <f>H46/F46</f>
        <v>0.51142326501766788</v>
      </c>
      <c r="L46" s="31">
        <f>I46/F46</f>
        <v>9.0394874928621916E-2</v>
      </c>
      <c r="M46" s="4"/>
      <c r="N46" s="4"/>
    </row>
    <row r="47" spans="1:14" s="39" customFormat="1" ht="15.75" x14ac:dyDescent="0.25">
      <c r="A47" s="93" t="s">
        <v>101</v>
      </c>
      <c r="B47" s="42" t="s">
        <v>19</v>
      </c>
      <c r="C47" s="42" t="s">
        <v>25</v>
      </c>
      <c r="D47" s="41" t="s">
        <v>20</v>
      </c>
      <c r="E47" s="36" t="s">
        <v>102</v>
      </c>
      <c r="F47" s="37">
        <f t="shared" ref="F47:J47" si="15">F48+F49</f>
        <v>6000000</v>
      </c>
      <c r="G47" s="37">
        <f t="shared" si="15"/>
        <v>0</v>
      </c>
      <c r="H47" s="37">
        <f t="shared" si="15"/>
        <v>2500000</v>
      </c>
      <c r="I47" s="37">
        <f t="shared" si="15"/>
        <v>455117.88</v>
      </c>
      <c r="J47" s="37">
        <f t="shared" si="15"/>
        <v>455117.88</v>
      </c>
      <c r="K47" s="38">
        <f>H47/F47</f>
        <v>0.41666666666666669</v>
      </c>
      <c r="L47" s="38">
        <f>I47/F47</f>
        <v>7.585298E-2</v>
      </c>
      <c r="M47" s="4"/>
      <c r="N47" s="4"/>
    </row>
    <row r="48" spans="1:14" s="94" customFormat="1" ht="18" customHeight="1" x14ac:dyDescent="0.25">
      <c r="A48" s="53" t="s">
        <v>103</v>
      </c>
      <c r="B48" s="48" t="s">
        <v>19</v>
      </c>
      <c r="C48" s="48" t="s">
        <v>25</v>
      </c>
      <c r="D48" s="47" t="s">
        <v>20</v>
      </c>
      <c r="E48" s="46" t="s">
        <v>104</v>
      </c>
      <c r="F48" s="51">
        <v>2500000</v>
      </c>
      <c r="G48" s="50">
        <v>0</v>
      </c>
      <c r="H48" s="50">
        <v>2500000</v>
      </c>
      <c r="I48" s="50">
        <v>455117.88</v>
      </c>
      <c r="J48" s="50">
        <v>455117.88</v>
      </c>
      <c r="K48" s="52"/>
      <c r="L48" s="52"/>
      <c r="M48" s="4"/>
      <c r="N48" s="4"/>
    </row>
    <row r="49" spans="1:14" s="94" customFormat="1" ht="18" customHeight="1" x14ac:dyDescent="0.25">
      <c r="A49" s="53" t="s">
        <v>103</v>
      </c>
      <c r="B49" s="48" t="s">
        <v>94</v>
      </c>
      <c r="C49" s="48" t="s">
        <v>95</v>
      </c>
      <c r="D49" s="47" t="s">
        <v>20</v>
      </c>
      <c r="E49" s="46" t="s">
        <v>104</v>
      </c>
      <c r="F49" s="51">
        <v>3500000</v>
      </c>
      <c r="G49" s="50">
        <v>0</v>
      </c>
      <c r="H49" s="50">
        <v>0</v>
      </c>
      <c r="I49" s="50">
        <v>0</v>
      </c>
      <c r="J49" s="50">
        <v>0</v>
      </c>
      <c r="K49" s="52"/>
      <c r="L49" s="52"/>
      <c r="M49" s="4"/>
      <c r="N49" s="4"/>
    </row>
    <row r="50" spans="1:14" s="39" customFormat="1" ht="42.75" x14ac:dyDescent="0.25">
      <c r="A50" s="93" t="s">
        <v>105</v>
      </c>
      <c r="B50" s="42" t="s">
        <v>19</v>
      </c>
      <c r="C50" s="42" t="s">
        <v>25</v>
      </c>
      <c r="D50" s="41" t="s">
        <v>20</v>
      </c>
      <c r="E50" s="40" t="s">
        <v>106</v>
      </c>
      <c r="F50" s="44">
        <f t="shared" ref="F50:J50" si="16">SUM(F51:F54)</f>
        <v>470600000</v>
      </c>
      <c r="G50" s="44">
        <f t="shared" si="16"/>
        <v>0</v>
      </c>
      <c r="H50" s="44">
        <f t="shared" si="16"/>
        <v>30188000</v>
      </c>
      <c r="I50" s="44">
        <f t="shared" si="16"/>
        <v>0</v>
      </c>
      <c r="J50" s="44">
        <f t="shared" si="16"/>
        <v>0</v>
      </c>
      <c r="K50" s="45">
        <f>H50/F50</f>
        <v>6.4147896302592433E-2</v>
      </c>
      <c r="L50" s="45">
        <f>I50/F50</f>
        <v>0</v>
      </c>
      <c r="M50" s="4"/>
      <c r="N50" s="4"/>
    </row>
    <row r="51" spans="1:14" s="109" customFormat="1" ht="28.5" x14ac:dyDescent="0.25">
      <c r="A51" s="101" t="s">
        <v>107</v>
      </c>
      <c r="B51" s="103" t="s">
        <v>19</v>
      </c>
      <c r="C51" s="103" t="s">
        <v>25</v>
      </c>
      <c r="D51" s="102" t="s">
        <v>20</v>
      </c>
      <c r="E51" s="104" t="s">
        <v>108</v>
      </c>
      <c r="F51" s="106">
        <v>200000</v>
      </c>
      <c r="G51" s="105">
        <v>0</v>
      </c>
      <c r="H51" s="105">
        <v>200000</v>
      </c>
      <c r="I51" s="105">
        <v>0</v>
      </c>
      <c r="J51" s="105">
        <v>0</v>
      </c>
      <c r="K51" s="107"/>
      <c r="L51" s="107"/>
      <c r="M51" s="108"/>
      <c r="N51" s="108"/>
    </row>
    <row r="52" spans="1:14" s="109" customFormat="1" ht="28.5" x14ac:dyDescent="0.25">
      <c r="A52" s="101" t="s">
        <v>107</v>
      </c>
      <c r="B52" s="103" t="s">
        <v>94</v>
      </c>
      <c r="C52" s="103" t="s">
        <v>95</v>
      </c>
      <c r="D52" s="102" t="s">
        <v>20</v>
      </c>
      <c r="E52" s="104" t="s">
        <v>108</v>
      </c>
      <c r="F52" s="106">
        <v>400000</v>
      </c>
      <c r="G52" s="105">
        <v>0</v>
      </c>
      <c r="H52" s="105">
        <v>0</v>
      </c>
      <c r="I52" s="105">
        <v>0</v>
      </c>
      <c r="J52" s="105">
        <v>0</v>
      </c>
      <c r="K52" s="107"/>
      <c r="L52" s="107"/>
      <c r="M52" s="108"/>
      <c r="N52" s="108"/>
    </row>
    <row r="53" spans="1:14" s="109" customFormat="1" x14ac:dyDescent="0.25">
      <c r="A53" s="101" t="s">
        <v>109</v>
      </c>
      <c r="B53" s="103" t="s">
        <v>94</v>
      </c>
      <c r="C53" s="103" t="s">
        <v>95</v>
      </c>
      <c r="D53" s="102" t="s">
        <v>20</v>
      </c>
      <c r="E53" s="104" t="s">
        <v>110</v>
      </c>
      <c r="F53" s="106">
        <v>10000000</v>
      </c>
      <c r="G53" s="105">
        <v>0</v>
      </c>
      <c r="H53" s="105">
        <v>0</v>
      </c>
      <c r="I53" s="105">
        <v>0</v>
      </c>
      <c r="J53" s="105">
        <v>0</v>
      </c>
      <c r="K53" s="107"/>
      <c r="L53" s="107"/>
      <c r="M53" s="108"/>
      <c r="N53" s="108"/>
    </row>
    <row r="54" spans="1:14" s="109" customFormat="1" x14ac:dyDescent="0.25">
      <c r="A54" s="101" t="s">
        <v>111</v>
      </c>
      <c r="B54" s="103" t="s">
        <v>94</v>
      </c>
      <c r="C54" s="103" t="s">
        <v>95</v>
      </c>
      <c r="D54" s="102" t="s">
        <v>20</v>
      </c>
      <c r="E54" s="104" t="s">
        <v>112</v>
      </c>
      <c r="F54" s="106">
        <v>460000000</v>
      </c>
      <c r="G54" s="105">
        <v>0</v>
      </c>
      <c r="H54" s="105">
        <v>29988000</v>
      </c>
      <c r="I54" s="105">
        <v>0</v>
      </c>
      <c r="J54" s="105">
        <v>0</v>
      </c>
      <c r="K54" s="107"/>
      <c r="L54" s="107"/>
      <c r="M54" s="108"/>
      <c r="N54" s="108"/>
    </row>
    <row r="55" spans="1:14" s="54" customFormat="1" ht="28.5" x14ac:dyDescent="0.25">
      <c r="A55" s="93" t="s">
        <v>113</v>
      </c>
      <c r="B55" s="42"/>
      <c r="C55" s="42"/>
      <c r="D55" s="41"/>
      <c r="E55" s="40" t="s">
        <v>114</v>
      </c>
      <c r="F55" s="44">
        <f t="shared" ref="F55:J55" si="17">SUM(F56:F69)</f>
        <v>1075000000</v>
      </c>
      <c r="G55" s="44">
        <f t="shared" si="17"/>
        <v>0</v>
      </c>
      <c r="H55" s="44">
        <f t="shared" si="17"/>
        <v>757941900</v>
      </c>
      <c r="I55" s="44">
        <f t="shared" si="17"/>
        <v>126841850.78000002</v>
      </c>
      <c r="J55" s="44">
        <f t="shared" si="17"/>
        <v>126841850.78000002</v>
      </c>
      <c r="K55" s="45">
        <f>H55/F55</f>
        <v>0.70506223255813949</v>
      </c>
      <c r="L55" s="45">
        <f>I55/F55</f>
        <v>0.11799241933023258</v>
      </c>
      <c r="M55" s="4"/>
      <c r="N55" s="4"/>
    </row>
    <row r="56" spans="1:14" s="39" customFormat="1" ht="28.5" x14ac:dyDescent="0.25">
      <c r="A56" s="53" t="s">
        <v>115</v>
      </c>
      <c r="B56" s="48" t="s">
        <v>19</v>
      </c>
      <c r="C56" s="48" t="s">
        <v>25</v>
      </c>
      <c r="D56" s="47" t="s">
        <v>20</v>
      </c>
      <c r="E56" s="46" t="s">
        <v>116</v>
      </c>
      <c r="F56" s="51">
        <v>3600000</v>
      </c>
      <c r="G56" s="50">
        <v>0</v>
      </c>
      <c r="H56" s="50">
        <v>3600000</v>
      </c>
      <c r="I56" s="50">
        <v>566435.24</v>
      </c>
      <c r="J56" s="50">
        <v>566435.24</v>
      </c>
      <c r="K56" s="52"/>
      <c r="L56" s="52"/>
      <c r="M56" s="4"/>
      <c r="N56" s="4"/>
    </row>
    <row r="57" spans="1:14" s="39" customFormat="1" ht="28.5" x14ac:dyDescent="0.25">
      <c r="A57" s="53" t="s">
        <v>115</v>
      </c>
      <c r="B57" s="48" t="s">
        <v>94</v>
      </c>
      <c r="C57" s="48" t="s">
        <v>95</v>
      </c>
      <c r="D57" s="47" t="s">
        <v>20</v>
      </c>
      <c r="E57" s="46" t="s">
        <v>116</v>
      </c>
      <c r="F57" s="51">
        <v>4000000</v>
      </c>
      <c r="G57" s="50">
        <v>0</v>
      </c>
      <c r="H57" s="50">
        <v>0</v>
      </c>
      <c r="I57" s="50">
        <v>0</v>
      </c>
      <c r="J57" s="50">
        <v>0</v>
      </c>
      <c r="K57" s="52"/>
      <c r="L57" s="52"/>
      <c r="M57" s="4"/>
      <c r="N57" s="4"/>
    </row>
    <row r="58" spans="1:14" s="39" customFormat="1" ht="28.5" x14ac:dyDescent="0.25">
      <c r="A58" s="53" t="s">
        <v>117</v>
      </c>
      <c r="B58" s="48" t="s">
        <v>19</v>
      </c>
      <c r="C58" s="48" t="s">
        <v>25</v>
      </c>
      <c r="D58" s="47" t="s">
        <v>20</v>
      </c>
      <c r="E58" s="46" t="s">
        <v>118</v>
      </c>
      <c r="F58" s="51">
        <v>2000000</v>
      </c>
      <c r="G58" s="50">
        <v>0</v>
      </c>
      <c r="H58" s="50">
        <v>2000000</v>
      </c>
      <c r="I58" s="50">
        <v>1546301.26</v>
      </c>
      <c r="J58" s="50">
        <v>1546301.26</v>
      </c>
      <c r="K58" s="52"/>
      <c r="L58" s="52"/>
      <c r="M58" s="4"/>
      <c r="N58" s="4"/>
    </row>
    <row r="59" spans="1:14" s="109" customFormat="1" ht="28.5" x14ac:dyDescent="0.25">
      <c r="A59" s="101" t="s">
        <v>117</v>
      </c>
      <c r="B59" s="103" t="s">
        <v>94</v>
      </c>
      <c r="C59" s="103" t="s">
        <v>95</v>
      </c>
      <c r="D59" s="102" t="s">
        <v>20</v>
      </c>
      <c r="E59" s="104" t="s">
        <v>118</v>
      </c>
      <c r="F59" s="106">
        <v>32200000</v>
      </c>
      <c r="G59" s="105">
        <v>0</v>
      </c>
      <c r="H59" s="105">
        <v>0</v>
      </c>
      <c r="I59" s="105">
        <v>0</v>
      </c>
      <c r="J59" s="105">
        <v>0</v>
      </c>
      <c r="K59" s="107"/>
      <c r="L59" s="107"/>
      <c r="M59" s="108"/>
      <c r="N59" s="108"/>
    </row>
    <row r="60" spans="1:14" s="109" customFormat="1" ht="42.75" x14ac:dyDescent="0.25">
      <c r="A60" s="101" t="s">
        <v>119</v>
      </c>
      <c r="B60" s="103" t="s">
        <v>19</v>
      </c>
      <c r="C60" s="103" t="s">
        <v>25</v>
      </c>
      <c r="D60" s="102" t="s">
        <v>20</v>
      </c>
      <c r="E60" s="104" t="s">
        <v>120</v>
      </c>
      <c r="F60" s="106">
        <v>123518000</v>
      </c>
      <c r="G60" s="105">
        <v>0</v>
      </c>
      <c r="H60" s="105">
        <v>123517900</v>
      </c>
      <c r="I60" s="105">
        <v>82706104.680000007</v>
      </c>
      <c r="J60" s="105">
        <v>82706104.680000007</v>
      </c>
      <c r="K60" s="107"/>
      <c r="L60" s="107"/>
      <c r="M60" s="108"/>
      <c r="N60" s="108"/>
    </row>
    <row r="61" spans="1:14" s="39" customFormat="1" ht="42.75" x14ac:dyDescent="0.25">
      <c r="A61" s="53" t="s">
        <v>119</v>
      </c>
      <c r="B61" s="48" t="s">
        <v>94</v>
      </c>
      <c r="C61" s="48" t="s">
        <v>95</v>
      </c>
      <c r="D61" s="47" t="s">
        <v>20</v>
      </c>
      <c r="E61" s="46" t="s">
        <v>120</v>
      </c>
      <c r="F61" s="51">
        <v>676482000</v>
      </c>
      <c r="G61" s="50">
        <v>0</v>
      </c>
      <c r="H61" s="50">
        <v>563524000</v>
      </c>
      <c r="I61" s="50">
        <v>0</v>
      </c>
      <c r="J61" s="50">
        <v>0</v>
      </c>
      <c r="K61" s="52"/>
      <c r="L61" s="52"/>
      <c r="M61" s="4"/>
      <c r="N61" s="4"/>
    </row>
    <row r="62" spans="1:14" s="39" customFormat="1" ht="28.5" x14ac:dyDescent="0.25">
      <c r="A62" s="53" t="s">
        <v>121</v>
      </c>
      <c r="B62" s="48" t="s">
        <v>19</v>
      </c>
      <c r="C62" s="48" t="s">
        <v>25</v>
      </c>
      <c r="D62" s="47" t="s">
        <v>20</v>
      </c>
      <c r="E62" s="46" t="s">
        <v>122</v>
      </c>
      <c r="F62" s="51">
        <v>9500000</v>
      </c>
      <c r="G62" s="50">
        <v>0</v>
      </c>
      <c r="H62" s="50">
        <v>9500000</v>
      </c>
      <c r="I62" s="50">
        <v>7153491.79</v>
      </c>
      <c r="J62" s="50">
        <v>7153491.79</v>
      </c>
      <c r="K62" s="52"/>
      <c r="L62" s="52"/>
      <c r="M62" s="4"/>
      <c r="N62" s="4"/>
    </row>
    <row r="63" spans="1:14" s="39" customFormat="1" ht="38.25" customHeight="1" x14ac:dyDescent="0.25">
      <c r="A63" s="53" t="s">
        <v>121</v>
      </c>
      <c r="B63" s="48" t="s">
        <v>94</v>
      </c>
      <c r="C63" s="48" t="s">
        <v>95</v>
      </c>
      <c r="D63" s="47" t="s">
        <v>20</v>
      </c>
      <c r="E63" s="46" t="s">
        <v>122</v>
      </c>
      <c r="F63" s="51">
        <v>27000000</v>
      </c>
      <c r="G63" s="50">
        <v>0</v>
      </c>
      <c r="H63" s="50">
        <v>0</v>
      </c>
      <c r="I63" s="50">
        <v>0</v>
      </c>
      <c r="J63" s="50">
        <v>0</v>
      </c>
      <c r="K63" s="52"/>
      <c r="L63" s="52"/>
      <c r="M63" s="4"/>
      <c r="N63" s="4"/>
    </row>
    <row r="64" spans="1:14" s="39" customFormat="1" ht="21" customHeight="1" x14ac:dyDescent="0.25">
      <c r="A64" s="53" t="s">
        <v>123</v>
      </c>
      <c r="B64" s="48" t="s">
        <v>19</v>
      </c>
      <c r="C64" s="48" t="s">
        <v>25</v>
      </c>
      <c r="D64" s="47" t="s">
        <v>20</v>
      </c>
      <c r="E64" s="46" t="s">
        <v>124</v>
      </c>
      <c r="F64" s="51">
        <v>18000000</v>
      </c>
      <c r="G64" s="50">
        <v>0</v>
      </c>
      <c r="H64" s="50">
        <v>18000000</v>
      </c>
      <c r="I64" s="50">
        <v>3141133.36</v>
      </c>
      <c r="J64" s="50">
        <v>3141133.36</v>
      </c>
      <c r="K64" s="52"/>
      <c r="L64" s="52"/>
      <c r="M64" s="4"/>
      <c r="N64" s="4"/>
    </row>
    <row r="65" spans="1:14" s="39" customFormat="1" x14ac:dyDescent="0.25">
      <c r="A65" s="53" t="s">
        <v>123</v>
      </c>
      <c r="B65" s="48" t="s">
        <v>94</v>
      </c>
      <c r="C65" s="48" t="s">
        <v>95</v>
      </c>
      <c r="D65" s="47" t="s">
        <v>20</v>
      </c>
      <c r="E65" s="46" t="s">
        <v>124</v>
      </c>
      <c r="F65" s="51">
        <v>25000000</v>
      </c>
      <c r="G65" s="50">
        <v>0</v>
      </c>
      <c r="H65" s="50">
        <v>0</v>
      </c>
      <c r="I65" s="50">
        <v>0</v>
      </c>
      <c r="J65" s="50">
        <v>0</v>
      </c>
      <c r="K65" s="52"/>
      <c r="L65" s="52"/>
      <c r="M65" s="4"/>
      <c r="N65" s="4"/>
    </row>
    <row r="66" spans="1:14" s="39" customFormat="1" ht="28.5" x14ac:dyDescent="0.25">
      <c r="A66" s="53" t="s">
        <v>125</v>
      </c>
      <c r="B66" s="48" t="s">
        <v>19</v>
      </c>
      <c r="C66" s="48" t="s">
        <v>25</v>
      </c>
      <c r="D66" s="47" t="s">
        <v>20</v>
      </c>
      <c r="E66" s="46" t="s">
        <v>126</v>
      </c>
      <c r="F66" s="51">
        <v>4000000</v>
      </c>
      <c r="G66" s="50">
        <v>0</v>
      </c>
      <c r="H66" s="50">
        <v>4000000</v>
      </c>
      <c r="I66" s="50">
        <v>928384.45</v>
      </c>
      <c r="J66" s="50">
        <v>928384.45</v>
      </c>
      <c r="K66" s="52"/>
      <c r="L66" s="52"/>
      <c r="M66" s="4"/>
      <c r="N66" s="4"/>
    </row>
    <row r="67" spans="1:14" s="39" customFormat="1" ht="28.5" x14ac:dyDescent="0.25">
      <c r="A67" s="53" t="s">
        <v>125</v>
      </c>
      <c r="B67" s="48" t="s">
        <v>94</v>
      </c>
      <c r="C67" s="48" t="s">
        <v>95</v>
      </c>
      <c r="D67" s="47" t="s">
        <v>20</v>
      </c>
      <c r="E67" s="46" t="s">
        <v>126</v>
      </c>
      <c r="F67" s="51">
        <v>5000000</v>
      </c>
      <c r="G67" s="50">
        <v>0</v>
      </c>
      <c r="H67" s="50">
        <v>0</v>
      </c>
      <c r="I67" s="50">
        <v>0</v>
      </c>
      <c r="J67" s="50">
        <v>0</v>
      </c>
      <c r="K67" s="52"/>
      <c r="L67" s="52"/>
      <c r="M67" s="4"/>
      <c r="N67" s="4"/>
    </row>
    <row r="68" spans="1:14" s="109" customFormat="1" x14ac:dyDescent="0.25">
      <c r="A68" s="101" t="s">
        <v>127</v>
      </c>
      <c r="B68" s="103" t="s">
        <v>19</v>
      </c>
      <c r="C68" s="103" t="s">
        <v>25</v>
      </c>
      <c r="D68" s="102" t="s">
        <v>20</v>
      </c>
      <c r="E68" s="104" t="s">
        <v>128</v>
      </c>
      <c r="F68" s="106">
        <v>80000000</v>
      </c>
      <c r="G68" s="105">
        <v>0</v>
      </c>
      <c r="H68" s="105">
        <v>33800000</v>
      </c>
      <c r="I68" s="105">
        <v>30800000</v>
      </c>
      <c r="J68" s="105">
        <v>30800000</v>
      </c>
      <c r="K68" s="107"/>
      <c r="L68" s="107"/>
      <c r="M68" s="108"/>
      <c r="N68" s="108"/>
    </row>
    <row r="69" spans="1:14" s="39" customFormat="1" x14ac:dyDescent="0.25">
      <c r="A69" s="53" t="s">
        <v>127</v>
      </c>
      <c r="B69" s="48" t="s">
        <v>94</v>
      </c>
      <c r="C69" s="48" t="s">
        <v>95</v>
      </c>
      <c r="D69" s="47" t="s">
        <v>20</v>
      </c>
      <c r="E69" s="46" t="s">
        <v>128</v>
      </c>
      <c r="F69" s="51">
        <v>64700000</v>
      </c>
      <c r="G69" s="50">
        <v>0</v>
      </c>
      <c r="H69" s="50">
        <v>0</v>
      </c>
      <c r="I69" s="50">
        <v>0</v>
      </c>
      <c r="J69" s="50">
        <v>0</v>
      </c>
      <c r="K69" s="52"/>
      <c r="L69" s="52"/>
      <c r="M69" s="4"/>
      <c r="N69" s="4"/>
    </row>
    <row r="70" spans="1:14" s="39" customFormat="1" x14ac:dyDescent="0.25">
      <c r="A70" s="93" t="s">
        <v>129</v>
      </c>
      <c r="B70" s="42"/>
      <c r="C70" s="42"/>
      <c r="D70" s="41"/>
      <c r="E70" s="40" t="s">
        <v>130</v>
      </c>
      <c r="F70" s="44">
        <f t="shared" ref="F70:J70" si="18">SUM(F71:F78)</f>
        <v>217150000</v>
      </c>
      <c r="G70" s="44">
        <f t="shared" si="18"/>
        <v>0</v>
      </c>
      <c r="H70" s="44">
        <f t="shared" si="18"/>
        <v>113950000</v>
      </c>
      <c r="I70" s="44">
        <f t="shared" si="18"/>
        <v>32588966.369999997</v>
      </c>
      <c r="J70" s="44">
        <f t="shared" si="18"/>
        <v>32588966.369999997</v>
      </c>
      <c r="K70" s="45">
        <f>H70/F70</f>
        <v>0.52475247524752477</v>
      </c>
      <c r="L70" s="45">
        <f>I70/F70</f>
        <v>0.15007582947271469</v>
      </c>
      <c r="M70" s="4"/>
      <c r="N70" s="4"/>
    </row>
    <row r="71" spans="1:14" s="109" customFormat="1" ht="28.5" x14ac:dyDescent="0.25">
      <c r="A71" s="101" t="s">
        <v>131</v>
      </c>
      <c r="B71" s="103" t="s">
        <v>19</v>
      </c>
      <c r="C71" s="103" t="s">
        <v>25</v>
      </c>
      <c r="D71" s="102" t="s">
        <v>20</v>
      </c>
      <c r="E71" s="104" t="s">
        <v>132</v>
      </c>
      <c r="F71" s="106">
        <v>66000000</v>
      </c>
      <c r="G71" s="105">
        <v>0</v>
      </c>
      <c r="H71" s="105">
        <v>66000000</v>
      </c>
      <c r="I71" s="105">
        <v>19709583.989999998</v>
      </c>
      <c r="J71" s="105">
        <v>19709583.989999998</v>
      </c>
      <c r="K71" s="107"/>
      <c r="L71" s="107"/>
      <c r="M71" s="108"/>
      <c r="N71" s="108"/>
    </row>
    <row r="72" spans="1:14" s="109" customFormat="1" ht="29.25" customHeight="1" x14ac:dyDescent="0.25">
      <c r="A72" s="101" t="s">
        <v>131</v>
      </c>
      <c r="B72" s="103" t="s">
        <v>94</v>
      </c>
      <c r="C72" s="103" t="s">
        <v>95</v>
      </c>
      <c r="D72" s="102" t="s">
        <v>20</v>
      </c>
      <c r="E72" s="104" t="s">
        <v>132</v>
      </c>
      <c r="F72" s="106">
        <v>61000000</v>
      </c>
      <c r="G72" s="105">
        <v>0</v>
      </c>
      <c r="H72" s="105">
        <v>0</v>
      </c>
      <c r="I72" s="105">
        <v>0</v>
      </c>
      <c r="J72" s="105">
        <v>0</v>
      </c>
      <c r="K72" s="107"/>
      <c r="L72" s="107"/>
      <c r="M72" s="108"/>
      <c r="N72" s="108"/>
    </row>
    <row r="73" spans="1:14" s="109" customFormat="1" ht="15" customHeight="1" x14ac:dyDescent="0.25">
      <c r="A73" s="101" t="s">
        <v>133</v>
      </c>
      <c r="B73" s="103" t="s">
        <v>19</v>
      </c>
      <c r="C73" s="103" t="s">
        <v>25</v>
      </c>
      <c r="D73" s="102" t="s">
        <v>20</v>
      </c>
      <c r="E73" s="46" t="s">
        <v>96</v>
      </c>
      <c r="F73" s="106">
        <v>800000</v>
      </c>
      <c r="G73" s="105">
        <v>0</v>
      </c>
      <c r="H73" s="105">
        <v>800000</v>
      </c>
      <c r="I73" s="105">
        <v>0</v>
      </c>
      <c r="J73" s="105">
        <v>0</v>
      </c>
      <c r="K73" s="107"/>
      <c r="L73" s="107"/>
      <c r="M73" s="108"/>
      <c r="N73" s="108"/>
    </row>
    <row r="74" spans="1:14" s="109" customFormat="1" x14ac:dyDescent="0.25">
      <c r="A74" s="101" t="s">
        <v>133</v>
      </c>
      <c r="B74" s="103" t="s">
        <v>94</v>
      </c>
      <c r="C74" s="103" t="s">
        <v>95</v>
      </c>
      <c r="D74" s="102" t="s">
        <v>20</v>
      </c>
      <c r="E74" s="104" t="s">
        <v>96</v>
      </c>
      <c r="F74" s="106">
        <v>1200000</v>
      </c>
      <c r="G74" s="105">
        <v>0</v>
      </c>
      <c r="H74" s="105">
        <v>0</v>
      </c>
      <c r="I74" s="105">
        <v>0</v>
      </c>
      <c r="J74" s="105">
        <v>0</v>
      </c>
      <c r="K74" s="107"/>
      <c r="L74" s="107"/>
      <c r="M74" s="108"/>
      <c r="N74" s="108"/>
    </row>
    <row r="75" spans="1:14" s="109" customFormat="1" ht="29.25" customHeight="1" x14ac:dyDescent="0.25">
      <c r="A75" s="101" t="s">
        <v>134</v>
      </c>
      <c r="B75" s="103" t="s">
        <v>94</v>
      </c>
      <c r="C75" s="103" t="s">
        <v>95</v>
      </c>
      <c r="D75" s="102" t="s">
        <v>20</v>
      </c>
      <c r="E75" s="104" t="s">
        <v>135</v>
      </c>
      <c r="F75" s="106">
        <v>2000000</v>
      </c>
      <c r="G75" s="105">
        <v>0</v>
      </c>
      <c r="H75" s="105">
        <v>0</v>
      </c>
      <c r="I75" s="105">
        <v>0</v>
      </c>
      <c r="J75" s="105">
        <v>0</v>
      </c>
      <c r="K75" s="107"/>
      <c r="L75" s="107"/>
      <c r="M75" s="108"/>
      <c r="N75" s="108"/>
    </row>
    <row r="76" spans="1:14" s="109" customFormat="1" ht="15" customHeight="1" x14ac:dyDescent="0.25">
      <c r="A76" s="101" t="s">
        <v>136</v>
      </c>
      <c r="B76" s="103" t="s">
        <v>19</v>
      </c>
      <c r="C76" s="103" t="s">
        <v>25</v>
      </c>
      <c r="D76" s="102" t="s">
        <v>20</v>
      </c>
      <c r="E76" s="104" t="s">
        <v>137</v>
      </c>
      <c r="F76" s="106">
        <v>47150000</v>
      </c>
      <c r="G76" s="105">
        <v>0</v>
      </c>
      <c r="H76" s="105">
        <v>47150000</v>
      </c>
      <c r="I76" s="105">
        <v>12879382.380000001</v>
      </c>
      <c r="J76" s="105">
        <v>12879382.380000001</v>
      </c>
      <c r="K76" s="107"/>
      <c r="L76" s="107"/>
      <c r="M76" s="108"/>
      <c r="N76" s="108"/>
    </row>
    <row r="77" spans="1:14" s="109" customFormat="1" ht="15" customHeight="1" x14ac:dyDescent="0.25">
      <c r="A77" s="110" t="s">
        <v>136</v>
      </c>
      <c r="B77" s="112" t="s">
        <v>94</v>
      </c>
      <c r="C77" s="112" t="s">
        <v>95</v>
      </c>
      <c r="D77" s="111" t="s">
        <v>20</v>
      </c>
      <c r="E77" s="113" t="s">
        <v>137</v>
      </c>
      <c r="F77" s="115">
        <v>36000000</v>
      </c>
      <c r="G77" s="114">
        <v>0</v>
      </c>
      <c r="H77" s="114">
        <v>0</v>
      </c>
      <c r="I77" s="114">
        <v>0</v>
      </c>
      <c r="J77" s="114">
        <v>0</v>
      </c>
      <c r="K77" s="116"/>
      <c r="L77" s="116"/>
      <c r="M77" s="108"/>
      <c r="N77" s="108"/>
    </row>
    <row r="78" spans="1:14" s="109" customFormat="1" ht="28.5" x14ac:dyDescent="0.25">
      <c r="A78" s="110" t="s">
        <v>138</v>
      </c>
      <c r="B78" s="112" t="s">
        <v>94</v>
      </c>
      <c r="C78" s="112" t="s">
        <v>95</v>
      </c>
      <c r="D78" s="111" t="s">
        <v>20</v>
      </c>
      <c r="E78" s="113" t="s">
        <v>139</v>
      </c>
      <c r="F78" s="115">
        <v>3000000</v>
      </c>
      <c r="G78" s="114">
        <v>0</v>
      </c>
      <c r="H78" s="114">
        <v>0</v>
      </c>
      <c r="I78" s="114">
        <v>0</v>
      </c>
      <c r="J78" s="114">
        <v>0</v>
      </c>
      <c r="K78" s="116"/>
      <c r="L78" s="116"/>
      <c r="M78" s="108"/>
      <c r="N78" s="108"/>
    </row>
    <row r="79" spans="1:14" s="25" customFormat="1" ht="25.5" customHeight="1" x14ac:dyDescent="0.3">
      <c r="A79" s="95" t="s">
        <v>140</v>
      </c>
      <c r="B79" s="97"/>
      <c r="C79" s="97"/>
      <c r="D79" s="96"/>
      <c r="E79" s="98" t="s">
        <v>141</v>
      </c>
      <c r="F79" s="99">
        <f t="shared" ref="F79:J79" si="19">SUM(F80+F92+F96+F108+F114)</f>
        <v>33986214063</v>
      </c>
      <c r="G79" s="99">
        <f t="shared" si="19"/>
        <v>0</v>
      </c>
      <c r="H79" s="99">
        <f t="shared" si="19"/>
        <v>21787788570.229996</v>
      </c>
      <c r="I79" s="99">
        <f t="shared" si="19"/>
        <v>5251484806.6299992</v>
      </c>
      <c r="J79" s="99">
        <f t="shared" si="19"/>
        <v>5092632602.2099991</v>
      </c>
      <c r="K79" s="100">
        <f>H79/F79</f>
        <v>0.64107724766995611</v>
      </c>
      <c r="L79" s="100">
        <f>I79/F79</f>
        <v>0.15451808774273473</v>
      </c>
      <c r="M79" s="4"/>
      <c r="N79" s="4"/>
    </row>
    <row r="80" spans="1:14" s="54" customFormat="1" ht="57" x14ac:dyDescent="0.25">
      <c r="A80" s="117" t="s">
        <v>142</v>
      </c>
      <c r="B80" s="119"/>
      <c r="C80" s="119"/>
      <c r="D80" s="118"/>
      <c r="E80" s="120" t="s">
        <v>143</v>
      </c>
      <c r="F80" s="121">
        <f t="shared" ref="F80:J80" si="20">SUM(F81:F91)</f>
        <v>4352144216</v>
      </c>
      <c r="G80" s="121">
        <f t="shared" si="20"/>
        <v>0</v>
      </c>
      <c r="H80" s="121">
        <f t="shared" si="20"/>
        <v>1400461751.3899999</v>
      </c>
      <c r="I80" s="121">
        <f t="shared" si="20"/>
        <v>580773361.20000005</v>
      </c>
      <c r="J80" s="121">
        <f t="shared" si="20"/>
        <v>530906626.56</v>
      </c>
      <c r="K80" s="122">
        <f>H80/F80</f>
        <v>0.32178661411113491</v>
      </c>
      <c r="L80" s="122">
        <f>I80/F80</f>
        <v>0.13344533921115817</v>
      </c>
      <c r="M80" s="4"/>
      <c r="N80" s="4"/>
    </row>
    <row r="81" spans="1:14" s="109" customFormat="1" ht="28.5" x14ac:dyDescent="0.25">
      <c r="A81" s="101" t="s">
        <v>144</v>
      </c>
      <c r="B81" s="103" t="s">
        <v>19</v>
      </c>
      <c r="C81" s="103" t="s">
        <v>25</v>
      </c>
      <c r="D81" s="102" t="s">
        <v>20</v>
      </c>
      <c r="E81" s="104" t="s">
        <v>145</v>
      </c>
      <c r="F81" s="106">
        <v>4000000</v>
      </c>
      <c r="G81" s="105">
        <v>0</v>
      </c>
      <c r="H81" s="105">
        <v>1600000</v>
      </c>
      <c r="I81" s="105">
        <v>1600000</v>
      </c>
      <c r="J81" s="105">
        <v>1600000</v>
      </c>
      <c r="K81" s="107"/>
      <c r="L81" s="107"/>
      <c r="M81" s="108"/>
      <c r="N81" s="108"/>
    </row>
    <row r="82" spans="1:14" s="39" customFormat="1" ht="28.5" x14ac:dyDescent="0.25">
      <c r="A82" s="53" t="s">
        <v>144</v>
      </c>
      <c r="B82" s="48" t="s">
        <v>94</v>
      </c>
      <c r="C82" s="48" t="s">
        <v>95</v>
      </c>
      <c r="D82" s="47" t="s">
        <v>20</v>
      </c>
      <c r="E82" s="46" t="s">
        <v>145</v>
      </c>
      <c r="F82" s="51">
        <v>518894216</v>
      </c>
      <c r="G82" s="50">
        <v>0</v>
      </c>
      <c r="H82" s="50">
        <v>251228299.13</v>
      </c>
      <c r="I82" s="50">
        <v>22239971.940000001</v>
      </c>
      <c r="J82" s="50">
        <v>18535301.890000001</v>
      </c>
      <c r="K82" s="52"/>
      <c r="L82" s="52"/>
      <c r="M82" s="4"/>
      <c r="N82" s="4"/>
    </row>
    <row r="83" spans="1:14" s="109" customFormat="1" x14ac:dyDescent="0.25">
      <c r="A83" s="101" t="s">
        <v>146</v>
      </c>
      <c r="B83" s="103" t="s">
        <v>19</v>
      </c>
      <c r="C83" s="103" t="s">
        <v>25</v>
      </c>
      <c r="D83" s="102" t="s">
        <v>20</v>
      </c>
      <c r="E83" s="104" t="s">
        <v>147</v>
      </c>
      <c r="F83" s="106">
        <v>3000000</v>
      </c>
      <c r="G83" s="105">
        <v>0</v>
      </c>
      <c r="H83" s="105">
        <v>1000000</v>
      </c>
      <c r="I83" s="105">
        <v>1000000</v>
      </c>
      <c r="J83" s="105">
        <v>1000000</v>
      </c>
      <c r="K83" s="107"/>
      <c r="L83" s="107"/>
      <c r="M83" s="108"/>
      <c r="N83" s="108"/>
    </row>
    <row r="84" spans="1:14" s="109" customFormat="1" x14ac:dyDescent="0.25">
      <c r="A84" s="101" t="s">
        <v>146</v>
      </c>
      <c r="B84" s="103" t="s">
        <v>94</v>
      </c>
      <c r="C84" s="103" t="s">
        <v>95</v>
      </c>
      <c r="D84" s="102" t="s">
        <v>20</v>
      </c>
      <c r="E84" s="104" t="s">
        <v>147</v>
      </c>
      <c r="F84" s="106">
        <v>1256000000</v>
      </c>
      <c r="G84" s="105">
        <v>0</v>
      </c>
      <c r="H84" s="105">
        <v>363849620</v>
      </c>
      <c r="I84" s="105">
        <v>13323326</v>
      </c>
      <c r="J84" s="105">
        <v>13289526</v>
      </c>
      <c r="K84" s="107"/>
      <c r="L84" s="107"/>
      <c r="M84" s="108"/>
      <c r="N84" s="108"/>
    </row>
    <row r="85" spans="1:14" s="109" customFormat="1" ht="15" customHeight="1" x14ac:dyDescent="0.25">
      <c r="A85" s="101" t="s">
        <v>148</v>
      </c>
      <c r="B85" s="103" t="s">
        <v>94</v>
      </c>
      <c r="C85" s="103" t="s">
        <v>95</v>
      </c>
      <c r="D85" s="102" t="s">
        <v>20</v>
      </c>
      <c r="E85" s="104" t="s">
        <v>149</v>
      </c>
      <c r="F85" s="106">
        <v>75300000</v>
      </c>
      <c r="G85" s="105">
        <v>0</v>
      </c>
      <c r="H85" s="105">
        <v>35000000</v>
      </c>
      <c r="I85" s="105">
        <v>3003850</v>
      </c>
      <c r="J85" s="105">
        <v>3003850</v>
      </c>
      <c r="K85" s="107"/>
      <c r="L85" s="107"/>
      <c r="M85" s="108"/>
      <c r="N85" s="108"/>
    </row>
    <row r="86" spans="1:14" s="109" customFormat="1" ht="15" customHeight="1" x14ac:dyDescent="0.25">
      <c r="A86" s="101" t="s">
        <v>150</v>
      </c>
      <c r="B86" s="103" t="s">
        <v>19</v>
      </c>
      <c r="C86" s="103" t="s">
        <v>25</v>
      </c>
      <c r="D86" s="102" t="s">
        <v>20</v>
      </c>
      <c r="E86" s="104" t="s">
        <v>151</v>
      </c>
      <c r="F86" s="106">
        <v>3000000</v>
      </c>
      <c r="G86" s="105">
        <v>0</v>
      </c>
      <c r="H86" s="105">
        <v>1000000</v>
      </c>
      <c r="I86" s="105">
        <v>1000000</v>
      </c>
      <c r="J86" s="105">
        <v>1000000</v>
      </c>
      <c r="K86" s="107"/>
      <c r="L86" s="107"/>
      <c r="M86" s="108"/>
      <c r="N86" s="108"/>
    </row>
    <row r="87" spans="1:14" s="109" customFormat="1" ht="15" customHeight="1" x14ac:dyDescent="0.25">
      <c r="A87" s="101" t="s">
        <v>150</v>
      </c>
      <c r="B87" s="103" t="s">
        <v>94</v>
      </c>
      <c r="C87" s="103" t="s">
        <v>95</v>
      </c>
      <c r="D87" s="102" t="s">
        <v>20</v>
      </c>
      <c r="E87" s="104" t="s">
        <v>151</v>
      </c>
      <c r="F87" s="106">
        <v>600000</v>
      </c>
      <c r="G87" s="105">
        <v>0</v>
      </c>
      <c r="H87" s="105">
        <v>0</v>
      </c>
      <c r="I87" s="105">
        <v>0</v>
      </c>
      <c r="J87" s="105">
        <v>0</v>
      </c>
      <c r="K87" s="107"/>
      <c r="L87" s="107"/>
      <c r="M87" s="108"/>
      <c r="N87" s="108"/>
    </row>
    <row r="88" spans="1:14" s="109" customFormat="1" ht="15" customHeight="1" x14ac:dyDescent="0.25">
      <c r="A88" s="101" t="s">
        <v>152</v>
      </c>
      <c r="B88" s="103" t="s">
        <v>19</v>
      </c>
      <c r="C88" s="103" t="s">
        <v>25</v>
      </c>
      <c r="D88" s="102" t="s">
        <v>20</v>
      </c>
      <c r="E88" s="104" t="s">
        <v>153</v>
      </c>
      <c r="F88" s="106">
        <v>193000000</v>
      </c>
      <c r="G88" s="105">
        <v>0</v>
      </c>
      <c r="H88" s="105">
        <v>192400000</v>
      </c>
      <c r="I88" s="105">
        <v>2400000</v>
      </c>
      <c r="J88" s="105">
        <v>2400000</v>
      </c>
      <c r="K88" s="107"/>
      <c r="L88" s="107"/>
      <c r="M88" s="108"/>
      <c r="N88" s="108"/>
    </row>
    <row r="89" spans="1:14" s="109" customFormat="1" ht="15" customHeight="1" x14ac:dyDescent="0.25">
      <c r="A89" s="101" t="s">
        <v>152</v>
      </c>
      <c r="B89" s="103" t="s">
        <v>94</v>
      </c>
      <c r="C89" s="103" t="s">
        <v>95</v>
      </c>
      <c r="D89" s="102" t="s">
        <v>20</v>
      </c>
      <c r="E89" s="104" t="s">
        <v>153</v>
      </c>
      <c r="F89" s="106">
        <v>349200000</v>
      </c>
      <c r="G89" s="105">
        <v>0</v>
      </c>
      <c r="H89" s="105">
        <v>0</v>
      </c>
      <c r="I89" s="105">
        <v>0</v>
      </c>
      <c r="J89" s="105">
        <v>0</v>
      </c>
      <c r="K89" s="107"/>
      <c r="L89" s="107"/>
      <c r="M89" s="108"/>
      <c r="N89" s="108"/>
    </row>
    <row r="90" spans="1:14" s="39" customFormat="1" ht="28.5" x14ac:dyDescent="0.25">
      <c r="A90" s="53" t="s">
        <v>154</v>
      </c>
      <c r="B90" s="48" t="s">
        <v>19</v>
      </c>
      <c r="C90" s="48" t="s">
        <v>25</v>
      </c>
      <c r="D90" s="47" t="s">
        <v>20</v>
      </c>
      <c r="E90" s="46" t="s">
        <v>155</v>
      </c>
      <c r="F90" s="51">
        <v>125000000</v>
      </c>
      <c r="G90" s="50">
        <v>0</v>
      </c>
      <c r="H90" s="50">
        <v>40000000</v>
      </c>
      <c r="I90" s="50">
        <v>40000000</v>
      </c>
      <c r="J90" s="50">
        <v>40000000</v>
      </c>
      <c r="K90" s="52"/>
      <c r="L90" s="52"/>
      <c r="M90" s="4"/>
      <c r="N90" s="4"/>
    </row>
    <row r="91" spans="1:14" s="39" customFormat="1" ht="28.5" x14ac:dyDescent="0.25">
      <c r="A91" s="53" t="s">
        <v>154</v>
      </c>
      <c r="B91" s="48" t="s">
        <v>94</v>
      </c>
      <c r="C91" s="48" t="s">
        <v>95</v>
      </c>
      <c r="D91" s="47" t="s">
        <v>20</v>
      </c>
      <c r="E91" s="46" t="s">
        <v>155</v>
      </c>
      <c r="F91" s="51">
        <v>1824150000</v>
      </c>
      <c r="G91" s="50">
        <v>0</v>
      </c>
      <c r="H91" s="50">
        <v>514383832.25999999</v>
      </c>
      <c r="I91" s="50">
        <v>496206213.25999999</v>
      </c>
      <c r="J91" s="50">
        <v>450077948.67000002</v>
      </c>
      <c r="K91" s="52"/>
      <c r="L91" s="52"/>
      <c r="M91" s="4"/>
      <c r="N91" s="4"/>
    </row>
    <row r="92" spans="1:14" ht="28.5" x14ac:dyDescent="0.25">
      <c r="A92" s="93" t="s">
        <v>156</v>
      </c>
      <c r="B92" s="42"/>
      <c r="C92" s="42"/>
      <c r="D92" s="41"/>
      <c r="E92" s="40" t="s">
        <v>157</v>
      </c>
      <c r="F92" s="44">
        <f t="shared" ref="F92:J92" si="21">SUM(F93:F95)</f>
        <v>7758279596</v>
      </c>
      <c r="G92" s="44">
        <f t="shared" si="21"/>
        <v>0</v>
      </c>
      <c r="H92" s="44">
        <f t="shared" si="21"/>
        <v>3125629496.0599999</v>
      </c>
      <c r="I92" s="44">
        <f t="shared" si="21"/>
        <v>1809797198.3399999</v>
      </c>
      <c r="J92" s="44">
        <f t="shared" si="21"/>
        <v>1789868507.3399999</v>
      </c>
      <c r="K92" s="45">
        <f>H92/F92</f>
        <v>0.40287662456396989</v>
      </c>
      <c r="L92" s="45">
        <f>I92/F92</f>
        <v>0.23327300543191198</v>
      </c>
    </row>
    <row r="93" spans="1:14" s="109" customFormat="1" x14ac:dyDescent="0.25">
      <c r="A93" s="101" t="s">
        <v>158</v>
      </c>
      <c r="B93" s="103" t="s">
        <v>19</v>
      </c>
      <c r="C93" s="103" t="s">
        <v>25</v>
      </c>
      <c r="D93" s="102" t="s">
        <v>20</v>
      </c>
      <c r="E93" s="104" t="s">
        <v>159</v>
      </c>
      <c r="F93" s="106">
        <v>500732000</v>
      </c>
      <c r="G93" s="105">
        <v>0</v>
      </c>
      <c r="H93" s="105">
        <v>10000000</v>
      </c>
      <c r="I93" s="105">
        <v>0</v>
      </c>
      <c r="J93" s="105">
        <v>0</v>
      </c>
      <c r="K93" s="107"/>
      <c r="L93" s="107"/>
      <c r="M93" s="108"/>
      <c r="N93" s="108"/>
    </row>
    <row r="94" spans="1:14" s="109" customFormat="1" x14ac:dyDescent="0.25">
      <c r="A94" s="101" t="s">
        <v>158</v>
      </c>
      <c r="B94" s="103" t="s">
        <v>94</v>
      </c>
      <c r="C94" s="103" t="s">
        <v>95</v>
      </c>
      <c r="D94" s="102" t="s">
        <v>20</v>
      </c>
      <c r="E94" s="104" t="s">
        <v>159</v>
      </c>
      <c r="F94" s="106">
        <v>1924326096</v>
      </c>
      <c r="G94" s="105">
        <v>0</v>
      </c>
      <c r="H94" s="105">
        <v>910383788</v>
      </c>
      <c r="I94" s="105">
        <v>648287342.29999995</v>
      </c>
      <c r="J94" s="105">
        <v>648287342.29999995</v>
      </c>
      <c r="K94" s="107"/>
      <c r="L94" s="107"/>
      <c r="M94" s="108"/>
      <c r="N94" s="108"/>
    </row>
    <row r="95" spans="1:14" s="109" customFormat="1" ht="15" customHeight="1" x14ac:dyDescent="0.25">
      <c r="A95" s="101" t="s">
        <v>160</v>
      </c>
      <c r="B95" s="103" t="s">
        <v>94</v>
      </c>
      <c r="C95" s="103" t="s">
        <v>95</v>
      </c>
      <c r="D95" s="102" t="s">
        <v>20</v>
      </c>
      <c r="E95" s="104" t="s">
        <v>161</v>
      </c>
      <c r="F95" s="106">
        <v>5333221500</v>
      </c>
      <c r="G95" s="105">
        <v>0</v>
      </c>
      <c r="H95" s="105">
        <v>2205245708.0599999</v>
      </c>
      <c r="I95" s="105">
        <v>1161509856.04</v>
      </c>
      <c r="J95" s="105">
        <v>1141581165.04</v>
      </c>
      <c r="K95" s="107"/>
      <c r="L95" s="107"/>
      <c r="M95" s="108"/>
      <c r="N95" s="108"/>
    </row>
    <row r="96" spans="1:14" ht="28.5" x14ac:dyDescent="0.25">
      <c r="A96" s="93" t="s">
        <v>162</v>
      </c>
      <c r="B96" s="42"/>
      <c r="C96" s="42"/>
      <c r="D96" s="41"/>
      <c r="E96" s="40" t="s">
        <v>163</v>
      </c>
      <c r="F96" s="44">
        <f t="shared" ref="F96:J96" si="22">SUM(F97:F107)</f>
        <v>19990490251</v>
      </c>
      <c r="G96" s="44">
        <f t="shared" si="22"/>
        <v>0</v>
      </c>
      <c r="H96" s="44">
        <f t="shared" si="22"/>
        <v>16841240147.129999</v>
      </c>
      <c r="I96" s="44">
        <f t="shared" si="22"/>
        <v>2483622578.54</v>
      </c>
      <c r="J96" s="44">
        <f t="shared" si="22"/>
        <v>2401915249.2600002</v>
      </c>
      <c r="K96" s="45">
        <f>H96/F96</f>
        <v>0.84246258774406679</v>
      </c>
      <c r="L96" s="45">
        <f>I96/F96</f>
        <v>0.12424020358458991</v>
      </c>
    </row>
    <row r="97" spans="1:14" s="39" customFormat="1" x14ac:dyDescent="0.25">
      <c r="A97" s="53" t="s">
        <v>164</v>
      </c>
      <c r="B97" s="48" t="s">
        <v>94</v>
      </c>
      <c r="C97" s="48" t="s">
        <v>95</v>
      </c>
      <c r="D97" s="47" t="s">
        <v>20</v>
      </c>
      <c r="E97" s="46" t="s">
        <v>165</v>
      </c>
      <c r="F97" s="51">
        <v>736275000</v>
      </c>
      <c r="G97" s="50">
        <v>0</v>
      </c>
      <c r="H97" s="50">
        <v>628000000</v>
      </c>
      <c r="I97" s="50">
        <v>162666664</v>
      </c>
      <c r="J97" s="50">
        <v>135666664</v>
      </c>
      <c r="K97" s="52"/>
      <c r="L97" s="52"/>
      <c r="M97" s="4"/>
      <c r="N97" s="4"/>
    </row>
    <row r="98" spans="1:14" s="39" customFormat="1" ht="57" x14ac:dyDescent="0.25">
      <c r="A98" s="53" t="s">
        <v>166</v>
      </c>
      <c r="B98" s="48" t="s">
        <v>19</v>
      </c>
      <c r="C98" s="48" t="s">
        <v>25</v>
      </c>
      <c r="D98" s="47" t="s">
        <v>20</v>
      </c>
      <c r="E98" s="46" t="s">
        <v>167</v>
      </c>
      <c r="F98" s="51">
        <v>100000000</v>
      </c>
      <c r="G98" s="50">
        <v>0</v>
      </c>
      <c r="H98" s="50">
        <v>0</v>
      </c>
      <c r="I98" s="50">
        <v>0</v>
      </c>
      <c r="J98" s="50">
        <v>0</v>
      </c>
      <c r="K98" s="52"/>
      <c r="L98" s="52"/>
      <c r="M98" s="4"/>
      <c r="N98" s="4"/>
    </row>
    <row r="99" spans="1:14" s="39" customFormat="1" ht="57" x14ac:dyDescent="0.25">
      <c r="A99" s="53" t="s">
        <v>166</v>
      </c>
      <c r="B99" s="48" t="s">
        <v>94</v>
      </c>
      <c r="C99" s="48" t="s">
        <v>95</v>
      </c>
      <c r="D99" s="47" t="s">
        <v>20</v>
      </c>
      <c r="E99" s="46" t="s">
        <v>167</v>
      </c>
      <c r="F99" s="51">
        <v>1282341500</v>
      </c>
      <c r="G99" s="50">
        <v>0</v>
      </c>
      <c r="H99" s="50">
        <v>418746500</v>
      </c>
      <c r="I99" s="50">
        <v>99876159.790000007</v>
      </c>
      <c r="J99" s="50">
        <v>74399999</v>
      </c>
      <c r="K99" s="52"/>
      <c r="L99" s="52"/>
      <c r="M99" s="4"/>
      <c r="N99" s="4"/>
    </row>
    <row r="100" spans="1:14" s="39" customFormat="1" ht="28.5" x14ac:dyDescent="0.25">
      <c r="A100" s="53" t="s">
        <v>168</v>
      </c>
      <c r="B100" s="48" t="s">
        <v>19</v>
      </c>
      <c r="C100" s="48" t="s">
        <v>25</v>
      </c>
      <c r="D100" s="47" t="s">
        <v>20</v>
      </c>
      <c r="E100" s="46" t="s">
        <v>169</v>
      </c>
      <c r="F100" s="51">
        <v>11000000</v>
      </c>
      <c r="G100" s="50">
        <v>0</v>
      </c>
      <c r="H100" s="50">
        <v>2750000</v>
      </c>
      <c r="I100" s="50">
        <v>2750000</v>
      </c>
      <c r="J100" s="50">
        <v>2750000</v>
      </c>
      <c r="K100" s="52"/>
      <c r="L100" s="52"/>
      <c r="M100" s="4"/>
      <c r="N100" s="4"/>
    </row>
    <row r="101" spans="1:14" s="39" customFormat="1" ht="43.5" customHeight="1" x14ac:dyDescent="0.25">
      <c r="A101" s="53" t="s">
        <v>168</v>
      </c>
      <c r="B101" s="48" t="s">
        <v>94</v>
      </c>
      <c r="C101" s="48" t="s">
        <v>95</v>
      </c>
      <c r="D101" s="47" t="s">
        <v>20</v>
      </c>
      <c r="E101" s="46" t="s">
        <v>169</v>
      </c>
      <c r="F101" s="51">
        <v>307650000</v>
      </c>
      <c r="G101" s="50">
        <v>0</v>
      </c>
      <c r="H101" s="50">
        <v>88899936.739999995</v>
      </c>
      <c r="I101" s="50">
        <v>88899936.739999995</v>
      </c>
      <c r="J101" s="50">
        <v>87254807.739999995</v>
      </c>
      <c r="K101" s="52"/>
      <c r="L101" s="52"/>
      <c r="M101" s="4"/>
      <c r="N101" s="4"/>
    </row>
    <row r="102" spans="1:14" s="39" customFormat="1" ht="15" customHeight="1" x14ac:dyDescent="0.25">
      <c r="A102" s="53" t="s">
        <v>170</v>
      </c>
      <c r="B102" s="48" t="s">
        <v>19</v>
      </c>
      <c r="C102" s="48" t="s">
        <v>25</v>
      </c>
      <c r="D102" s="47" t="s">
        <v>20</v>
      </c>
      <c r="E102" s="46" t="s">
        <v>171</v>
      </c>
      <c r="F102" s="51">
        <v>9100000000</v>
      </c>
      <c r="G102" s="50">
        <v>0</v>
      </c>
      <c r="H102" s="50">
        <v>9057333967</v>
      </c>
      <c r="I102" s="50">
        <v>1693563831</v>
      </c>
      <c r="J102" s="50">
        <v>1693563831</v>
      </c>
      <c r="K102" s="52"/>
      <c r="L102" s="52"/>
      <c r="M102" s="4"/>
      <c r="N102" s="4"/>
    </row>
    <row r="103" spans="1:14" s="39" customFormat="1" ht="15" customHeight="1" x14ac:dyDescent="0.25">
      <c r="A103" s="53" t="s">
        <v>170</v>
      </c>
      <c r="B103" s="48" t="s">
        <v>94</v>
      </c>
      <c r="C103" s="48" t="s">
        <v>95</v>
      </c>
      <c r="D103" s="47" t="s">
        <v>20</v>
      </c>
      <c r="E103" s="46" t="s">
        <v>171</v>
      </c>
      <c r="F103" s="51">
        <v>4242455001</v>
      </c>
      <c r="G103" s="50">
        <v>0</v>
      </c>
      <c r="H103" s="50">
        <v>3570758993.3899999</v>
      </c>
      <c r="I103" s="50">
        <v>312959091.50999999</v>
      </c>
      <c r="J103" s="50">
        <v>285373052.01999998</v>
      </c>
      <c r="K103" s="52"/>
      <c r="L103" s="52"/>
      <c r="M103" s="4"/>
      <c r="N103" s="4"/>
    </row>
    <row r="104" spans="1:14" s="39" customFormat="1" ht="42.75" x14ac:dyDescent="0.25">
      <c r="A104" s="53" t="s">
        <v>172</v>
      </c>
      <c r="B104" s="48" t="s">
        <v>19</v>
      </c>
      <c r="C104" s="48" t="s">
        <v>25</v>
      </c>
      <c r="D104" s="47" t="s">
        <v>20</v>
      </c>
      <c r="E104" s="46" t="s">
        <v>173</v>
      </c>
      <c r="F104" s="51">
        <v>90000000</v>
      </c>
      <c r="G104" s="50">
        <v>0</v>
      </c>
      <c r="H104" s="50">
        <v>24500000</v>
      </c>
      <c r="I104" s="50">
        <v>24500000</v>
      </c>
      <c r="J104" s="50">
        <v>24500000</v>
      </c>
      <c r="K104" s="52"/>
      <c r="L104" s="52"/>
      <c r="M104" s="4"/>
      <c r="N104" s="4"/>
    </row>
    <row r="105" spans="1:14" s="39" customFormat="1" ht="42.75" x14ac:dyDescent="0.25">
      <c r="A105" s="53" t="s">
        <v>172</v>
      </c>
      <c r="B105" s="48" t="s">
        <v>94</v>
      </c>
      <c r="C105" s="48" t="s">
        <v>95</v>
      </c>
      <c r="D105" s="47" t="s">
        <v>20</v>
      </c>
      <c r="E105" s="46" t="s">
        <v>173</v>
      </c>
      <c r="F105" s="51">
        <v>1491668750</v>
      </c>
      <c r="G105" s="50">
        <v>0</v>
      </c>
      <c r="H105" s="50">
        <v>505350750</v>
      </c>
      <c r="I105" s="50">
        <v>75602396.819999993</v>
      </c>
      <c r="J105" s="50">
        <v>75602396.819999993</v>
      </c>
      <c r="K105" s="52"/>
      <c r="L105" s="52"/>
      <c r="M105" s="4"/>
      <c r="N105" s="4"/>
    </row>
    <row r="106" spans="1:14" s="109" customFormat="1" ht="42.75" x14ac:dyDescent="0.25">
      <c r="A106" s="101" t="s">
        <v>174</v>
      </c>
      <c r="B106" s="103" t="s">
        <v>19</v>
      </c>
      <c r="C106" s="103" t="s">
        <v>25</v>
      </c>
      <c r="D106" s="102" t="s">
        <v>20</v>
      </c>
      <c r="E106" s="104" t="s">
        <v>175</v>
      </c>
      <c r="F106" s="106">
        <v>7000000</v>
      </c>
      <c r="G106" s="105">
        <v>0</v>
      </c>
      <c r="H106" s="105">
        <v>4900000</v>
      </c>
      <c r="I106" s="105">
        <v>4900000</v>
      </c>
      <c r="J106" s="105">
        <v>4900000</v>
      </c>
      <c r="K106" s="107"/>
      <c r="L106" s="107"/>
      <c r="M106" s="108"/>
      <c r="N106" s="108"/>
    </row>
    <row r="107" spans="1:14" s="109" customFormat="1" ht="42.75" x14ac:dyDescent="0.25">
      <c r="A107" s="101" t="s">
        <v>174</v>
      </c>
      <c r="B107" s="103" t="s">
        <v>94</v>
      </c>
      <c r="C107" s="103" t="s">
        <v>95</v>
      </c>
      <c r="D107" s="102" t="s">
        <v>20</v>
      </c>
      <c r="E107" s="104" t="s">
        <v>175</v>
      </c>
      <c r="F107" s="106">
        <v>2622100000</v>
      </c>
      <c r="G107" s="105">
        <v>0</v>
      </c>
      <c r="H107" s="105">
        <v>2540000000</v>
      </c>
      <c r="I107" s="105">
        <v>17904498.68</v>
      </c>
      <c r="J107" s="105">
        <v>17904498.68</v>
      </c>
      <c r="K107" s="107"/>
      <c r="L107" s="107"/>
      <c r="M107" s="108"/>
      <c r="N107" s="108"/>
    </row>
    <row r="108" spans="1:14" ht="28.5" x14ac:dyDescent="0.25">
      <c r="A108" s="93" t="s">
        <v>176</v>
      </c>
      <c r="B108" s="42"/>
      <c r="C108" s="42"/>
      <c r="D108" s="41"/>
      <c r="E108" s="40" t="s">
        <v>177</v>
      </c>
      <c r="F108" s="44">
        <f t="shared" ref="F108:J108" si="23">SUM(F109:F113)</f>
        <v>1085300000</v>
      </c>
      <c r="G108" s="44">
        <f t="shared" si="23"/>
        <v>0</v>
      </c>
      <c r="H108" s="44">
        <f t="shared" si="23"/>
        <v>130177367.94</v>
      </c>
      <c r="I108" s="44">
        <f t="shared" si="23"/>
        <v>92038371.939999998</v>
      </c>
      <c r="J108" s="44">
        <f t="shared" si="23"/>
        <v>90345833.939999998</v>
      </c>
      <c r="K108" s="45">
        <f>H108/F108</f>
        <v>0.11994597617248687</v>
      </c>
      <c r="L108" s="45">
        <f>I108/F108</f>
        <v>8.4804544310328939E-2</v>
      </c>
    </row>
    <row r="109" spans="1:14" s="39" customFormat="1" ht="15" customHeight="1" x14ac:dyDescent="0.25">
      <c r="A109" s="53" t="s">
        <v>178</v>
      </c>
      <c r="B109" s="48" t="s">
        <v>94</v>
      </c>
      <c r="C109" s="48" t="s">
        <v>95</v>
      </c>
      <c r="D109" s="47" t="s">
        <v>20</v>
      </c>
      <c r="E109" s="46" t="s">
        <v>179</v>
      </c>
      <c r="F109" s="51">
        <v>242000000</v>
      </c>
      <c r="G109" s="50">
        <v>0</v>
      </c>
      <c r="H109" s="50">
        <v>0</v>
      </c>
      <c r="I109" s="50">
        <v>0</v>
      </c>
      <c r="J109" s="50">
        <v>0</v>
      </c>
      <c r="K109" s="52"/>
      <c r="L109" s="52"/>
      <c r="M109" s="4"/>
      <c r="N109" s="4"/>
    </row>
    <row r="110" spans="1:14" s="39" customFormat="1" ht="28.5" x14ac:dyDescent="0.25">
      <c r="A110" s="53" t="s">
        <v>180</v>
      </c>
      <c r="B110" s="48" t="s">
        <v>94</v>
      </c>
      <c r="C110" s="48" t="s">
        <v>95</v>
      </c>
      <c r="D110" s="47" t="s">
        <v>20</v>
      </c>
      <c r="E110" s="46" t="s">
        <v>181</v>
      </c>
      <c r="F110" s="51">
        <v>121500000</v>
      </c>
      <c r="G110" s="50">
        <v>0</v>
      </c>
      <c r="H110" s="50">
        <v>50000000</v>
      </c>
      <c r="I110" s="50">
        <v>12360000</v>
      </c>
      <c r="J110" s="50">
        <v>12360000</v>
      </c>
      <c r="K110" s="52"/>
      <c r="L110" s="52"/>
      <c r="M110" s="4"/>
      <c r="N110" s="4"/>
    </row>
    <row r="111" spans="1:14" s="39" customFormat="1" ht="42.75" x14ac:dyDescent="0.25">
      <c r="A111" s="53" t="s">
        <v>182</v>
      </c>
      <c r="B111" s="48" t="s">
        <v>19</v>
      </c>
      <c r="C111" s="48" t="s">
        <v>25</v>
      </c>
      <c r="D111" s="47" t="s">
        <v>20</v>
      </c>
      <c r="E111" s="46" t="s">
        <v>183</v>
      </c>
      <c r="F111" s="51">
        <v>36000000</v>
      </c>
      <c r="G111" s="50">
        <v>0</v>
      </c>
      <c r="H111" s="50">
        <v>14200000</v>
      </c>
      <c r="I111" s="50">
        <v>14200000</v>
      </c>
      <c r="J111" s="50">
        <v>14200000</v>
      </c>
      <c r="K111" s="52"/>
      <c r="L111" s="52"/>
      <c r="M111" s="4"/>
      <c r="N111" s="4"/>
    </row>
    <row r="112" spans="1:14" s="39" customFormat="1" ht="42.75" x14ac:dyDescent="0.25">
      <c r="A112" s="53" t="s">
        <v>182</v>
      </c>
      <c r="B112" s="48" t="s">
        <v>94</v>
      </c>
      <c r="C112" s="48" t="s">
        <v>95</v>
      </c>
      <c r="D112" s="47" t="s">
        <v>20</v>
      </c>
      <c r="E112" s="46" t="s">
        <v>183</v>
      </c>
      <c r="F112" s="51">
        <v>285800000</v>
      </c>
      <c r="G112" s="50">
        <v>0</v>
      </c>
      <c r="H112" s="50">
        <v>65977367.939999998</v>
      </c>
      <c r="I112" s="50">
        <v>65478371.939999998</v>
      </c>
      <c r="J112" s="50">
        <v>63785833.939999998</v>
      </c>
      <c r="K112" s="52"/>
      <c r="L112" s="52"/>
      <c r="M112" s="4"/>
      <c r="N112" s="4"/>
    </row>
    <row r="113" spans="1:14" s="39" customFormat="1" x14ac:dyDescent="0.25">
      <c r="A113" s="53" t="s">
        <v>184</v>
      </c>
      <c r="B113" s="48" t="s">
        <v>94</v>
      </c>
      <c r="C113" s="48" t="s">
        <v>95</v>
      </c>
      <c r="D113" s="47" t="s">
        <v>20</v>
      </c>
      <c r="E113" s="46" t="s">
        <v>185</v>
      </c>
      <c r="F113" s="51">
        <v>400000000</v>
      </c>
      <c r="G113" s="50">
        <v>0</v>
      </c>
      <c r="H113" s="50">
        <v>0</v>
      </c>
      <c r="I113" s="50">
        <v>0</v>
      </c>
      <c r="J113" s="50">
        <v>0</v>
      </c>
      <c r="K113" s="52"/>
      <c r="L113" s="52"/>
      <c r="M113" s="4"/>
      <c r="N113" s="4"/>
    </row>
    <row r="114" spans="1:14" s="109" customFormat="1" x14ac:dyDescent="0.25">
      <c r="A114" s="110" t="s">
        <v>186</v>
      </c>
      <c r="B114" s="112" t="s">
        <v>94</v>
      </c>
      <c r="C114" s="112" t="s">
        <v>95</v>
      </c>
      <c r="D114" s="111" t="s">
        <v>20</v>
      </c>
      <c r="E114" s="113" t="s">
        <v>187</v>
      </c>
      <c r="F114" s="115">
        <v>800000000</v>
      </c>
      <c r="G114" s="114">
        <v>0</v>
      </c>
      <c r="H114" s="114">
        <v>290279807.70999998</v>
      </c>
      <c r="I114" s="114">
        <v>285253296.61000001</v>
      </c>
      <c r="J114" s="114">
        <v>279596385.11000001</v>
      </c>
      <c r="K114" s="116"/>
      <c r="L114" s="116"/>
      <c r="M114" s="108"/>
      <c r="N114" s="108"/>
    </row>
    <row r="115" spans="1:14" s="25" customFormat="1" ht="18.75" x14ac:dyDescent="0.3">
      <c r="A115" s="79" t="s">
        <v>188</v>
      </c>
      <c r="B115" s="81"/>
      <c r="C115" s="81"/>
      <c r="D115" s="80"/>
      <c r="E115" s="79" t="s">
        <v>189</v>
      </c>
      <c r="F115" s="82">
        <f t="shared" ref="F115:J115" si="24">SUM(F116+F121+F127)</f>
        <v>65588000000</v>
      </c>
      <c r="G115" s="82">
        <f t="shared" si="24"/>
        <v>63264000000</v>
      </c>
      <c r="H115" s="82">
        <f t="shared" si="24"/>
        <v>352557883</v>
      </c>
      <c r="I115" s="82">
        <f t="shared" si="24"/>
        <v>312383662</v>
      </c>
      <c r="J115" s="82">
        <f t="shared" si="24"/>
        <v>312383662</v>
      </c>
      <c r="K115" s="83">
        <f>H115/F115</f>
        <v>5.3753412666951274E-3</v>
      </c>
      <c r="L115" s="83">
        <f>I115/F115</f>
        <v>4.7628173141428306E-3</v>
      </c>
      <c r="M115" s="4"/>
      <c r="N115" s="4"/>
    </row>
    <row r="116" spans="1:14" s="32" customFormat="1" ht="15" customHeight="1" x14ac:dyDescent="0.25">
      <c r="A116" s="26" t="s">
        <v>190</v>
      </c>
      <c r="B116" s="28"/>
      <c r="C116" s="28"/>
      <c r="D116" s="27"/>
      <c r="E116" s="29" t="s">
        <v>191</v>
      </c>
      <c r="F116" s="30">
        <f t="shared" ref="F116:J116" si="25">F117</f>
        <v>64125000000</v>
      </c>
      <c r="G116" s="30">
        <f t="shared" si="25"/>
        <v>63264000000</v>
      </c>
      <c r="H116" s="30">
        <f t="shared" si="25"/>
        <v>91473697</v>
      </c>
      <c r="I116" s="30">
        <f t="shared" si="25"/>
        <v>51299476</v>
      </c>
      <c r="J116" s="30">
        <f t="shared" si="25"/>
        <v>51299476</v>
      </c>
      <c r="K116" s="31">
        <f>H116/F116</f>
        <v>1.4264904015594542E-3</v>
      </c>
      <c r="L116" s="31">
        <f>I116/F116</f>
        <v>7.9999182846003897E-4</v>
      </c>
      <c r="M116" s="4"/>
      <c r="N116" s="4"/>
    </row>
    <row r="117" spans="1:14" s="32" customFormat="1" ht="15" customHeight="1" x14ac:dyDescent="0.25">
      <c r="A117" s="33" t="s">
        <v>192</v>
      </c>
      <c r="B117" s="35"/>
      <c r="C117" s="35"/>
      <c r="D117" s="34"/>
      <c r="E117" s="36" t="s">
        <v>193</v>
      </c>
      <c r="F117" s="37">
        <f t="shared" ref="F117:J117" si="26">SUM(F118:F120)</f>
        <v>64125000000</v>
      </c>
      <c r="G117" s="37">
        <f t="shared" si="26"/>
        <v>63264000000</v>
      </c>
      <c r="H117" s="37">
        <f t="shared" si="26"/>
        <v>91473697</v>
      </c>
      <c r="I117" s="37">
        <f t="shared" si="26"/>
        <v>51299476</v>
      </c>
      <c r="J117" s="37">
        <f t="shared" si="26"/>
        <v>51299476</v>
      </c>
      <c r="K117" s="38">
        <f>H117/F117</f>
        <v>1.4264904015594542E-3</v>
      </c>
      <c r="L117" s="38">
        <f>I117/F117</f>
        <v>7.9999182846003897E-4</v>
      </c>
      <c r="M117" s="4"/>
      <c r="N117" s="4"/>
    </row>
    <row r="118" spans="1:14" s="39" customFormat="1" ht="14.25" x14ac:dyDescent="0.2">
      <c r="A118" s="124" t="s">
        <v>194</v>
      </c>
      <c r="B118" s="55" t="s">
        <v>19</v>
      </c>
      <c r="C118" s="55" t="s">
        <v>25</v>
      </c>
      <c r="D118" s="55" t="s">
        <v>20</v>
      </c>
      <c r="E118" s="125" t="s">
        <v>195</v>
      </c>
      <c r="F118" s="127">
        <v>861000000</v>
      </c>
      <c r="G118" s="126">
        <v>0</v>
      </c>
      <c r="H118" s="126">
        <v>91473697</v>
      </c>
      <c r="I118" s="126">
        <v>51299476</v>
      </c>
      <c r="J118" s="126">
        <v>51299476</v>
      </c>
      <c r="K118" s="128"/>
      <c r="L118" s="128"/>
    </row>
    <row r="119" spans="1:14" s="39" customFormat="1" ht="28.5" x14ac:dyDescent="0.2">
      <c r="A119" s="124" t="s">
        <v>196</v>
      </c>
      <c r="B119" s="55" t="s">
        <v>19</v>
      </c>
      <c r="C119" s="55" t="s">
        <v>25</v>
      </c>
      <c r="D119" s="55" t="s">
        <v>20</v>
      </c>
      <c r="E119" s="125" t="s">
        <v>197</v>
      </c>
      <c r="F119" s="127">
        <v>60000000000</v>
      </c>
      <c r="G119" s="126">
        <v>60000000000</v>
      </c>
      <c r="H119" s="126">
        <v>0</v>
      </c>
      <c r="I119" s="126">
        <v>0</v>
      </c>
      <c r="J119" s="126">
        <v>0</v>
      </c>
      <c r="K119" s="128"/>
      <c r="L119" s="128"/>
    </row>
    <row r="120" spans="1:14" s="39" customFormat="1" ht="28.5" x14ac:dyDescent="0.2">
      <c r="A120" s="124" t="s">
        <v>196</v>
      </c>
      <c r="B120" s="55" t="s">
        <v>94</v>
      </c>
      <c r="C120" s="55" t="s">
        <v>95</v>
      </c>
      <c r="D120" s="55" t="s">
        <v>20</v>
      </c>
      <c r="E120" s="125" t="s">
        <v>197</v>
      </c>
      <c r="F120" s="127">
        <v>3264000000</v>
      </c>
      <c r="G120" s="126">
        <v>3264000000</v>
      </c>
      <c r="H120" s="126">
        <v>0</v>
      </c>
      <c r="I120" s="126">
        <v>0</v>
      </c>
      <c r="J120" s="126">
        <v>0</v>
      </c>
      <c r="K120" s="128"/>
      <c r="L120" s="128"/>
    </row>
    <row r="121" spans="1:14" s="32" customFormat="1" ht="15.75" x14ac:dyDescent="0.25">
      <c r="A121" s="33" t="s">
        <v>198</v>
      </c>
      <c r="B121" s="35"/>
      <c r="C121" s="35"/>
      <c r="D121" s="34"/>
      <c r="E121" s="29" t="s">
        <v>199</v>
      </c>
      <c r="F121" s="37">
        <f t="shared" ref="F121:J121" si="27">F122</f>
        <v>583000000</v>
      </c>
      <c r="G121" s="37">
        <f t="shared" si="27"/>
        <v>0</v>
      </c>
      <c r="H121" s="37">
        <f t="shared" si="27"/>
        <v>234187089</v>
      </c>
      <c r="I121" s="37">
        <f t="shared" si="27"/>
        <v>234187089</v>
      </c>
      <c r="J121" s="37">
        <f t="shared" si="27"/>
        <v>234187089</v>
      </c>
      <c r="K121" s="38">
        <f>H121/F121</f>
        <v>0.40169312006861063</v>
      </c>
      <c r="L121" s="38">
        <f>I121/F121</f>
        <v>0.40169312006861063</v>
      </c>
      <c r="M121" s="4"/>
      <c r="N121" s="4"/>
    </row>
    <row r="122" spans="1:14" s="32" customFormat="1" ht="31.5" x14ac:dyDescent="0.25">
      <c r="A122" s="33" t="s">
        <v>200</v>
      </c>
      <c r="B122" s="35"/>
      <c r="C122" s="35"/>
      <c r="D122" s="34"/>
      <c r="E122" s="36" t="s">
        <v>201</v>
      </c>
      <c r="F122" s="37">
        <f t="shared" ref="F122:J122" si="28">F123+F126</f>
        <v>583000000</v>
      </c>
      <c r="G122" s="37">
        <f t="shared" si="28"/>
        <v>0</v>
      </c>
      <c r="H122" s="37">
        <f t="shared" si="28"/>
        <v>234187089</v>
      </c>
      <c r="I122" s="37">
        <f t="shared" si="28"/>
        <v>234187089</v>
      </c>
      <c r="J122" s="37">
        <f t="shared" si="28"/>
        <v>234187089</v>
      </c>
      <c r="K122" s="38">
        <f>H122/F122</f>
        <v>0.40169312006861063</v>
      </c>
      <c r="L122" s="38">
        <f>I122/F122</f>
        <v>0.40169312006861063</v>
      </c>
      <c r="M122" s="4"/>
      <c r="N122" s="4"/>
    </row>
    <row r="123" spans="1:14" s="32" customFormat="1" ht="31.5" x14ac:dyDescent="0.25">
      <c r="A123" s="33" t="s">
        <v>202</v>
      </c>
      <c r="B123" s="35" t="s">
        <v>19</v>
      </c>
      <c r="C123" s="35">
        <v>10</v>
      </c>
      <c r="D123" s="34" t="s">
        <v>20</v>
      </c>
      <c r="E123" s="36" t="s">
        <v>203</v>
      </c>
      <c r="F123" s="37">
        <f t="shared" ref="F123:J123" si="29">SUM(F124:F125)</f>
        <v>440000000</v>
      </c>
      <c r="G123" s="37">
        <f t="shared" si="29"/>
        <v>0</v>
      </c>
      <c r="H123" s="37">
        <f t="shared" si="29"/>
        <v>234187089</v>
      </c>
      <c r="I123" s="37">
        <f t="shared" si="29"/>
        <v>234187089</v>
      </c>
      <c r="J123" s="37">
        <f t="shared" si="29"/>
        <v>234187089</v>
      </c>
      <c r="K123" s="38">
        <f>H123/F123</f>
        <v>0.5322433840909091</v>
      </c>
      <c r="L123" s="38">
        <f>I123/F123</f>
        <v>0.5322433840909091</v>
      </c>
      <c r="M123" s="4"/>
      <c r="N123" s="4"/>
    </row>
    <row r="124" spans="1:14" s="39" customFormat="1" x14ac:dyDescent="0.25">
      <c r="A124" s="53" t="s">
        <v>204</v>
      </c>
      <c r="B124" s="48" t="s">
        <v>19</v>
      </c>
      <c r="C124" s="48" t="s">
        <v>25</v>
      </c>
      <c r="D124" s="47" t="s">
        <v>20</v>
      </c>
      <c r="E124" s="46" t="s">
        <v>205</v>
      </c>
      <c r="F124" s="50">
        <v>220000000</v>
      </c>
      <c r="G124" s="50">
        <v>0</v>
      </c>
      <c r="H124" s="50">
        <v>190785092</v>
      </c>
      <c r="I124" s="50">
        <v>190785092</v>
      </c>
      <c r="J124" s="50">
        <v>190785092</v>
      </c>
      <c r="K124" s="52"/>
      <c r="L124" s="52"/>
      <c r="M124" s="4"/>
      <c r="N124" s="4"/>
    </row>
    <row r="125" spans="1:14" s="39" customFormat="1" ht="28.5" x14ac:dyDescent="0.25">
      <c r="A125" s="53" t="s">
        <v>206</v>
      </c>
      <c r="B125" s="48" t="s">
        <v>19</v>
      </c>
      <c r="C125" s="48" t="s">
        <v>25</v>
      </c>
      <c r="D125" s="47" t="s">
        <v>20</v>
      </c>
      <c r="E125" s="46" t="s">
        <v>207</v>
      </c>
      <c r="F125" s="50">
        <v>220000000</v>
      </c>
      <c r="G125" s="50">
        <v>0</v>
      </c>
      <c r="H125" s="50">
        <v>43401997</v>
      </c>
      <c r="I125" s="50">
        <v>43401997</v>
      </c>
      <c r="J125" s="50">
        <v>43401997</v>
      </c>
      <c r="K125" s="52"/>
      <c r="L125" s="52"/>
      <c r="M125" s="4"/>
      <c r="N125" s="4"/>
    </row>
    <row r="126" spans="1:14" s="39" customFormat="1" ht="14.25" x14ac:dyDescent="0.2">
      <c r="A126" s="124" t="s">
        <v>208</v>
      </c>
      <c r="B126" s="55" t="s">
        <v>94</v>
      </c>
      <c r="C126" s="55" t="s">
        <v>95</v>
      </c>
      <c r="D126" s="55" t="s">
        <v>20</v>
      </c>
      <c r="E126" s="125" t="s">
        <v>209</v>
      </c>
      <c r="F126" s="127">
        <v>143000000</v>
      </c>
      <c r="G126" s="126">
        <v>0</v>
      </c>
      <c r="H126" s="126">
        <v>0</v>
      </c>
      <c r="I126" s="126">
        <v>0</v>
      </c>
      <c r="J126" s="126">
        <v>0</v>
      </c>
      <c r="K126" s="128"/>
      <c r="L126" s="128"/>
    </row>
    <row r="127" spans="1:14" s="39" customFormat="1" ht="20.100000000000001" customHeight="1" x14ac:dyDescent="0.25">
      <c r="A127" s="33" t="s">
        <v>210</v>
      </c>
      <c r="B127" s="35"/>
      <c r="C127" s="35"/>
      <c r="D127" s="34"/>
      <c r="E127" s="129" t="s">
        <v>211</v>
      </c>
      <c r="F127" s="37">
        <f t="shared" ref="F127:J127" si="30">F128</f>
        <v>880000000</v>
      </c>
      <c r="G127" s="37">
        <f t="shared" si="30"/>
        <v>0</v>
      </c>
      <c r="H127" s="37">
        <f t="shared" si="30"/>
        <v>26897097</v>
      </c>
      <c r="I127" s="37">
        <f t="shared" si="30"/>
        <v>26897097</v>
      </c>
      <c r="J127" s="37">
        <f t="shared" si="30"/>
        <v>26897097</v>
      </c>
      <c r="K127" s="38">
        <f>H127/F127</f>
        <v>3.0564882954545455E-2</v>
      </c>
      <c r="L127" s="38">
        <f>I127/F127</f>
        <v>3.0564882954545455E-2</v>
      </c>
      <c r="M127" s="4"/>
      <c r="N127" s="4"/>
    </row>
    <row r="128" spans="1:14" s="39" customFormat="1" ht="20.100000000000001" customHeight="1" x14ac:dyDescent="0.25">
      <c r="A128" s="33" t="s">
        <v>212</v>
      </c>
      <c r="B128" s="35"/>
      <c r="C128" s="35"/>
      <c r="D128" s="34"/>
      <c r="E128" s="129" t="s">
        <v>213</v>
      </c>
      <c r="F128" s="37">
        <f t="shared" ref="F128:J128" si="31">F129+F130</f>
        <v>880000000</v>
      </c>
      <c r="G128" s="37">
        <f t="shared" si="31"/>
        <v>0</v>
      </c>
      <c r="H128" s="37">
        <f t="shared" si="31"/>
        <v>26897097</v>
      </c>
      <c r="I128" s="37">
        <f t="shared" si="31"/>
        <v>26897097</v>
      </c>
      <c r="J128" s="37">
        <f t="shared" si="31"/>
        <v>26897097</v>
      </c>
      <c r="K128" s="38">
        <f>H128/F128</f>
        <v>3.0564882954545455E-2</v>
      </c>
      <c r="L128" s="38">
        <f>I128/F128</f>
        <v>3.0564882954545455E-2</v>
      </c>
      <c r="M128" s="4"/>
      <c r="N128" s="4"/>
    </row>
    <row r="129" spans="1:14" s="39" customFormat="1" ht="20.100000000000001" customHeight="1" x14ac:dyDescent="0.25">
      <c r="A129" s="46" t="s">
        <v>214</v>
      </c>
      <c r="B129" s="48" t="s">
        <v>19</v>
      </c>
      <c r="C129" s="48" t="s">
        <v>25</v>
      </c>
      <c r="D129" s="47" t="s">
        <v>20</v>
      </c>
      <c r="E129" s="130" t="s">
        <v>215</v>
      </c>
      <c r="F129" s="50">
        <v>330000000</v>
      </c>
      <c r="G129" s="50">
        <v>0</v>
      </c>
      <c r="H129" s="50">
        <v>14000000</v>
      </c>
      <c r="I129" s="50">
        <v>14000000</v>
      </c>
      <c r="J129" s="50">
        <v>14000000</v>
      </c>
      <c r="K129" s="52"/>
      <c r="L129" s="52"/>
      <c r="M129" s="4"/>
      <c r="N129" s="4"/>
    </row>
    <row r="130" spans="1:14" s="39" customFormat="1" ht="20.25" customHeight="1" x14ac:dyDescent="0.25">
      <c r="A130" s="46" t="s">
        <v>214</v>
      </c>
      <c r="B130" s="74" t="s">
        <v>94</v>
      </c>
      <c r="C130" s="74" t="s">
        <v>95</v>
      </c>
      <c r="D130" s="73" t="s">
        <v>20</v>
      </c>
      <c r="E130" s="131" t="s">
        <v>215</v>
      </c>
      <c r="F130" s="76">
        <v>550000000</v>
      </c>
      <c r="G130" s="76">
        <v>0</v>
      </c>
      <c r="H130" s="76">
        <v>12897097</v>
      </c>
      <c r="I130" s="76">
        <v>12897097</v>
      </c>
      <c r="J130" s="76">
        <v>12897097</v>
      </c>
      <c r="K130" s="78"/>
      <c r="L130" s="78"/>
      <c r="M130" s="4"/>
      <c r="N130" s="4"/>
    </row>
    <row r="131" spans="1:14" s="25" customFormat="1" ht="37.5" x14ac:dyDescent="0.3">
      <c r="A131" s="79" t="s">
        <v>216</v>
      </c>
      <c r="B131" s="81"/>
      <c r="C131" s="81"/>
      <c r="D131" s="80"/>
      <c r="E131" s="79" t="s">
        <v>217</v>
      </c>
      <c r="F131" s="82">
        <f t="shared" ref="F131:J131" si="32">SUM(F132+F136+F137+F139)</f>
        <v>815000000</v>
      </c>
      <c r="G131" s="82">
        <f t="shared" si="32"/>
        <v>0</v>
      </c>
      <c r="H131" s="82">
        <f t="shared" si="32"/>
        <v>306194421</v>
      </c>
      <c r="I131" s="82">
        <f t="shared" si="32"/>
        <v>306194421</v>
      </c>
      <c r="J131" s="82">
        <f t="shared" si="32"/>
        <v>306194421</v>
      </c>
      <c r="K131" s="83">
        <f>H131/F131</f>
        <v>0.37569867607361962</v>
      </c>
      <c r="L131" s="83">
        <f>I131/F131</f>
        <v>0.37569867607361962</v>
      </c>
      <c r="M131" s="4"/>
      <c r="N131" s="4"/>
    </row>
    <row r="132" spans="1:14" s="32" customFormat="1" ht="15.75" x14ac:dyDescent="0.25">
      <c r="A132" s="132" t="s">
        <v>218</v>
      </c>
      <c r="B132" s="97"/>
      <c r="C132" s="97"/>
      <c r="D132" s="96"/>
      <c r="E132" s="95" t="s">
        <v>219</v>
      </c>
      <c r="F132" s="99">
        <f t="shared" ref="F132:J132" si="33">F133</f>
        <v>334000000</v>
      </c>
      <c r="G132" s="99">
        <f t="shared" si="33"/>
        <v>0</v>
      </c>
      <c r="H132" s="99">
        <f t="shared" si="33"/>
        <v>306194421</v>
      </c>
      <c r="I132" s="99">
        <f t="shared" si="33"/>
        <v>306194421</v>
      </c>
      <c r="J132" s="99">
        <f t="shared" si="33"/>
        <v>306194421</v>
      </c>
      <c r="K132" s="100">
        <f>H132/F132</f>
        <v>0.91674976347305392</v>
      </c>
      <c r="L132" s="100">
        <f>I132/F132</f>
        <v>0.91674976347305392</v>
      </c>
      <c r="M132" s="4"/>
      <c r="N132" s="4"/>
    </row>
    <row r="133" spans="1:14" s="32" customFormat="1" ht="15.75" x14ac:dyDescent="0.25">
      <c r="A133" s="132" t="s">
        <v>220</v>
      </c>
      <c r="B133" s="97"/>
      <c r="C133" s="97"/>
      <c r="D133" s="96"/>
      <c r="E133" s="95" t="s">
        <v>221</v>
      </c>
      <c r="F133" s="99">
        <f t="shared" ref="F133:J133" si="34">SUM(F134:F135)</f>
        <v>334000000</v>
      </c>
      <c r="G133" s="99">
        <f t="shared" si="34"/>
        <v>0</v>
      </c>
      <c r="H133" s="99">
        <f t="shared" si="34"/>
        <v>306194421</v>
      </c>
      <c r="I133" s="99">
        <f t="shared" si="34"/>
        <v>306194421</v>
      </c>
      <c r="J133" s="99">
        <f t="shared" si="34"/>
        <v>306194421</v>
      </c>
      <c r="K133" s="100">
        <f>H133/F133</f>
        <v>0.91674976347305392</v>
      </c>
      <c r="L133" s="100">
        <f>I133/F133</f>
        <v>0.91674976347305392</v>
      </c>
      <c r="M133" s="4"/>
      <c r="N133" s="4"/>
    </row>
    <row r="134" spans="1:14" s="39" customFormat="1" x14ac:dyDescent="0.25">
      <c r="A134" s="53" t="s">
        <v>222</v>
      </c>
      <c r="B134" s="48" t="s">
        <v>94</v>
      </c>
      <c r="C134" s="48" t="s">
        <v>95</v>
      </c>
      <c r="D134" s="47" t="s">
        <v>20</v>
      </c>
      <c r="E134" s="46" t="s">
        <v>223</v>
      </c>
      <c r="F134" s="50">
        <v>310000000</v>
      </c>
      <c r="G134" s="50">
        <v>0</v>
      </c>
      <c r="H134" s="50">
        <v>305054979</v>
      </c>
      <c r="I134" s="50">
        <v>305054979</v>
      </c>
      <c r="J134" s="50">
        <v>305054979</v>
      </c>
      <c r="K134" s="52"/>
      <c r="L134" s="52"/>
      <c r="M134" s="4"/>
      <c r="N134" s="4"/>
    </row>
    <row r="135" spans="1:14" s="39" customFormat="1" x14ac:dyDescent="0.25">
      <c r="A135" s="53" t="s">
        <v>224</v>
      </c>
      <c r="B135" s="48" t="s">
        <v>94</v>
      </c>
      <c r="C135" s="48" t="s">
        <v>95</v>
      </c>
      <c r="D135" s="47" t="s">
        <v>20</v>
      </c>
      <c r="E135" s="46" t="s">
        <v>225</v>
      </c>
      <c r="F135" s="50">
        <v>24000000</v>
      </c>
      <c r="G135" s="50">
        <v>0</v>
      </c>
      <c r="H135" s="50">
        <v>1139442</v>
      </c>
      <c r="I135" s="50">
        <v>1139442</v>
      </c>
      <c r="J135" s="50">
        <v>1139442</v>
      </c>
      <c r="K135" s="52"/>
      <c r="L135" s="52"/>
      <c r="M135" s="4"/>
      <c r="N135" s="4"/>
    </row>
    <row r="136" spans="1:14" s="39" customFormat="1" ht="14.25" x14ac:dyDescent="0.2">
      <c r="A136" s="124" t="s">
        <v>226</v>
      </c>
      <c r="B136" s="55" t="s">
        <v>94</v>
      </c>
      <c r="C136" s="55" t="s">
        <v>95</v>
      </c>
      <c r="D136" s="55" t="s">
        <v>20</v>
      </c>
      <c r="E136" s="125" t="s">
        <v>227</v>
      </c>
      <c r="F136" s="127">
        <v>25000000</v>
      </c>
      <c r="G136" s="126">
        <v>0</v>
      </c>
      <c r="H136" s="126">
        <v>0</v>
      </c>
      <c r="I136" s="126">
        <v>0</v>
      </c>
      <c r="J136" s="126">
        <v>0</v>
      </c>
      <c r="K136" s="128"/>
      <c r="L136" s="128"/>
    </row>
    <row r="137" spans="1:14" s="32" customFormat="1" ht="15.75" x14ac:dyDescent="0.25">
      <c r="A137" s="133" t="s">
        <v>228</v>
      </c>
      <c r="B137" s="135"/>
      <c r="C137" s="135"/>
      <c r="D137" s="134"/>
      <c r="E137" s="98" t="s">
        <v>229</v>
      </c>
      <c r="F137" s="136">
        <f t="shared" ref="F137:J137" si="35">SUM(F138)</f>
        <v>450000000</v>
      </c>
      <c r="G137" s="136">
        <f t="shared" si="35"/>
        <v>0</v>
      </c>
      <c r="H137" s="136">
        <f t="shared" si="35"/>
        <v>0</v>
      </c>
      <c r="I137" s="136">
        <f t="shared" si="35"/>
        <v>0</v>
      </c>
      <c r="J137" s="136">
        <f t="shared" si="35"/>
        <v>0</v>
      </c>
      <c r="K137" s="137">
        <f>H137/F137</f>
        <v>0</v>
      </c>
      <c r="L137" s="137">
        <f>I137/F137</f>
        <v>0</v>
      </c>
      <c r="M137" s="4"/>
      <c r="N137" s="4"/>
    </row>
    <row r="138" spans="1:14" s="39" customFormat="1" ht="14.25" x14ac:dyDescent="0.2">
      <c r="A138" s="124" t="s">
        <v>230</v>
      </c>
      <c r="B138" s="55" t="s">
        <v>19</v>
      </c>
      <c r="C138" s="55" t="s">
        <v>231</v>
      </c>
      <c r="D138" s="55" t="s">
        <v>232</v>
      </c>
      <c r="E138" s="125" t="s">
        <v>233</v>
      </c>
      <c r="F138" s="127">
        <v>450000000</v>
      </c>
      <c r="G138" s="126">
        <v>0</v>
      </c>
      <c r="H138" s="126">
        <v>0</v>
      </c>
      <c r="I138" s="126">
        <v>0</v>
      </c>
      <c r="J138" s="126">
        <v>0</v>
      </c>
      <c r="K138" s="128"/>
      <c r="L138" s="128"/>
    </row>
    <row r="139" spans="1:14" s="32" customFormat="1" ht="15.75" x14ac:dyDescent="0.25">
      <c r="A139" s="133" t="s">
        <v>234</v>
      </c>
      <c r="B139" s="135"/>
      <c r="C139" s="135"/>
      <c r="D139" s="134"/>
      <c r="E139" s="98" t="s">
        <v>235</v>
      </c>
      <c r="F139" s="136">
        <f t="shared" ref="F139:J140" si="36">F140</f>
        <v>6000000</v>
      </c>
      <c r="G139" s="136">
        <f t="shared" si="36"/>
        <v>0</v>
      </c>
      <c r="H139" s="136">
        <f t="shared" si="36"/>
        <v>0</v>
      </c>
      <c r="I139" s="136">
        <f t="shared" si="36"/>
        <v>0</v>
      </c>
      <c r="J139" s="136">
        <f t="shared" si="36"/>
        <v>0</v>
      </c>
      <c r="K139" s="137">
        <f>H139/F139</f>
        <v>0</v>
      </c>
      <c r="L139" s="137">
        <f>I139/F139</f>
        <v>0</v>
      </c>
      <c r="M139" s="4"/>
      <c r="N139" s="4"/>
    </row>
    <row r="140" spans="1:14" s="138" customFormat="1" ht="30.75" customHeight="1" x14ac:dyDescent="0.25">
      <c r="A140" s="133" t="s">
        <v>236</v>
      </c>
      <c r="B140" s="135"/>
      <c r="C140" s="135"/>
      <c r="D140" s="134"/>
      <c r="E140" s="98" t="s">
        <v>237</v>
      </c>
      <c r="F140" s="136">
        <f t="shared" si="36"/>
        <v>6000000</v>
      </c>
      <c r="G140" s="136">
        <f t="shared" si="36"/>
        <v>0</v>
      </c>
      <c r="H140" s="136">
        <f t="shared" si="36"/>
        <v>0</v>
      </c>
      <c r="I140" s="136">
        <f t="shared" si="36"/>
        <v>0</v>
      </c>
      <c r="J140" s="136">
        <f t="shared" si="36"/>
        <v>0</v>
      </c>
      <c r="K140" s="137">
        <f>H140/F140</f>
        <v>0</v>
      </c>
      <c r="L140" s="137">
        <f>I140/F140</f>
        <v>0</v>
      </c>
      <c r="M140" s="4"/>
      <c r="N140" s="4"/>
    </row>
    <row r="141" spans="1:14" s="39" customFormat="1" ht="25.5" customHeight="1" x14ac:dyDescent="0.25">
      <c r="A141" s="53" t="s">
        <v>238</v>
      </c>
      <c r="B141" s="48" t="s">
        <v>94</v>
      </c>
      <c r="C141" s="48" t="s">
        <v>95</v>
      </c>
      <c r="D141" s="47" t="s">
        <v>20</v>
      </c>
      <c r="E141" s="46" t="s">
        <v>239</v>
      </c>
      <c r="F141" s="50">
        <v>6000000</v>
      </c>
      <c r="G141" s="50">
        <v>0</v>
      </c>
      <c r="H141" s="50">
        <v>0</v>
      </c>
      <c r="I141" s="50">
        <v>0</v>
      </c>
      <c r="J141" s="50">
        <v>0</v>
      </c>
      <c r="K141" s="52"/>
      <c r="L141" s="52"/>
      <c r="M141" s="4"/>
      <c r="N141" s="4"/>
    </row>
    <row r="142" spans="1:14" s="19" customFormat="1" ht="18.75" x14ac:dyDescent="0.3">
      <c r="A142" s="139" t="s">
        <v>240</v>
      </c>
      <c r="B142" s="141"/>
      <c r="C142" s="141"/>
      <c r="D142" s="140"/>
      <c r="E142" s="142" t="s">
        <v>241</v>
      </c>
      <c r="F142" s="143">
        <f t="shared" ref="F142:J142" si="37">+F143+F146+F150+F154+F159+F163</f>
        <v>50649000000</v>
      </c>
      <c r="G142" s="143">
        <f t="shared" si="37"/>
        <v>0</v>
      </c>
      <c r="H142" s="143">
        <f t="shared" si="37"/>
        <v>14606847452.77</v>
      </c>
      <c r="I142" s="143">
        <f t="shared" si="37"/>
        <v>1124690779.26</v>
      </c>
      <c r="J142" s="143">
        <f t="shared" si="37"/>
        <v>1075174112.26</v>
      </c>
      <c r="K142" s="144">
        <f>H142/F142</f>
        <v>0.28839360012576754</v>
      </c>
      <c r="L142" s="144">
        <f>I142/F142</f>
        <v>2.2205587065095067E-2</v>
      </c>
      <c r="M142" s="145" t="e">
        <f>H142/#REF!</f>
        <v>#REF!</v>
      </c>
      <c r="N142" s="145" t="e">
        <f>I142/#REF!</f>
        <v>#REF!</v>
      </c>
    </row>
    <row r="143" spans="1:14" s="39" customFormat="1" ht="78.75" x14ac:dyDescent="0.25">
      <c r="A143" s="56" t="s">
        <v>242</v>
      </c>
      <c r="B143" s="35"/>
      <c r="C143" s="35"/>
      <c r="D143" s="34"/>
      <c r="E143" s="95" t="s">
        <v>243</v>
      </c>
      <c r="F143" s="44">
        <f>SUM(F144:F145)</f>
        <v>5500000000</v>
      </c>
      <c r="G143" s="44">
        <f>SUM(G144:G145)</f>
        <v>0</v>
      </c>
      <c r="H143" s="44">
        <f t="shared" ref="H143:J143" si="38">SUM(H144:H145)</f>
        <v>4466803248</v>
      </c>
      <c r="I143" s="44">
        <f t="shared" si="38"/>
        <v>279458485.25999999</v>
      </c>
      <c r="J143" s="44">
        <f t="shared" si="38"/>
        <v>279458485.25999999</v>
      </c>
      <c r="K143" s="45">
        <f>H143/F143</f>
        <v>0.81214604509090904</v>
      </c>
      <c r="L143" s="45">
        <f>I143/F143</f>
        <v>5.0810633683636364E-2</v>
      </c>
      <c r="M143" s="4">
        <v>5429.48</v>
      </c>
      <c r="N143" s="4"/>
    </row>
    <row r="144" spans="1:14" s="152" customFormat="1" ht="71.25" x14ac:dyDescent="0.25">
      <c r="A144" s="146" t="s">
        <v>244</v>
      </c>
      <c r="B144" s="148" t="s">
        <v>19</v>
      </c>
      <c r="C144" s="148" t="s">
        <v>25</v>
      </c>
      <c r="D144" s="147" t="s">
        <v>20</v>
      </c>
      <c r="E144" s="149" t="s">
        <v>246</v>
      </c>
      <c r="F144" s="150">
        <v>2200000000</v>
      </c>
      <c r="G144" s="150">
        <v>0</v>
      </c>
      <c r="H144" s="150">
        <v>1651369796</v>
      </c>
      <c r="I144" s="150">
        <v>583333</v>
      </c>
      <c r="J144" s="150">
        <v>583333</v>
      </c>
      <c r="K144" s="151"/>
      <c r="L144" s="151"/>
      <c r="M144" s="4"/>
      <c r="N144" s="4"/>
    </row>
    <row r="145" spans="1:14" s="152" customFormat="1" ht="71.25" x14ac:dyDescent="0.25">
      <c r="A145" s="146" t="s">
        <v>244</v>
      </c>
      <c r="B145" s="148" t="s">
        <v>94</v>
      </c>
      <c r="C145" s="148" t="s">
        <v>95</v>
      </c>
      <c r="D145" s="147" t="s">
        <v>20</v>
      </c>
      <c r="E145" s="149" t="s">
        <v>246</v>
      </c>
      <c r="F145" s="150">
        <v>3300000000</v>
      </c>
      <c r="G145" s="150">
        <v>0</v>
      </c>
      <c r="H145" s="150">
        <v>2815433452</v>
      </c>
      <c r="I145" s="150">
        <v>278875152.25999999</v>
      </c>
      <c r="J145" s="150">
        <v>278875152.25999999</v>
      </c>
      <c r="K145" s="151"/>
      <c r="L145" s="151"/>
      <c r="M145" s="4"/>
      <c r="N145" s="4"/>
    </row>
    <row r="146" spans="1:14" s="32" customFormat="1" ht="78.75" x14ac:dyDescent="0.25">
      <c r="A146" s="132" t="s">
        <v>247</v>
      </c>
      <c r="B146" s="97"/>
      <c r="C146" s="153"/>
      <c r="D146" s="96"/>
      <c r="E146" s="95" t="s">
        <v>248</v>
      </c>
      <c r="F146" s="99">
        <f>SUM(F147:F149)</f>
        <v>3602000000</v>
      </c>
      <c r="G146" s="99">
        <f t="shared" ref="G146:J146" si="39">SUM(G147:G149)</f>
        <v>0</v>
      </c>
      <c r="H146" s="99">
        <f t="shared" si="39"/>
        <v>226000000</v>
      </c>
      <c r="I146" s="99">
        <f t="shared" si="39"/>
        <v>52733333</v>
      </c>
      <c r="J146" s="99">
        <f t="shared" si="39"/>
        <v>52733333</v>
      </c>
      <c r="K146" s="100">
        <f>H146/F146</f>
        <v>6.2742920599666852E-2</v>
      </c>
      <c r="L146" s="100">
        <f>I146/F146</f>
        <v>1.4640014714047751E-2</v>
      </c>
      <c r="M146" s="4"/>
      <c r="N146" s="4"/>
    </row>
    <row r="147" spans="1:14" s="152" customFormat="1" ht="85.5" x14ac:dyDescent="0.25">
      <c r="A147" s="154" t="s">
        <v>249</v>
      </c>
      <c r="B147" s="156" t="s">
        <v>19</v>
      </c>
      <c r="C147" s="156" t="s">
        <v>25</v>
      </c>
      <c r="D147" s="155" t="s">
        <v>20</v>
      </c>
      <c r="E147" s="157" t="s">
        <v>250</v>
      </c>
      <c r="F147" s="158">
        <v>950000000</v>
      </c>
      <c r="G147" s="158">
        <v>0</v>
      </c>
      <c r="H147" s="158">
        <v>0</v>
      </c>
      <c r="I147" s="158">
        <v>0</v>
      </c>
      <c r="J147" s="158">
        <v>0</v>
      </c>
      <c r="K147" s="159"/>
      <c r="L147" s="159"/>
      <c r="M147" s="4"/>
      <c r="N147" s="4"/>
    </row>
    <row r="148" spans="1:14" s="152" customFormat="1" ht="85.5" x14ac:dyDescent="0.25">
      <c r="A148" s="146" t="s">
        <v>249</v>
      </c>
      <c r="B148" s="148" t="s">
        <v>94</v>
      </c>
      <c r="C148" s="148" t="s">
        <v>95</v>
      </c>
      <c r="D148" s="147" t="s">
        <v>20</v>
      </c>
      <c r="E148" s="149" t="s">
        <v>250</v>
      </c>
      <c r="F148" s="150">
        <v>1883400000</v>
      </c>
      <c r="G148" s="158">
        <v>0</v>
      </c>
      <c r="H148" s="150">
        <v>226000000</v>
      </c>
      <c r="I148" s="150">
        <v>52733333</v>
      </c>
      <c r="J148" s="150">
        <v>52733333</v>
      </c>
      <c r="K148" s="151"/>
      <c r="L148" s="151"/>
      <c r="M148" s="4"/>
      <c r="N148" s="4"/>
    </row>
    <row r="149" spans="1:14" s="152" customFormat="1" ht="85.5" x14ac:dyDescent="0.25">
      <c r="A149" s="154" t="s">
        <v>251</v>
      </c>
      <c r="B149" s="156" t="s">
        <v>94</v>
      </c>
      <c r="C149" s="156" t="s">
        <v>95</v>
      </c>
      <c r="D149" s="155" t="s">
        <v>20</v>
      </c>
      <c r="E149" s="157" t="s">
        <v>252</v>
      </c>
      <c r="F149" s="158">
        <v>768600000</v>
      </c>
      <c r="G149" s="158">
        <v>0</v>
      </c>
      <c r="H149" s="158">
        <v>0</v>
      </c>
      <c r="I149" s="158">
        <v>0</v>
      </c>
      <c r="J149" s="158">
        <v>0</v>
      </c>
      <c r="K149" s="159"/>
      <c r="L149" s="159"/>
      <c r="M149" s="4"/>
      <c r="N149" s="4"/>
    </row>
    <row r="150" spans="1:14" s="32" customFormat="1" ht="63" x14ac:dyDescent="0.25">
      <c r="A150" s="132" t="s">
        <v>253</v>
      </c>
      <c r="B150" s="97"/>
      <c r="C150" s="97"/>
      <c r="D150" s="96"/>
      <c r="E150" s="95" t="s">
        <v>254</v>
      </c>
      <c r="F150" s="99">
        <f>SUM(F151:F153)</f>
        <v>32413500000</v>
      </c>
      <c r="G150" s="99">
        <f t="shared" ref="G150:J150" si="40">SUM(G151:G153)</f>
        <v>0</v>
      </c>
      <c r="H150" s="99">
        <f t="shared" si="40"/>
        <v>7234146067.7700005</v>
      </c>
      <c r="I150" s="99">
        <f t="shared" si="40"/>
        <v>625615630</v>
      </c>
      <c r="J150" s="99">
        <f t="shared" si="40"/>
        <v>613615630</v>
      </c>
      <c r="K150" s="89">
        <f>H150/F150</f>
        <v>0.22318312023601278</v>
      </c>
      <c r="L150" s="89">
        <f>I150/F150</f>
        <v>1.9301082265105587E-2</v>
      </c>
      <c r="M150" s="4">
        <v>23174555024</v>
      </c>
      <c r="N150" s="123">
        <f>F150-M150</f>
        <v>9238944976</v>
      </c>
    </row>
    <row r="151" spans="1:14" s="152" customFormat="1" ht="57" x14ac:dyDescent="0.25">
      <c r="A151" s="154" t="s">
        <v>255</v>
      </c>
      <c r="B151" s="156" t="s">
        <v>19</v>
      </c>
      <c r="C151" s="156" t="s">
        <v>25</v>
      </c>
      <c r="D151" s="155" t="s">
        <v>20</v>
      </c>
      <c r="E151" s="157" t="s">
        <v>256</v>
      </c>
      <c r="F151" s="160">
        <v>13600000000</v>
      </c>
      <c r="G151" s="160">
        <v>0</v>
      </c>
      <c r="H151" s="158">
        <v>4159907903.77</v>
      </c>
      <c r="I151" s="158">
        <v>1500000</v>
      </c>
      <c r="J151" s="158">
        <v>1500000</v>
      </c>
      <c r="K151" s="159"/>
      <c r="L151" s="159"/>
      <c r="M151" s="4"/>
      <c r="N151" s="4"/>
    </row>
    <row r="152" spans="1:14" s="152" customFormat="1" ht="57" x14ac:dyDescent="0.25">
      <c r="A152" s="154" t="s">
        <v>255</v>
      </c>
      <c r="B152" s="156" t="s">
        <v>94</v>
      </c>
      <c r="C152" s="156" t="s">
        <v>95</v>
      </c>
      <c r="D152" s="155" t="s">
        <v>20</v>
      </c>
      <c r="E152" s="157" t="s">
        <v>256</v>
      </c>
      <c r="F152" s="160">
        <v>1818500000</v>
      </c>
      <c r="G152" s="160">
        <v>0</v>
      </c>
      <c r="H152" s="158">
        <v>1816039846</v>
      </c>
      <c r="I152" s="158">
        <v>302166666</v>
      </c>
      <c r="J152" s="158">
        <v>290166666</v>
      </c>
      <c r="K152" s="159"/>
      <c r="L152" s="159"/>
      <c r="M152" s="4"/>
      <c r="N152" s="4"/>
    </row>
    <row r="153" spans="1:14" s="152" customFormat="1" ht="57" x14ac:dyDescent="0.25">
      <c r="A153" s="154" t="s">
        <v>255</v>
      </c>
      <c r="B153" s="156" t="s">
        <v>94</v>
      </c>
      <c r="C153" s="156" t="s">
        <v>257</v>
      </c>
      <c r="D153" s="155" t="s">
        <v>20</v>
      </c>
      <c r="E153" s="157" t="s">
        <v>256</v>
      </c>
      <c r="F153" s="160">
        <v>16995000000</v>
      </c>
      <c r="G153" s="160">
        <v>0</v>
      </c>
      <c r="H153" s="160">
        <v>1258198318</v>
      </c>
      <c r="I153" s="158">
        <v>321948964</v>
      </c>
      <c r="J153" s="158">
        <v>321948964</v>
      </c>
      <c r="K153" s="159"/>
      <c r="L153" s="159"/>
      <c r="M153" s="4"/>
      <c r="N153" s="4"/>
    </row>
    <row r="154" spans="1:14" s="94" customFormat="1" ht="47.25" x14ac:dyDescent="0.25">
      <c r="A154" s="132" t="s">
        <v>258</v>
      </c>
      <c r="B154" s="97"/>
      <c r="C154" s="97"/>
      <c r="D154" s="96"/>
      <c r="E154" s="95" t="s">
        <v>259</v>
      </c>
      <c r="F154" s="99">
        <f>SUM(F155:F158)</f>
        <v>955000000</v>
      </c>
      <c r="G154" s="99"/>
      <c r="H154" s="99">
        <f t="shared" ref="H154:J154" si="41">SUM(H155:H158)</f>
        <v>186000000</v>
      </c>
      <c r="I154" s="99">
        <f t="shared" si="41"/>
        <v>49199999</v>
      </c>
      <c r="J154" s="99">
        <f t="shared" si="41"/>
        <v>49199999</v>
      </c>
      <c r="K154" s="100">
        <f>H154/F154</f>
        <v>0.19476439790575917</v>
      </c>
      <c r="L154" s="100">
        <f>I154/F154</f>
        <v>5.1518323560209425E-2</v>
      </c>
      <c r="M154" s="4"/>
      <c r="N154" s="4"/>
    </row>
    <row r="155" spans="1:14" s="152" customFormat="1" ht="57" x14ac:dyDescent="0.25">
      <c r="A155" s="146" t="s">
        <v>260</v>
      </c>
      <c r="B155" s="148" t="s">
        <v>19</v>
      </c>
      <c r="C155" s="148" t="s">
        <v>25</v>
      </c>
      <c r="D155" s="147" t="s">
        <v>20</v>
      </c>
      <c r="E155" s="149" t="s">
        <v>261</v>
      </c>
      <c r="F155" s="150">
        <v>248500000</v>
      </c>
      <c r="G155" s="150">
        <v>0</v>
      </c>
      <c r="H155" s="150">
        <v>54000000</v>
      </c>
      <c r="I155" s="150">
        <v>14250000</v>
      </c>
      <c r="J155" s="150">
        <v>14250000</v>
      </c>
      <c r="K155" s="151"/>
      <c r="L155" s="151"/>
      <c r="M155" s="4"/>
      <c r="N155" s="4"/>
    </row>
    <row r="156" spans="1:14" s="152" customFormat="1" ht="57" x14ac:dyDescent="0.25">
      <c r="A156" s="146" t="s">
        <v>262</v>
      </c>
      <c r="B156" s="148" t="s">
        <v>19</v>
      </c>
      <c r="C156" s="148" t="s">
        <v>25</v>
      </c>
      <c r="D156" s="147" t="s">
        <v>20</v>
      </c>
      <c r="E156" s="149" t="s">
        <v>263</v>
      </c>
      <c r="F156" s="150">
        <v>251500000</v>
      </c>
      <c r="G156" s="150">
        <v>0</v>
      </c>
      <c r="H156" s="150">
        <v>68000000</v>
      </c>
      <c r="I156" s="150">
        <v>22766666</v>
      </c>
      <c r="J156" s="150">
        <v>22766666</v>
      </c>
      <c r="K156" s="151"/>
      <c r="L156" s="151"/>
      <c r="M156" s="4"/>
      <c r="N156" s="4"/>
    </row>
    <row r="157" spans="1:14" s="152" customFormat="1" ht="57" x14ac:dyDescent="0.25">
      <c r="A157" s="146" t="s">
        <v>262</v>
      </c>
      <c r="B157" s="148" t="s">
        <v>94</v>
      </c>
      <c r="C157" s="148" t="s">
        <v>95</v>
      </c>
      <c r="D157" s="147" t="s">
        <v>20</v>
      </c>
      <c r="E157" s="149" t="s">
        <v>263</v>
      </c>
      <c r="F157" s="150">
        <v>202000000</v>
      </c>
      <c r="G157" s="150">
        <v>0</v>
      </c>
      <c r="H157" s="150">
        <v>44000000</v>
      </c>
      <c r="I157" s="150">
        <v>9350000</v>
      </c>
      <c r="J157" s="150">
        <v>9350000</v>
      </c>
      <c r="K157" s="151"/>
      <c r="L157" s="151"/>
      <c r="M157" s="4"/>
      <c r="N157" s="4"/>
    </row>
    <row r="158" spans="1:14" s="152" customFormat="1" ht="57" x14ac:dyDescent="0.25">
      <c r="A158" s="146" t="s">
        <v>260</v>
      </c>
      <c r="B158" s="148" t="s">
        <v>94</v>
      </c>
      <c r="C158" s="148" t="s">
        <v>95</v>
      </c>
      <c r="D158" s="147" t="s">
        <v>20</v>
      </c>
      <c r="E158" s="149" t="s">
        <v>261</v>
      </c>
      <c r="F158" s="161">
        <v>253000000</v>
      </c>
      <c r="G158" s="150">
        <v>0</v>
      </c>
      <c r="H158" s="150">
        <v>20000000</v>
      </c>
      <c r="I158" s="150">
        <v>2833333</v>
      </c>
      <c r="J158" s="150">
        <v>2833333</v>
      </c>
      <c r="K158" s="151"/>
      <c r="L158" s="151"/>
      <c r="M158" s="4"/>
      <c r="N158" s="4"/>
    </row>
    <row r="159" spans="1:14" s="94" customFormat="1" ht="56.25" customHeight="1" x14ac:dyDescent="0.25">
      <c r="A159" s="132" t="s">
        <v>264</v>
      </c>
      <c r="B159" s="96"/>
      <c r="C159" s="96"/>
      <c r="D159" s="96"/>
      <c r="E159" s="95" t="s">
        <v>265</v>
      </c>
      <c r="F159" s="99">
        <f>SUM(F160:F162)</f>
        <v>3678500000</v>
      </c>
      <c r="G159" s="99">
        <f>SUM(G160:G162)</f>
        <v>0</v>
      </c>
      <c r="H159" s="99">
        <f t="shared" ref="H159:J159" si="42">SUM(H160:H162)</f>
        <v>2299898137</v>
      </c>
      <c r="I159" s="99">
        <f t="shared" si="42"/>
        <v>88183333</v>
      </c>
      <c r="J159" s="99">
        <f t="shared" si="42"/>
        <v>50666666</v>
      </c>
      <c r="K159" s="100">
        <f>H159/F159</f>
        <v>0.62522716786733723</v>
      </c>
      <c r="L159" s="100">
        <f>I159/F159</f>
        <v>2.3972633682207423E-2</v>
      </c>
      <c r="M159" s="4"/>
      <c r="N159" s="4"/>
    </row>
    <row r="160" spans="1:14" s="152" customFormat="1" ht="57" x14ac:dyDescent="0.25">
      <c r="A160" s="146" t="s">
        <v>266</v>
      </c>
      <c r="B160" s="148" t="s">
        <v>19</v>
      </c>
      <c r="C160" s="148" t="s">
        <v>25</v>
      </c>
      <c r="D160" s="147" t="s">
        <v>20</v>
      </c>
      <c r="E160" s="149" t="s">
        <v>267</v>
      </c>
      <c r="F160" s="150">
        <v>2000000000</v>
      </c>
      <c r="G160" s="150">
        <v>0</v>
      </c>
      <c r="H160" s="150">
        <v>1000000000</v>
      </c>
      <c r="I160" s="150">
        <v>0</v>
      </c>
      <c r="J160" s="150">
        <v>0</v>
      </c>
      <c r="K160" s="151"/>
      <c r="L160" s="151"/>
      <c r="M160" s="4"/>
      <c r="N160" s="4"/>
    </row>
    <row r="161" spans="1:14" s="152" customFormat="1" ht="57" x14ac:dyDescent="0.25">
      <c r="A161" s="146" t="s">
        <v>266</v>
      </c>
      <c r="B161" s="148" t="s">
        <v>94</v>
      </c>
      <c r="C161" s="148" t="s">
        <v>95</v>
      </c>
      <c r="D161" s="147" t="s">
        <v>20</v>
      </c>
      <c r="E161" s="149" t="s">
        <v>267</v>
      </c>
      <c r="F161" s="150">
        <v>1591000000</v>
      </c>
      <c r="G161" s="150">
        <v>0</v>
      </c>
      <c r="H161" s="150">
        <v>1279898137</v>
      </c>
      <c r="I161" s="150">
        <v>81850000</v>
      </c>
      <c r="J161" s="150">
        <v>44333333</v>
      </c>
      <c r="K161" s="151"/>
      <c r="L161" s="151"/>
      <c r="M161" s="4"/>
      <c r="N161" s="4"/>
    </row>
    <row r="162" spans="1:14" s="152" customFormat="1" ht="55.5" customHeight="1" x14ac:dyDescent="0.25">
      <c r="A162" s="162" t="s">
        <v>268</v>
      </c>
      <c r="B162" s="164" t="s">
        <v>94</v>
      </c>
      <c r="C162" s="164" t="s">
        <v>95</v>
      </c>
      <c r="D162" s="163" t="s">
        <v>20</v>
      </c>
      <c r="E162" s="165" t="s">
        <v>269</v>
      </c>
      <c r="F162" s="166">
        <v>87500000</v>
      </c>
      <c r="G162" s="150">
        <v>0</v>
      </c>
      <c r="H162" s="166">
        <v>20000000</v>
      </c>
      <c r="I162" s="166">
        <v>6333333</v>
      </c>
      <c r="J162" s="166">
        <v>6333333</v>
      </c>
      <c r="K162" s="167"/>
      <c r="L162" s="167"/>
      <c r="M162" s="4"/>
      <c r="N162" s="4"/>
    </row>
    <row r="163" spans="1:14" s="94" customFormat="1" ht="47.25" x14ac:dyDescent="0.25">
      <c r="A163" s="132" t="s">
        <v>270</v>
      </c>
      <c r="B163" s="96"/>
      <c r="C163" s="96"/>
      <c r="D163" s="96"/>
      <c r="E163" s="95" t="s">
        <v>271</v>
      </c>
      <c r="F163" s="99">
        <f>SUM(F164:F166)</f>
        <v>4500000000</v>
      </c>
      <c r="G163" s="99">
        <f t="shared" ref="G163:J163" si="43">SUM(G164:G166)</f>
        <v>0</v>
      </c>
      <c r="H163" s="99">
        <f t="shared" si="43"/>
        <v>194000000</v>
      </c>
      <c r="I163" s="99">
        <f t="shared" si="43"/>
        <v>29499999</v>
      </c>
      <c r="J163" s="99">
        <f t="shared" si="43"/>
        <v>29499999</v>
      </c>
      <c r="K163" s="100">
        <f>H163/F163</f>
        <v>4.3111111111111114E-2</v>
      </c>
      <c r="L163" s="100">
        <f>I163/F163</f>
        <v>6.5555553333333334E-3</v>
      </c>
      <c r="M163" s="4"/>
      <c r="N163" s="4"/>
    </row>
    <row r="164" spans="1:14" s="152" customFormat="1" ht="71.25" x14ac:dyDescent="0.25">
      <c r="A164" s="168" t="s">
        <v>272</v>
      </c>
      <c r="B164" s="148" t="s">
        <v>19</v>
      </c>
      <c r="C164" s="148" t="s">
        <v>25</v>
      </c>
      <c r="D164" s="147" t="s">
        <v>20</v>
      </c>
      <c r="E164" s="149" t="s">
        <v>273</v>
      </c>
      <c r="F164" s="150">
        <v>1000000000</v>
      </c>
      <c r="G164" s="150">
        <v>0</v>
      </c>
      <c r="H164" s="150">
        <v>0</v>
      </c>
      <c r="I164" s="150">
        <v>0</v>
      </c>
      <c r="J164" s="150">
        <v>0</v>
      </c>
      <c r="K164" s="151"/>
      <c r="L164" s="151"/>
      <c r="M164" s="4"/>
      <c r="N164" s="4"/>
    </row>
    <row r="165" spans="1:14" s="152" customFormat="1" ht="71.25" x14ac:dyDescent="0.25">
      <c r="A165" s="168" t="s">
        <v>272</v>
      </c>
      <c r="B165" s="148" t="s">
        <v>94</v>
      </c>
      <c r="C165" s="148" t="s">
        <v>95</v>
      </c>
      <c r="D165" s="147" t="s">
        <v>20</v>
      </c>
      <c r="E165" s="149" t="s">
        <v>273</v>
      </c>
      <c r="F165" s="150">
        <v>2018000000</v>
      </c>
      <c r="G165" s="150">
        <v>0</v>
      </c>
      <c r="H165" s="150">
        <v>0</v>
      </c>
      <c r="I165" s="150">
        <v>0</v>
      </c>
      <c r="J165" s="150">
        <v>0</v>
      </c>
      <c r="K165" s="151"/>
      <c r="L165" s="151"/>
      <c r="M165" s="4"/>
      <c r="N165" s="4"/>
    </row>
    <row r="166" spans="1:14" s="152" customFormat="1" ht="57" x14ac:dyDescent="0.25">
      <c r="A166" s="169" t="s">
        <v>274</v>
      </c>
      <c r="B166" s="164" t="s">
        <v>94</v>
      </c>
      <c r="C166" s="164" t="s">
        <v>95</v>
      </c>
      <c r="D166" s="163" t="s">
        <v>20</v>
      </c>
      <c r="E166" s="165" t="s">
        <v>275</v>
      </c>
      <c r="F166" s="166">
        <v>1482000000</v>
      </c>
      <c r="G166" s="150">
        <v>0</v>
      </c>
      <c r="H166" s="166">
        <v>194000000</v>
      </c>
      <c r="I166" s="166">
        <v>29499999</v>
      </c>
      <c r="J166" s="166">
        <v>29499999</v>
      </c>
      <c r="K166" s="167"/>
      <c r="L166" s="167"/>
      <c r="M166" s="4"/>
      <c r="N166" s="4"/>
    </row>
    <row r="167" spans="1:14" s="19" customFormat="1" ht="18" customHeight="1" x14ac:dyDescent="0.3">
      <c r="A167" s="170"/>
      <c r="B167" s="171"/>
      <c r="C167" s="171"/>
      <c r="D167" s="171"/>
      <c r="E167" s="171"/>
      <c r="F167" s="172">
        <f t="shared" ref="F167:J167" si="44">F142+F5</f>
        <v>303610000000</v>
      </c>
      <c r="G167" s="172">
        <f t="shared" si="44"/>
        <v>63264000000</v>
      </c>
      <c r="H167" s="172">
        <f t="shared" si="44"/>
        <v>66215948804</v>
      </c>
      <c r="I167" s="172">
        <f t="shared" si="44"/>
        <v>35396851387.919998</v>
      </c>
      <c r="J167" s="172">
        <f t="shared" si="44"/>
        <v>35188482516.5</v>
      </c>
      <c r="K167" s="173">
        <f>H167/F167</f>
        <v>0.21809541452521328</v>
      </c>
      <c r="L167" s="173">
        <f>I167/F167</f>
        <v>0.11658657945364118</v>
      </c>
      <c r="M167" s="4"/>
      <c r="N167" s="4"/>
    </row>
    <row r="168" spans="1:14" ht="53.25" customHeight="1" x14ac:dyDescent="0.25">
      <c r="A168" s="175" t="s">
        <v>278</v>
      </c>
      <c r="B168" s="4" t="s">
        <v>245</v>
      </c>
      <c r="C168" s="4" t="s">
        <v>245</v>
      </c>
      <c r="D168" s="4" t="s">
        <v>245</v>
      </c>
      <c r="E168" s="4" t="s">
        <v>245</v>
      </c>
      <c r="F168" s="174" t="s">
        <v>245</v>
      </c>
      <c r="G168" s="174" t="s">
        <v>245</v>
      </c>
      <c r="H168" s="174" t="s">
        <v>245</v>
      </c>
      <c r="I168" s="174" t="s">
        <v>245</v>
      </c>
      <c r="J168" s="174" t="s">
        <v>245</v>
      </c>
    </row>
  </sheetData>
  <mergeCells count="3">
    <mergeCell ref="B1:J1"/>
    <mergeCell ref="B2:J2"/>
    <mergeCell ref="B3:J3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Web Marzo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Urquijo Yanquen</dc:creator>
  <cp:lastModifiedBy>Alexandra Urquijo Yanquen</cp:lastModifiedBy>
  <dcterms:created xsi:type="dcterms:W3CDTF">2025-04-07T12:56:14Z</dcterms:created>
  <dcterms:modified xsi:type="dcterms:W3CDTF">2025-04-07T13:04:14Z</dcterms:modified>
</cp:coreProperties>
</file>