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gramación_pptal_2025\Publicaciones WEB\4. Funcionamiento\"/>
    </mc:Choice>
  </mc:AlternateContent>
  <xr:revisionPtr revIDLastSave="0" documentId="13_ncr:1_{1DA1AB11-71A7-4611-9956-55B4EE6A8A91}" xr6:coauthVersionLast="47" xr6:coauthVersionMax="47" xr10:uidLastSave="{00000000-0000-0000-0000-000000000000}"/>
  <bookViews>
    <workbookView xWindow="-120" yWindow="-120" windowWidth="29040" windowHeight="15720" xr2:uid="{88AC70EF-12C8-4516-94B9-15E00ED52051}"/>
  </bookViews>
  <sheets>
    <sheet name="Ejecución Web may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6" i="1" l="1"/>
  <c r="I166" i="1"/>
  <c r="H166" i="1"/>
  <c r="K166" i="1" s="1"/>
  <c r="G166" i="1"/>
  <c r="F166" i="1"/>
  <c r="J162" i="1"/>
  <c r="I162" i="1"/>
  <c r="H162" i="1"/>
  <c r="G162" i="1"/>
  <c r="F162" i="1"/>
  <c r="J157" i="1"/>
  <c r="I157" i="1"/>
  <c r="H157" i="1"/>
  <c r="G157" i="1"/>
  <c r="F157" i="1"/>
  <c r="J153" i="1"/>
  <c r="I153" i="1"/>
  <c r="H153" i="1"/>
  <c r="G153" i="1"/>
  <c r="F153" i="1"/>
  <c r="J149" i="1"/>
  <c r="I149" i="1"/>
  <c r="H149" i="1"/>
  <c r="G149" i="1"/>
  <c r="F149" i="1"/>
  <c r="J146" i="1"/>
  <c r="I146" i="1"/>
  <c r="H146" i="1"/>
  <c r="G146" i="1"/>
  <c r="F146" i="1"/>
  <c r="J143" i="1"/>
  <c r="J142" i="1" s="1"/>
  <c r="I143" i="1"/>
  <c r="H143" i="1"/>
  <c r="H142" i="1" s="1"/>
  <c r="G143" i="1"/>
  <c r="G142" i="1" s="1"/>
  <c r="F143" i="1"/>
  <c r="F142" i="1" s="1"/>
  <c r="J140" i="1"/>
  <c r="I140" i="1"/>
  <c r="H140" i="1"/>
  <c r="G140" i="1"/>
  <c r="F140" i="1"/>
  <c r="J136" i="1"/>
  <c r="J135" i="1" s="1"/>
  <c r="I136" i="1"/>
  <c r="I135" i="1" s="1"/>
  <c r="H136" i="1"/>
  <c r="G136" i="1"/>
  <c r="G135" i="1" s="1"/>
  <c r="F136" i="1"/>
  <c r="F135" i="1" s="1"/>
  <c r="J131" i="1"/>
  <c r="J130" i="1" s="1"/>
  <c r="I131" i="1"/>
  <c r="H131" i="1"/>
  <c r="G131" i="1"/>
  <c r="G130" i="1" s="1"/>
  <c r="F131" i="1"/>
  <c r="F130" i="1" s="1"/>
  <c r="J126" i="1"/>
  <c r="J125" i="1" s="1"/>
  <c r="J124" i="1" s="1"/>
  <c r="I126" i="1"/>
  <c r="I125" i="1" s="1"/>
  <c r="H126" i="1"/>
  <c r="G126" i="1"/>
  <c r="G125" i="1" s="1"/>
  <c r="G124" i="1" s="1"/>
  <c r="F126" i="1"/>
  <c r="F125" i="1" s="1"/>
  <c r="F124" i="1" s="1"/>
  <c r="J120" i="1"/>
  <c r="J119" i="1" s="1"/>
  <c r="I120" i="1"/>
  <c r="H120" i="1"/>
  <c r="H119" i="1" s="1"/>
  <c r="G120" i="1"/>
  <c r="G119" i="1" s="1"/>
  <c r="F120" i="1"/>
  <c r="F119" i="1" s="1"/>
  <c r="J111" i="1"/>
  <c r="I111" i="1"/>
  <c r="H111" i="1"/>
  <c r="G111" i="1"/>
  <c r="F111" i="1"/>
  <c r="J99" i="1"/>
  <c r="I99" i="1"/>
  <c r="H99" i="1"/>
  <c r="G99" i="1"/>
  <c r="F99" i="1"/>
  <c r="J95" i="1"/>
  <c r="I95" i="1"/>
  <c r="H95" i="1"/>
  <c r="G95" i="1"/>
  <c r="F95" i="1"/>
  <c r="J83" i="1"/>
  <c r="I83" i="1"/>
  <c r="H83" i="1"/>
  <c r="G83" i="1"/>
  <c r="F83" i="1"/>
  <c r="J73" i="1"/>
  <c r="I73" i="1"/>
  <c r="H73" i="1"/>
  <c r="G73" i="1"/>
  <c r="F73" i="1"/>
  <c r="J58" i="1"/>
  <c r="I58" i="1"/>
  <c r="H58" i="1"/>
  <c r="G58" i="1"/>
  <c r="F58" i="1"/>
  <c r="J53" i="1"/>
  <c r="I53" i="1"/>
  <c r="H53" i="1"/>
  <c r="G53" i="1"/>
  <c r="F53" i="1"/>
  <c r="J50" i="1"/>
  <c r="I50" i="1"/>
  <c r="H50" i="1"/>
  <c r="G50" i="1"/>
  <c r="F50" i="1"/>
  <c r="J46" i="1"/>
  <c r="J45" i="1" s="1"/>
  <c r="I46" i="1"/>
  <c r="I45" i="1" s="1"/>
  <c r="H46" i="1"/>
  <c r="H45" i="1" s="1"/>
  <c r="G46" i="1"/>
  <c r="G45" i="1" s="1"/>
  <c r="F46" i="1"/>
  <c r="F45" i="1" s="1"/>
  <c r="J43" i="1"/>
  <c r="J42" i="1" s="1"/>
  <c r="J41" i="1" s="1"/>
  <c r="I43" i="1"/>
  <c r="H43" i="1"/>
  <c r="H42" i="1" s="1"/>
  <c r="H41" i="1" s="1"/>
  <c r="G43" i="1"/>
  <c r="G42" i="1" s="1"/>
  <c r="G41" i="1" s="1"/>
  <c r="F43" i="1"/>
  <c r="F42" i="1" s="1"/>
  <c r="J30" i="1"/>
  <c r="I30" i="1"/>
  <c r="H30" i="1"/>
  <c r="G30" i="1"/>
  <c r="G29" i="1" s="1"/>
  <c r="F30" i="1"/>
  <c r="F29" i="1" s="1"/>
  <c r="J29" i="1"/>
  <c r="J21" i="1"/>
  <c r="I21" i="1"/>
  <c r="H21" i="1"/>
  <c r="G21" i="1"/>
  <c r="F21" i="1"/>
  <c r="J19" i="1"/>
  <c r="I19" i="1"/>
  <c r="H19" i="1"/>
  <c r="G19" i="1"/>
  <c r="F19" i="1"/>
  <c r="J9" i="1"/>
  <c r="I9" i="1"/>
  <c r="H9" i="1"/>
  <c r="G9" i="1"/>
  <c r="F9" i="1"/>
  <c r="H8" i="1" l="1"/>
  <c r="J8" i="1"/>
  <c r="I49" i="1"/>
  <c r="L131" i="1"/>
  <c r="L149" i="1"/>
  <c r="F8" i="1"/>
  <c r="F7" i="1" s="1"/>
  <c r="F6" i="1" s="1"/>
  <c r="G8" i="1"/>
  <c r="G7" i="1" s="1"/>
  <c r="G6" i="1" s="1"/>
  <c r="L9" i="1"/>
  <c r="J7" i="1"/>
  <c r="J6" i="1" s="1"/>
  <c r="L43" i="1"/>
  <c r="L73" i="1"/>
  <c r="K99" i="1"/>
  <c r="L111" i="1"/>
  <c r="L120" i="1"/>
  <c r="L143" i="1"/>
  <c r="K142" i="1"/>
  <c r="K30" i="1"/>
  <c r="J145" i="1"/>
  <c r="G145" i="1"/>
  <c r="F41" i="1"/>
  <c r="K41" i="1" s="1"/>
  <c r="F49" i="1"/>
  <c r="K50" i="1"/>
  <c r="G49" i="1"/>
  <c r="L53" i="1"/>
  <c r="F82" i="1"/>
  <c r="L95" i="1"/>
  <c r="I130" i="1"/>
  <c r="L130" i="1" s="1"/>
  <c r="F134" i="1"/>
  <c r="L140" i="1"/>
  <c r="L153" i="1"/>
  <c r="K126" i="1"/>
  <c r="K8" i="1"/>
  <c r="K21" i="1"/>
  <c r="L30" i="1"/>
  <c r="K42" i="1"/>
  <c r="L50" i="1"/>
  <c r="K73" i="1"/>
  <c r="J82" i="1"/>
  <c r="K95" i="1"/>
  <c r="G82" i="1"/>
  <c r="I82" i="1"/>
  <c r="L126" i="1"/>
  <c r="K131" i="1"/>
  <c r="K140" i="1"/>
  <c r="K143" i="1"/>
  <c r="F145" i="1"/>
  <c r="L162" i="1"/>
  <c r="L166" i="1"/>
  <c r="K157" i="1"/>
  <c r="K162" i="1"/>
  <c r="K19" i="1"/>
  <c r="L21" i="1"/>
  <c r="H29" i="1"/>
  <c r="J49" i="1"/>
  <c r="K58" i="1"/>
  <c r="H82" i="1"/>
  <c r="K83" i="1"/>
  <c r="K119" i="1"/>
  <c r="K136" i="1"/>
  <c r="H145" i="1"/>
  <c r="K146" i="1"/>
  <c r="J134" i="1"/>
  <c r="K9" i="1"/>
  <c r="L19" i="1"/>
  <c r="K43" i="1"/>
  <c r="K53" i="1"/>
  <c r="L58" i="1"/>
  <c r="L83" i="1"/>
  <c r="K111" i="1"/>
  <c r="K120" i="1"/>
  <c r="L125" i="1"/>
  <c r="G134" i="1"/>
  <c r="L136" i="1"/>
  <c r="L146" i="1"/>
  <c r="K149" i="1"/>
  <c r="K153" i="1"/>
  <c r="F118" i="1"/>
  <c r="G118" i="1"/>
  <c r="J118" i="1"/>
  <c r="I8" i="1"/>
  <c r="I29" i="1"/>
  <c r="L29" i="1" s="1"/>
  <c r="I42" i="1"/>
  <c r="H49" i="1"/>
  <c r="I119" i="1"/>
  <c r="H130" i="1"/>
  <c r="K130" i="1" s="1"/>
  <c r="H135" i="1"/>
  <c r="I142" i="1"/>
  <c r="L142" i="1" s="1"/>
  <c r="L157" i="1"/>
  <c r="L99" i="1"/>
  <c r="L135" i="1"/>
  <c r="I124" i="1"/>
  <c r="L124" i="1" s="1"/>
  <c r="H125" i="1"/>
  <c r="I145" i="1"/>
  <c r="I48" i="1" l="1"/>
  <c r="F48" i="1"/>
  <c r="F40" i="1" s="1"/>
  <c r="J48" i="1"/>
  <c r="J40" i="1" s="1"/>
  <c r="J5" i="1" s="1"/>
  <c r="J170" i="1" s="1"/>
  <c r="L49" i="1"/>
  <c r="K82" i="1"/>
  <c r="F5" i="1"/>
  <c r="F170" i="1" s="1"/>
  <c r="K145" i="1"/>
  <c r="G48" i="1"/>
  <c r="G40" i="1" s="1"/>
  <c r="G5" i="1" s="1"/>
  <c r="G170" i="1" s="1"/>
  <c r="L82" i="1"/>
  <c r="K29" i="1"/>
  <c r="H7" i="1"/>
  <c r="K125" i="1"/>
  <c r="H124" i="1"/>
  <c r="H134" i="1"/>
  <c r="K134" i="1" s="1"/>
  <c r="K135" i="1"/>
  <c r="I134" i="1"/>
  <c r="L145" i="1"/>
  <c r="L8" i="1"/>
  <c r="I7" i="1"/>
  <c r="H48" i="1"/>
  <c r="K49" i="1"/>
  <c r="I41" i="1"/>
  <c r="L42" i="1"/>
  <c r="I118" i="1"/>
  <c r="L118" i="1" s="1"/>
  <c r="L119" i="1"/>
  <c r="L48" i="1" l="1"/>
  <c r="K7" i="1"/>
  <c r="H6" i="1"/>
  <c r="K6" i="1" s="1"/>
  <c r="K48" i="1"/>
  <c r="H40" i="1"/>
  <c r="L7" i="1"/>
  <c r="I6" i="1"/>
  <c r="K124" i="1"/>
  <c r="H118" i="1"/>
  <c r="K118" i="1" s="1"/>
  <c r="L41" i="1"/>
  <c r="I40" i="1"/>
  <c r="L40" i="1" s="1"/>
  <c r="L134" i="1"/>
  <c r="I5" i="1" l="1"/>
  <c r="L6" i="1"/>
  <c r="K40" i="1"/>
  <c r="H5" i="1"/>
  <c r="L5" i="1" l="1"/>
  <c r="I170" i="1"/>
  <c r="L170" i="1" s="1"/>
  <c r="K5" i="1"/>
  <c r="H170" i="1"/>
  <c r="K170" i="1" s="1"/>
</calcChain>
</file>

<file path=xl/sharedStrings.xml><?xml version="1.0" encoding="utf-8"?>
<sst xmlns="http://schemas.openxmlformats.org/spreadsheetml/2006/main" count="746" uniqueCount="284">
  <si>
    <t/>
  </si>
  <si>
    <t>EJECUCIÓN PRESUPUESTAL VIGENCIA FISCAL 2025</t>
  </si>
  <si>
    <r>
      <t xml:space="preserve">CORTE: </t>
    </r>
    <r>
      <rPr>
        <b/>
        <sz val="24"/>
        <color theme="5" tint="-0.249977111117893"/>
        <rFont val="Tw Cen MT"/>
        <family val="2"/>
      </rPr>
      <t>31 DE MAYO</t>
    </r>
  </si>
  <si>
    <t>RUBRO</t>
  </si>
  <si>
    <t>FUENTE</t>
  </si>
  <si>
    <t>REC</t>
  </si>
  <si>
    <t>SIT</t>
  </si>
  <si>
    <t>DESCRIPCION</t>
  </si>
  <si>
    <t>APR. VIGENTE</t>
  </si>
  <si>
    <t>APR BLOQUEADA</t>
  </si>
  <si>
    <t>COMPROMISO</t>
  </si>
  <si>
    <t>OBLIGACION</t>
  </si>
  <si>
    <t>PAGOS</t>
  </si>
  <si>
    <t>A</t>
  </si>
  <si>
    <t>FUNCIONAMIENTO</t>
  </si>
  <si>
    <t>A-01</t>
  </si>
  <si>
    <t>GASTOS DE PERSONAL</t>
  </si>
  <si>
    <t>A-01-01</t>
  </si>
  <si>
    <t>PLANTA DE PERSONAL PERMANENTE</t>
  </si>
  <si>
    <t>A-01-01-01</t>
  </si>
  <si>
    <t>Nación</t>
  </si>
  <si>
    <t>CSF</t>
  </si>
  <si>
    <t xml:space="preserve">SALARIO </t>
  </si>
  <si>
    <t>A-01-01-01-001</t>
  </si>
  <si>
    <t>FACTORES SALARIALES COMUNES</t>
  </si>
  <si>
    <t>A-01-01-01-001-001</t>
  </si>
  <si>
    <t>10</t>
  </si>
  <si>
    <t>SUELDO BÁSICO</t>
  </si>
  <si>
    <t>A-01-01-01-001-003</t>
  </si>
  <si>
    <t>PRIMA TÉCNICA SALARIAL</t>
  </si>
  <si>
    <t>A-01-01-01-001-004</t>
  </si>
  <si>
    <t>SUBSIDIO DE ALIMENTACIÓN</t>
  </si>
  <si>
    <t>A-01-01-01-001-005</t>
  </si>
  <si>
    <t>AUXILIO DE TRANSPORTE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</si>
  <si>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</si>
  <si>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</si>
  <si>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</si>
  <si>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</si>
  <si>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</si>
  <si>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</si>
  <si>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</si>
  <si>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</si>
  <si>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</si>
  <si>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</si>
  <si>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>A-01-01-01-002</t>
  </si>
  <si>
    <t>FACTORES SALARIALES ESPECIALES</t>
  </si>
  <si>
    <t>A-01-01-01-002-011</t>
  </si>
  <si>
    <t>BONIFICACIÓN POR COMPENSACIÓN</t>
  </si>
  <si>
    <t>A-01-01-02</t>
  </si>
  <si>
    <t>CONTRIBUCIONES INHERENTES A LA NÓMINA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</si>
  <si>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</si>
  <si>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</si>
  <si>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</si>
  <si>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</si>
  <si>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</si>
  <si>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</si>
  <si>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</si>
  <si>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</si>
  <si>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</si>
  <si>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</si>
  <si>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</si>
  <si>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</si>
  <si>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</si>
  <si>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</si>
  <si>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A-01-01-03</t>
  </si>
  <si>
    <t>REMUNERACIONES NO CONSTITUTIVAS DE FACTOR SALARIAL</t>
  </si>
  <si>
    <t>A-01-01-03-001</t>
  </si>
  <si>
    <t>PRESTACIONES SOCIALES SEGÚN DEFINICIÓN LEGAL</t>
  </si>
  <si>
    <t>A-01-01-03-001-001</t>
  </si>
  <si>
    <t>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</si>
  <si>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</si>
  <si>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</si>
  <si>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</si>
  <si>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</si>
  <si>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</si>
  <si>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</si>
  <si>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A-01-01-03-012</t>
  </si>
  <si>
    <t>PRIMA DE CLIMA O PRIMA DE CALOR</t>
  </si>
  <si>
    <t>A-01-01-03-013</t>
  </si>
  <si>
    <t>ESTÍMULOS A LOS EMPLEADOS DEL ESTADO</t>
  </si>
  <si>
    <t>A-01-01-03-015</t>
  </si>
  <si>
    <t>PRIMA DE INSTALACIÓN</t>
  </si>
  <si>
    <t>A-01-01-03-016</t>
  </si>
  <si>
    <t>PRIMA DE COORDINACIÓN</t>
  </si>
  <si>
    <t>A-01-01-03-030</t>
  </si>
  <si>
    <t>BONIFICACIÓN DE DIRECCIÓN</t>
  </si>
  <si>
    <t>A-02</t>
  </si>
  <si>
    <t>ADQUISICIÓN DE BIENES Y SERVICIOS</t>
  </si>
  <si>
    <t>A-02-01</t>
  </si>
  <si>
    <t>ADQUISICIÓN DE ACTIVOS NO FINANCIEROS</t>
  </si>
  <si>
    <t>A-02-01-01</t>
  </si>
  <si>
    <t>ACTIVOS FIJOS</t>
  </si>
  <si>
    <t>A-02-01-01-004</t>
  </si>
  <si>
    <t>MAQUINARIA Y EQUIPO</t>
  </si>
  <si>
    <t>A-02-01-01-004-003</t>
  </si>
  <si>
    <t>Propios</t>
  </si>
  <si>
    <t>20</t>
  </si>
  <si>
    <t>MAQUINARIA PARA USO GENERAL</t>
  </si>
  <si>
    <t>A-02-01-02</t>
  </si>
  <si>
    <t>OBJETOS DE VALOR</t>
  </si>
  <si>
    <t>A-02-01-02-003</t>
  </si>
  <si>
    <t>A-02-01-02-003-008</t>
  </si>
  <si>
    <t>JOYAS, METALES PRECIOSOS Y ANTIGÜEDADES</t>
  </si>
  <si>
    <t>A-02-02</t>
  </si>
  <si>
    <t>ADQUISICIONES DIFERENTES DE ACTIVOS</t>
  </si>
  <si>
    <t>A-02-02-01</t>
  </si>
  <si>
    <t>MATERIALES Y SUMINISTROS</t>
  </si>
  <si>
    <t>A-02-02-01-001</t>
  </si>
  <si>
    <t>MINERALES; ELECTRICIDAD, GAS Y AGUA</t>
  </si>
  <si>
    <t>A-02-02-01-001-005</t>
  </si>
  <si>
    <t>PIEDRA, ARENA Y ARCILLA</t>
  </si>
  <si>
    <t>A-02-02-01-002</t>
  </si>
  <si>
    <t>PRODUCTOS ALIMENTICIOS, BEBIDAS Y TABACO; TEXTILES, PRENDAS DE VESTIR Y PRODUCTOS DE CUERO</t>
  </si>
  <si>
    <t>A-02-02-01-002-006</t>
  </si>
  <si>
    <t>HILADOS E HILOS; TEJIDOS DE FIBRAS TEXTILES INCLUSO AFELPADOS</t>
  </si>
  <si>
    <t>A-02-02-01-002-007</t>
  </si>
  <si>
    <t>ARTÍCULOS TEXTILES (EXCEPTO PRENDAS DE VESTIR)</t>
  </si>
  <si>
    <t>A-02-02-01-002-008</t>
  </si>
  <si>
    <t>DOTACIÓN (PRENDAS DE VESTIR Y CALZADO)</t>
  </si>
  <si>
    <t>A-02-02-01-003</t>
  </si>
  <si>
    <t>OTROS BIENES TRANSPORTABLES (EXCEPTO PRODUCTOS METÁLICOS, MAQUINARIA Y EQUIPO)</t>
  </si>
  <si>
    <t>A-02-02-01-003-001</t>
  </si>
  <si>
    <t>PRODUCTOS DE MADERA, CORCHO, CESTERÍA Y ESPARTERÍA</t>
  </si>
  <si>
    <t>A-02-02-01-003-002</t>
  </si>
  <si>
    <t>PASTA O PULPA, PAPEL Y PRODUCTOS DE PAPEL; IMPRESOS Y ARTÍCULOS SIMILARES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</si>
  <si>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</si>
  <si>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</si>
  <si>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</si>
  <si>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</si>
  <si>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</si>
  <si>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</si>
  <si>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</si>
  <si>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</si>
  <si>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</si>
  <si>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</si>
  <si>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</t>
  </si>
  <si>
    <t>PRODUCTOS METÁLICOS, MAQUINARIA Y EQUIPO</t>
  </si>
  <si>
    <t>A-02-02-01-004-002</t>
  </si>
  <si>
    <t>PRODUCTOS METÁLICOS ELABORADOS (EXCEPTO MAQUINARIA Y EQUIPO)</t>
  </si>
  <si>
    <t>A-02-02-01-004-003</t>
  </si>
  <si>
    <t>A-02-02-01-004-005</t>
  </si>
  <si>
    <t>MAQUINARIA DE OFICINA, CONTABILIDAD E INFORMÁTICA</t>
  </si>
  <si>
    <t>A-02-02-01-004-006</t>
  </si>
  <si>
    <t>MAQUINARIA Y APARATOS ELÉCTRICOS</t>
  </si>
  <si>
    <t>A-02-02-01-004-007</t>
  </si>
  <si>
    <t>EQUIPO Y APARATOS DE RADIO, TELEVISIÓN Y COMUNICACIONES</t>
  </si>
  <si>
    <t>A-02-02-02</t>
  </si>
  <si>
    <t>ADQUISICIÓN DE SERVICIOS</t>
  </si>
  <si>
    <t>A-02-02-02-006</t>
  </si>
  <si>
    <t>SERVICIOS DE ALOJAMIENTO; SERVICIOS DE SUMINISTRO DE COMIDAS Y BEBIDAS; SERVICIOS DE TRANSPORTE; Y SERVICIOS DE DISTRIBUCIÓN DE ELECTRICIDAD, GAS Y AGUA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</si>
  <si>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</si>
  <si>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</si>
  <si>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</si>
  <si>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</si>
  <si>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</si>
  <si>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</si>
  <si>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</si>
  <si>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</si>
  <si>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</si>
  <si>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</si>
  <si>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</si>
  <si>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</si>
  <si>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</t>
  </si>
  <si>
    <t>SERVICIOS FINANCIEROS Y SERVICIOS CONEXOS, SERVICIOS INMOBILIARIOS Y SERVICIOS DE LEASING</t>
  </si>
  <si>
    <t>A-02-02-02-007-001</t>
  </si>
  <si>
    <t>SERVICIOS FINANCIEROS Y SERVICIOS CONEXOS</t>
  </si>
  <si>
    <t>A-02-02-02-007-002</t>
  </si>
  <si>
    <t>SERVICIOS INMOBILIARIOS</t>
  </si>
  <si>
    <t>A-02-02-02-008</t>
  </si>
  <si>
    <t xml:space="preserve">SERVICIOS PRESTADOS A LAS EMPRESAS Y SERVICIOS DE PRODUCCIÓN </t>
  </si>
  <si>
    <t>A-02-02-02-008-002</t>
  </si>
  <si>
    <t>SERVICIOS JURÍDICOS Y CONTABLES</t>
  </si>
  <si>
    <t>A-02-02-02-008-003</t>
  </si>
  <si>
    <t>SERVICIOS PROFESIONALES, CIENTÍFICOS Y TÉCNICOS (EXCEPTO LOS SERVICIOS DE INVESTIGACION, URBANISMO, JURÍDICOS Y DE CONTABILIDAD)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</si>
  <si>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</si>
  <si>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</si>
  <si>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</si>
  <si>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</si>
  <si>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</si>
  <si>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</si>
  <si>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</si>
  <si>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</si>
  <si>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</t>
  </si>
  <si>
    <t>SERVICIOS PARA LA COMUNIDAD, SOCIALES Y PERSONALES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</si>
  <si>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</si>
  <si>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</si>
  <si>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</si>
  <si>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</si>
  <si>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</si>
  <si>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</si>
  <si>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A-02-02-02-009-006</t>
  </si>
  <si>
    <t>SERVICIOS RECREATIVOS, CULTURALES Y DEPORTIVOS</t>
  </si>
  <si>
    <t>A-02-02-02-010</t>
  </si>
  <si>
    <t>VIÁTICOS DE LOS FUNCIONARIOS EN COMISIÓN</t>
  </si>
  <si>
    <t>A-03</t>
  </si>
  <si>
    <t>TRANSFERENCIAS CORRIENTES</t>
  </si>
  <si>
    <t>A-03-03</t>
  </si>
  <si>
    <t>A ENTIDADES DEL GOBIERNO</t>
  </si>
  <si>
    <t>A-03-03-01</t>
  </si>
  <si>
    <t>A ÓRGANOS DEL PGN</t>
  </si>
  <si>
    <t>A-03-03-01-056</t>
  </si>
  <si>
    <t>DEPORTACIÓN A EXTRANJEROS</t>
  </si>
  <si>
    <t>A-03-03-01-999</t>
  </si>
  <si>
    <t>OTRAS TRANSFERENCIAS - DISTRIBUCIÓN PREVIO CONCEPTO DGPPN</t>
  </si>
  <si>
    <t>A-03-04</t>
  </si>
  <si>
    <t>PRESTACIONES SOCIALES</t>
  </si>
  <si>
    <t>A-03-04-02</t>
  </si>
  <si>
    <t>PRESTACIONES SOCIALES RELACIONADAS CON EL EMPLEO</t>
  </si>
  <si>
    <t>A-03-04-02-012</t>
  </si>
  <si>
    <t>INCAPACIDADES Y LICENCIAS DE MATERNIDAD (NO DE PENSIONES)</t>
  </si>
  <si>
    <t>A-03-04-02-012-001</t>
  </si>
  <si>
    <t>INCAPACIDADES (NO DE PENSIONES)</t>
  </si>
  <si>
    <t>A-03-04-02-012-002</t>
  </si>
  <si>
    <t>LICENCIAS DE MATERNIDAD Y PATERNIDAD (NO DE PENSIONES)</t>
  </si>
  <si>
    <t>A-03-04-02-085</t>
  </si>
  <si>
    <t>COMPENSACIÓN POR MUERTE</t>
  </si>
  <si>
    <t>A-03-10</t>
  </si>
  <si>
    <t>SENTENCIAS Y CONCILIACIONES</t>
  </si>
  <si>
    <t>A-03-10-01</t>
  </si>
  <si>
    <t>FALLOS NACIONALES</t>
  </si>
  <si>
    <t>A-03-10-01-001</t>
  </si>
  <si>
    <t>SENTENCIAS</t>
  </si>
  <si>
    <t>A-08</t>
  </si>
  <si>
    <t>GASTOS POR TRIBUTOS, MULTAS, SANCIONES E INTERESES DE MORA</t>
  </si>
  <si>
    <t xml:space="preserve">A-08-01 </t>
  </si>
  <si>
    <t>IMPUESTOS</t>
  </si>
  <si>
    <t>A-08-01-02</t>
  </si>
  <si>
    <t>IMPUESTOS TERRITORIALES</t>
  </si>
  <si>
    <t>A-08-01-02-001</t>
  </si>
  <si>
    <t>IMPUESTO PREDIAL Y SOBRETASA AMBIENTAL</t>
  </si>
  <si>
    <t>A-08-01-02-006</t>
  </si>
  <si>
    <t>IMPUESTO SOBRE VEHÍCULOS AUTOMOTORES</t>
  </si>
  <si>
    <t>A-08-03</t>
  </si>
  <si>
    <t>TASAS Y DERECHOS ADMINISTRATIVOS</t>
  </si>
  <si>
    <t>A-08-04</t>
  </si>
  <si>
    <t>CONTRIBUCIONES</t>
  </si>
  <si>
    <t>A-08-04-01</t>
  </si>
  <si>
    <t>11</t>
  </si>
  <si>
    <t>SSF</t>
  </si>
  <si>
    <t>CUOTA DE FISCALIZACIÓN Y AUDITAJE</t>
  </si>
  <si>
    <t>A-08-05</t>
  </si>
  <si>
    <t>MULTAS, SANCIONES E INTERESES DE MORA</t>
  </si>
  <si>
    <t>A-08-05-01</t>
  </si>
  <si>
    <t>MULTAS Y SANCIONES</t>
  </si>
  <si>
    <t>A-08-05-01-003</t>
  </si>
  <si>
    <t>SANCIONES ADMINISTRATIVAS</t>
  </si>
  <si>
    <t>C</t>
  </si>
  <si>
    <t>INVERSIÓN</t>
  </si>
  <si>
    <t>C-1103-1002-3</t>
  </si>
  <si>
    <t>FORTALECIMIENTO INSTITUCIONAL DEL SERVICIO A LA CIUDADANÍA Y DE ACCIONES PARA LA PARTICIPACIÓN DEMOCRÁTICA DE LA POBLACIÓN MIGRANTE Y COMUNIDADES DE ACOGIDA A NIVEL NACIONAL.</t>
  </si>
  <si>
    <t>C-1103-1002-3-53105B-1103017-02</t>
  </si>
  <si>
    <t>ADQUIS. DE BYS - SERVICIO DE ASISTENCIA TÉCNICA - FORTALECIMIENTO INSTITUCIONAL DEL SERVICIO A LA CIUDADANÍA Y DE ACCIONES PARA LA PARTICIPACIÓN DEMOCRÁTICA DE LA POBLACIÓN MIGRANTE Y COMUNIDADES DE ACOGIDA A NIVEL   NACIONAL</t>
  </si>
  <si>
    <t>C-1103-1002-4</t>
  </si>
  <si>
    <t>FORTALECIMIENTO DE LA INFRAESTRUCTURA DE LA UAEMC PARA LA ADECUADA PRESTACIÓN DE LOS SERVICIOS MIGRATORIOS EN CONDICIONES DE INCLUSIÓN, SEGURIDAD Y BIENESTAR A NIVEL NACIONAL</t>
  </si>
  <si>
    <t>C-1103-1002-4-51102F-1103002-02</t>
  </si>
  <si>
    <t>ADQUIS. DE BYS - CENTRO FACILITADOR DE SERVICIOS MIGRATORIOS - FORTALECIMIENTO DE LA INFRAESTRUCTURA DE LA UAEMC PARA LA ADECUADA PRESTACIÓN DE LOS SERVICIOS MIGRATORIOS EN CONDICIONES DE INCLUSIÓN, SEGURIDAD Y BIENESTAR A NIVEL  NACIONAL</t>
  </si>
  <si>
    <t>C-1103-1002-4-51102F-1103001-02</t>
  </si>
  <si>
    <t>ADQUIS. DE BYS - PUNTO DE CONTROL MIGRATORIO - FORTALECIMIENTO DE LA INFRAESTRUCTURA DE LA UAEMC PARA LA ADECUADA PRESTACIÓN DE LOS SERVICIOS MIGRATORIOS EN CONDICIONES DE INCLUSIÓN, SEGURIDAD Y BIENESTAR A NIVEL  NACIONAL</t>
  </si>
  <si>
    <t>C-1199-1002-12</t>
  </si>
  <si>
    <t>FORTALECIMIENTO DE LAS CAPACIDADES Y EVOLUCIÓN DE LAS TECNOLOGÍAS DE LA INFORMACIÓN EN MIGRACIÓN COLOMBIA NACIONAL</t>
  </si>
  <si>
    <t>C-1199-1002-12-53105B-1199065-02</t>
  </si>
  <si>
    <t>ADQUIS. DE BYS - SERVICIOS TECNOLÓGICOS - FORTALECIMIENTO DE LAS CAPACIDADES Y EVOLUCIÓN DE LAS TECNOLOGÍAS DE LA INFORMACIÓN EN MIGRACIÓN COLOMBIA NACIONAL</t>
  </si>
  <si>
    <t>21</t>
  </si>
  <si>
    <t>C-1199-1002-13</t>
  </si>
  <si>
    <t>OPTIMIZACIÓN DE LAS CAPACIDADES ESTRATÉGICAS INSTITUCIONALES DE MIGRACIÓN COLOMBIA A NIVEL NACIONAL.</t>
  </si>
  <si>
    <t>C-1199-1002-13-53105B-1199054-02</t>
  </si>
  <si>
    <t>ADQUIS. DE BYS - DOCUMENTOS DE PLANEACIÓN - OPTIMIZACIÓN DE LAS CAPACIDADES ESTRATÉGICAS INSTITUCIONALES DE MIGRACIÓN COLOMBIA A NIVEL   NACIONAL</t>
  </si>
  <si>
    <t>C-1199-1002-13-53105B-1199060-02</t>
  </si>
  <si>
    <t>ADQUIS. DE BYS - SERVICIO DE IMPLEMENTACIÓN SISTEMAS DE GESTIÓN - OPTIMIZACIÓN DE LAS CAPACIDADES ESTRATÉGICAS INSTITUCIONALES DE MIGRACIÓN COLOMBIA A NIVEL   NACIONAL</t>
  </si>
  <si>
    <t>C-1199-1002-14</t>
  </si>
  <si>
    <t>OPTIMIZACIÓN DE LOS PROCESOS DE GESTIÓN DOCUMENTAL EN UAEMC A NIVEL NACIONAL</t>
  </si>
  <si>
    <t>C-1199-1002-14-53105B-1199052-02</t>
  </si>
  <si>
    <t>ADQUIS. DE BYS - SERVICIO DE GESTIÓN DOCUMENTAL - OPTIMIZACIÓN DE LOS PROCESOS DE GESTIÓN DOCUMENTAL EN UAEMC A NIVEL  NACIONAL</t>
  </si>
  <si>
    <t>C-1199-1002-14-53105B-1199062-02</t>
  </si>
  <si>
    <t>ADQUIS. DE BYS - SERVICIOS DE INFORMACIÓN ACTUALIZADOS - OPTIMIZACIÓN DE LOS PROCESOS DE GESTIÓN DOCUMENTAL EN UAEMC A NIVEL  NACIONAL</t>
  </si>
  <si>
    <t>C-1199-1002-15</t>
  </si>
  <si>
    <t>CONSOLIDACIÓN Y FORTALECIMIENTO DE LA GESTIÓN DEL TALENTO HUMANO DE MIGRACIÓN COLOMBIA A NIVEL NACIONAL.</t>
  </si>
  <si>
    <t>C-1199-1002-15-53105B-1199058-02</t>
  </si>
  <si>
    <t>ADQUIS. DE BYS - SERVICIO DE EDUCACIÓN INFORMAL PARA LA GESTIÓN ADMINISTRATIVA - CONSOLIDACIÓN Y FORTALECIMIENTO DE LA GESTIÓN DEL TALENTO HUMANO DE MIGRACIÓN COLOMBIA A NIVEL  NACIONAL</t>
  </si>
  <si>
    <t>C-1199-1002-15-53105B-1199070-02</t>
  </si>
  <si>
    <t>ADQUIS. DE BYS - SERVICIO DE ASISTENCIA TÉCNICA - CONSOLIDACIÓN Y FORTALECIMIENTO DE LA GESTIÓN DEL TALENTO HUMANO DE MIGRACIÓN COLOMBIA A NIVEL  NACIONAL</t>
  </si>
  <si>
    <t>% EJECUCIÓN COMPROMISOS</t>
  </si>
  <si>
    <t>% EJECUCIÓN OBLIGACIONES</t>
  </si>
  <si>
    <t>Fuente SIIF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</si>
</sst>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_-&quot;$&quot;\ * #,##0.00_-;\-&quot;$&quot;\ * #,##0.00_-;_-&quot;$&quot;\ * &quot;-&quot;??_-;_-@_-"/>
    <numFmt numFmtId="166" formatCode="_(&quot;$&quot;* #,##0.00_);_(&quot;$&quot;* \(#,##0.00\);_(&quot;$&quot;* &quot;-&quot;??_);_(@_)"/>
  </numFmts>
  <fonts count="27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rgb="FF000000"/>
      <name val="Times New Roman"/>
      <family val="1"/>
    </font>
    <font>
      <sz val="11"/>
      <name val="Calibri"/>
      <family val="2"/>
    </font>
    <font>
      <b/>
      <sz val="24"/>
      <color rgb="FF060662"/>
      <name val="Tw Cen MT"/>
      <family val="2"/>
    </font>
    <font>
      <b/>
      <sz val="24"/>
      <color theme="5" tint="-0.249977111117893"/>
      <name val="Tw Cen MT"/>
      <family val="2"/>
    </font>
    <font>
      <b/>
      <sz val="9"/>
      <color rgb="FF000000"/>
      <name val="Tw Cen MT"/>
      <family val="2"/>
    </font>
    <font>
      <b/>
      <i/>
      <sz val="9"/>
      <color rgb="FF000000"/>
      <name val="Tw Cen MT"/>
      <family val="2"/>
    </font>
    <font>
      <sz val="11"/>
      <name val="Tw Cen MT"/>
      <family val="2"/>
    </font>
    <font>
      <b/>
      <sz val="14"/>
      <color rgb="FF000000"/>
      <name val="Tw Cen MT"/>
      <family val="2"/>
    </font>
    <font>
      <b/>
      <sz val="14"/>
      <color rgb="FFFFFFFF"/>
      <name val="Tw Cen MT"/>
      <family val="2"/>
    </font>
    <font>
      <b/>
      <i/>
      <sz val="14"/>
      <color rgb="FFFFFFFF"/>
      <name val="Tw Cen MT"/>
      <family val="2"/>
    </font>
    <font>
      <sz val="14"/>
      <name val="Tw Cen MT"/>
      <family val="2"/>
    </font>
    <font>
      <b/>
      <i/>
      <sz val="14"/>
      <color rgb="FF000000"/>
      <name val="Tw Cen MT"/>
      <family val="2"/>
    </font>
    <font>
      <b/>
      <sz val="12"/>
      <color rgb="FF000000"/>
      <name val="Tw Cen MT"/>
      <family val="2"/>
    </font>
    <font>
      <b/>
      <i/>
      <sz val="12"/>
      <color rgb="FF000000"/>
      <name val="Tw Cen MT"/>
      <family val="2"/>
    </font>
    <font>
      <sz val="12"/>
      <name val="Tw Cen MT"/>
      <family val="2"/>
    </font>
    <font>
      <b/>
      <sz val="11"/>
      <color rgb="FF000000"/>
      <name val="Tw Cen MT"/>
      <family val="2"/>
    </font>
    <font>
      <b/>
      <i/>
      <sz val="11"/>
      <color rgb="FF000000"/>
      <name val="Tw Cen MT"/>
      <family val="2"/>
    </font>
    <font>
      <sz val="11"/>
      <color rgb="FF000000"/>
      <name val="Tw Cen MT"/>
      <family val="2"/>
    </font>
    <font>
      <i/>
      <sz val="11"/>
      <color rgb="FF000000"/>
      <name val="Tw Cen MT"/>
      <family val="2"/>
    </font>
    <font>
      <b/>
      <sz val="11"/>
      <name val="Tw Cen MT"/>
      <family val="2"/>
    </font>
    <font>
      <i/>
      <sz val="11"/>
      <name val="Tw Cen MT"/>
      <family val="2"/>
    </font>
    <font>
      <i/>
      <sz val="10"/>
      <name val="Tw Cen MT"/>
      <family val="2"/>
    </font>
    <font>
      <b/>
      <sz val="12"/>
      <name val="Tw Cen MT"/>
      <family val="2"/>
    </font>
    <font>
      <sz val="10"/>
      <name val="Tw Cen MT"/>
      <family val="2"/>
    </font>
    <font>
      <b/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0F243E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215967"/>
        <bgColor rgb="FF000000"/>
      </patternFill>
    </fill>
  </fills>
  <borders count="1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9">
    <xf numFmtId="0" fontId="0" fillId="0" borderId="0" xfId="0"/>
    <xf numFmtId="0" fontId="3" fillId="0" borderId="0" xfId="0" applyFont="1"/>
    <xf numFmtId="0" fontId="2" fillId="0" borderId="0" xfId="0" applyFont="1" applyAlignment="1">
      <alignment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6" fillId="0" borderId="3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horizontal="center" vertical="center" wrapText="1" readingOrder="1"/>
    </xf>
    <xf numFmtId="4" fontId="6" fillId="0" borderId="3" xfId="0" applyNumberFormat="1" applyFont="1" applyBorder="1" applyAlignment="1">
      <alignment horizontal="center" vertical="center" wrapText="1" readingOrder="1"/>
    </xf>
    <xf numFmtId="9" fontId="6" fillId="0" borderId="3" xfId="3" applyFont="1" applyFill="1" applyBorder="1" applyAlignment="1">
      <alignment horizontal="center" vertical="center" wrapText="1" readingOrder="1"/>
    </xf>
    <xf numFmtId="0" fontId="8" fillId="0" borderId="0" xfId="0" applyFont="1" applyAlignment="1">
      <alignment horizontal="center"/>
    </xf>
    <xf numFmtId="0" fontId="10" fillId="3" borderId="4" xfId="0" applyFont="1" applyFill="1" applyBorder="1" applyAlignment="1">
      <alignment vertical="center" wrapText="1" readingOrder="1"/>
    </xf>
    <xf numFmtId="0" fontId="10" fillId="3" borderId="4" xfId="0" applyFont="1" applyFill="1" applyBorder="1" applyAlignment="1">
      <alignment horizontal="center" vertical="center" wrapText="1" readingOrder="1"/>
    </xf>
    <xf numFmtId="0" fontId="11" fillId="3" borderId="4" xfId="0" applyFont="1" applyFill="1" applyBorder="1" applyAlignment="1">
      <alignment horizontal="center" vertical="center" wrapText="1" readingOrder="1"/>
    </xf>
    <xf numFmtId="0" fontId="10" fillId="3" borderId="4" xfId="0" applyFont="1" applyFill="1" applyBorder="1" applyAlignment="1">
      <alignment horizontal="left" vertical="center" wrapText="1" readingOrder="1"/>
    </xf>
    <xf numFmtId="4" fontId="10" fillId="3" borderId="4" xfId="0" applyNumberFormat="1" applyFont="1" applyFill="1" applyBorder="1" applyAlignment="1">
      <alignment horizontal="right" vertical="center" wrapText="1" readingOrder="1"/>
    </xf>
    <xf numFmtId="164" fontId="10" fillId="3" borderId="4" xfId="3" applyNumberFormat="1" applyFont="1" applyFill="1" applyBorder="1" applyAlignment="1">
      <alignment horizontal="right" vertical="center" wrapText="1" readingOrder="1"/>
    </xf>
    <xf numFmtId="0" fontId="12" fillId="2" borderId="0" xfId="0" applyFont="1" applyFill="1"/>
    <xf numFmtId="0" fontId="9" fillId="4" borderId="5" xfId="0" applyFont="1" applyFill="1" applyBorder="1" applyAlignment="1">
      <alignment horizontal="left" vertical="center" wrapText="1" readingOrder="1"/>
    </xf>
    <xf numFmtId="0" fontId="9" fillId="4" borderId="5" xfId="0" applyFont="1" applyFill="1" applyBorder="1" applyAlignment="1">
      <alignment horizontal="center" vertical="center" wrapText="1" readingOrder="1"/>
    </xf>
    <xf numFmtId="0" fontId="13" fillId="4" borderId="5" xfId="0" applyFont="1" applyFill="1" applyBorder="1" applyAlignment="1">
      <alignment horizontal="center" vertical="center" wrapText="1" readingOrder="1"/>
    </xf>
    <xf numFmtId="4" fontId="9" fillId="4" borderId="5" xfId="0" applyNumberFormat="1" applyFont="1" applyFill="1" applyBorder="1" applyAlignment="1">
      <alignment horizontal="right" vertical="center" wrapText="1" readingOrder="1"/>
    </xf>
    <xf numFmtId="164" fontId="9" fillId="4" borderId="5" xfId="3" applyNumberFormat="1" applyFont="1" applyFill="1" applyBorder="1" applyAlignment="1">
      <alignment horizontal="right" vertical="center" wrapText="1" readingOrder="1"/>
    </xf>
    <xf numFmtId="0" fontId="12" fillId="0" borderId="0" xfId="0" applyFont="1"/>
    <xf numFmtId="0" fontId="14" fillId="0" borderId="6" xfId="0" applyFont="1" applyBorder="1" applyAlignment="1">
      <alignment horizontal="left" vertical="center" wrapText="1" readingOrder="1"/>
    </xf>
    <xf numFmtId="0" fontId="14" fillId="0" borderId="6" xfId="0" applyFont="1" applyBorder="1" applyAlignment="1">
      <alignment horizontal="center" vertical="center" wrapText="1" readingOrder="1"/>
    </xf>
    <xf numFmtId="0" fontId="15" fillId="0" borderId="6" xfId="0" applyFont="1" applyBorder="1" applyAlignment="1">
      <alignment horizontal="center" vertical="center" wrapText="1" readingOrder="1"/>
    </xf>
    <xf numFmtId="4" fontId="14" fillId="2" borderId="6" xfId="0" applyNumberFormat="1" applyFont="1" applyFill="1" applyBorder="1" applyAlignment="1" applyProtection="1">
      <alignment vertical="center" wrapText="1"/>
      <protection locked="0"/>
    </xf>
    <xf numFmtId="4" fontId="14" fillId="0" borderId="6" xfId="0" applyNumberFormat="1" applyFont="1" applyBorder="1" applyAlignment="1">
      <alignment horizontal="right" vertical="center" wrapText="1" readingOrder="1"/>
    </xf>
    <xf numFmtId="164" fontId="14" fillId="0" borderId="6" xfId="3" applyNumberFormat="1" applyFont="1" applyBorder="1" applyAlignment="1">
      <alignment horizontal="right" vertical="center" wrapText="1" readingOrder="1"/>
    </xf>
    <xf numFmtId="0" fontId="16" fillId="0" borderId="0" xfId="0" applyFont="1"/>
    <xf numFmtId="0" fontId="14" fillId="0" borderId="7" xfId="0" applyFont="1" applyBorder="1" applyAlignment="1">
      <alignment horizontal="left" vertical="center" wrapText="1" readingOrder="1"/>
    </xf>
    <xf numFmtId="0" fontId="14" fillId="0" borderId="7" xfId="0" applyFont="1" applyBorder="1" applyAlignment="1">
      <alignment horizontal="center" vertical="center" wrapText="1" readingOrder="1"/>
    </xf>
    <xf numFmtId="0" fontId="15" fillId="0" borderId="7" xfId="0" applyFont="1" applyBorder="1" applyAlignment="1">
      <alignment horizontal="center" vertical="center" wrapText="1" readingOrder="1"/>
    </xf>
    <xf numFmtId="4" fontId="14" fillId="2" borderId="7" xfId="0" applyNumberFormat="1" applyFont="1" applyFill="1" applyBorder="1" applyAlignment="1" applyProtection="1">
      <alignment vertical="center" wrapText="1"/>
      <protection locked="0"/>
    </xf>
    <xf numFmtId="4" fontId="14" fillId="0" borderId="7" xfId="0" applyNumberFormat="1" applyFont="1" applyBorder="1" applyAlignment="1">
      <alignment horizontal="right" vertical="center" wrapText="1" readingOrder="1"/>
    </xf>
    <xf numFmtId="164" fontId="14" fillId="0" borderId="7" xfId="3" applyNumberFormat="1" applyFont="1" applyBorder="1" applyAlignment="1">
      <alignment horizontal="right" vertical="center" wrapText="1" readingOrder="1"/>
    </xf>
    <xf numFmtId="0" fontId="8" fillId="0" borderId="0" xfId="0" applyFont="1"/>
    <xf numFmtId="0" fontId="17" fillId="0" borderId="7" xfId="0" applyFont="1" applyBorder="1" applyAlignment="1">
      <alignment horizontal="left" vertical="center" wrapText="1" readingOrder="1"/>
    </xf>
    <xf numFmtId="0" fontId="17" fillId="0" borderId="7" xfId="0" applyFont="1" applyBorder="1" applyAlignment="1">
      <alignment horizontal="center" vertical="center" wrapText="1" readingOrder="1"/>
    </xf>
    <xf numFmtId="0" fontId="18" fillId="0" borderId="7" xfId="0" applyFont="1" applyBorder="1" applyAlignment="1">
      <alignment horizontal="center" vertical="center" wrapText="1" readingOrder="1"/>
    </xf>
    <xf numFmtId="4" fontId="17" fillId="2" borderId="7" xfId="0" applyNumberFormat="1" applyFont="1" applyFill="1" applyBorder="1" applyAlignment="1" applyProtection="1">
      <alignment vertical="center" wrapText="1"/>
      <protection locked="0"/>
    </xf>
    <xf numFmtId="4" fontId="17" fillId="0" borderId="7" xfId="0" applyNumberFormat="1" applyFont="1" applyBorder="1" applyAlignment="1">
      <alignment horizontal="right" vertical="center" wrapText="1" readingOrder="1"/>
    </xf>
    <xf numFmtId="164" fontId="17" fillId="0" borderId="7" xfId="3" applyNumberFormat="1" applyFont="1" applyBorder="1" applyAlignment="1">
      <alignment horizontal="right" vertical="center" wrapText="1" readingOrder="1"/>
    </xf>
    <xf numFmtId="0" fontId="19" fillId="0" borderId="7" xfId="0" applyFont="1" applyBorder="1" applyAlignment="1">
      <alignment horizontal="left" vertical="center" wrapText="1" readingOrder="1"/>
    </xf>
    <xf numFmtId="0" fontId="19" fillId="0" borderId="7" xfId="0" applyFont="1" applyBorder="1" applyAlignment="1">
      <alignment horizontal="center" vertical="center" wrapText="1" readingOrder="1"/>
    </xf>
    <xf numFmtId="0" fontId="20" fillId="0" borderId="7" xfId="0" applyFont="1" applyBorder="1" applyAlignment="1">
      <alignment horizontal="center" vertical="center" wrapText="1" readingOrder="1"/>
    </xf>
    <xf numFmtId="4" fontId="19" fillId="2" borderId="7" xfId="0" applyNumberFormat="1" applyFont="1" applyFill="1" applyBorder="1" applyAlignment="1" applyProtection="1">
      <alignment vertical="center" wrapText="1"/>
      <protection locked="0"/>
    </xf>
    <xf numFmtId="4" fontId="19" fillId="0" borderId="7" xfId="0" applyNumberFormat="1" applyFont="1" applyBorder="1" applyAlignment="1">
      <alignment horizontal="right" vertical="center" wrapText="1" readingOrder="1"/>
    </xf>
    <xf numFmtId="4" fontId="8" fillId="0" borderId="7" xfId="0" applyNumberFormat="1" applyFont="1" applyBorder="1" applyAlignment="1">
      <alignment horizontal="right" vertical="center" wrapText="1" readingOrder="1"/>
    </xf>
    <xf numFmtId="164" fontId="19" fillId="0" borderId="7" xfId="3" applyNumberFormat="1" applyFont="1" applyBorder="1" applyAlignment="1">
      <alignment horizontal="right" vertical="center" wrapText="1" readingOrder="1"/>
    </xf>
    <xf numFmtId="0" fontId="19" fillId="0" borderId="7" xfId="0" applyFont="1" applyBorder="1" applyAlignment="1">
      <alignment vertical="center" wrapText="1" readingOrder="1"/>
    </xf>
    <xf numFmtId="0" fontId="21" fillId="0" borderId="0" xfId="0" applyFont="1"/>
    <xf numFmtId="0" fontId="19" fillId="0" borderId="1" xfId="0" applyFont="1" applyBorder="1" applyAlignment="1">
      <alignment horizontal="center" vertical="center" wrapText="1" readingOrder="1"/>
    </xf>
    <xf numFmtId="0" fontId="14" fillId="0" borderId="7" xfId="0" applyFont="1" applyBorder="1" applyAlignment="1">
      <alignment vertical="center" wrapText="1" readingOrder="1"/>
    </xf>
    <xf numFmtId="0" fontId="19" fillId="5" borderId="7" xfId="0" applyFont="1" applyFill="1" applyBorder="1" applyAlignment="1">
      <alignment vertical="center" wrapText="1" readingOrder="1"/>
    </xf>
    <xf numFmtId="0" fontId="19" fillId="5" borderId="7" xfId="0" applyFont="1" applyFill="1" applyBorder="1" applyAlignment="1">
      <alignment horizontal="center" vertical="center" wrapText="1" readingOrder="1"/>
    </xf>
    <xf numFmtId="0" fontId="20" fillId="5" borderId="7" xfId="0" applyFont="1" applyFill="1" applyBorder="1" applyAlignment="1">
      <alignment horizontal="center" vertical="center" wrapText="1" readingOrder="1"/>
    </xf>
    <xf numFmtId="0" fontId="19" fillId="5" borderId="7" xfId="0" applyFont="1" applyFill="1" applyBorder="1" applyAlignment="1" applyProtection="1">
      <alignment vertical="center" wrapText="1"/>
      <protection locked="0"/>
    </xf>
    <xf numFmtId="4" fontId="19" fillId="5" borderId="7" xfId="0" applyNumberFormat="1" applyFont="1" applyFill="1" applyBorder="1" applyAlignment="1">
      <alignment horizontal="right" vertical="center" wrapText="1" readingOrder="1"/>
    </xf>
    <xf numFmtId="4" fontId="8" fillId="5" borderId="7" xfId="0" applyNumberFormat="1" applyFont="1" applyFill="1" applyBorder="1" applyAlignment="1">
      <alignment horizontal="right" vertical="center" wrapText="1" readingOrder="1"/>
    </xf>
    <xf numFmtId="164" fontId="19" fillId="5" borderId="7" xfId="3" applyNumberFormat="1" applyFont="1" applyFill="1" applyBorder="1" applyAlignment="1">
      <alignment horizontal="right" vertical="center" wrapText="1" readingOrder="1"/>
    </xf>
    <xf numFmtId="0" fontId="20" fillId="0" borderId="7" xfId="0" applyFont="1" applyBorder="1" applyAlignment="1">
      <alignment vertical="center" wrapText="1" readingOrder="1"/>
    </xf>
    <xf numFmtId="0" fontId="20" fillId="0" borderId="8" xfId="0" applyFont="1" applyBorder="1" applyAlignment="1">
      <alignment horizontal="left" vertical="center" wrapText="1" readingOrder="1"/>
    </xf>
    <xf numFmtId="4" fontId="20" fillId="0" borderId="7" xfId="0" applyNumberFormat="1" applyFont="1" applyBorder="1" applyAlignment="1">
      <alignment horizontal="right" vertical="center" wrapText="1" readingOrder="1"/>
    </xf>
    <xf numFmtId="4" fontId="22" fillId="0" borderId="8" xfId="0" applyNumberFormat="1" applyFont="1" applyBorder="1" applyAlignment="1">
      <alignment horizontal="right" vertical="center" wrapText="1" readingOrder="1"/>
    </xf>
    <xf numFmtId="164" fontId="20" fillId="0" borderId="7" xfId="3" applyNumberFormat="1" applyFont="1" applyBorder="1" applyAlignment="1">
      <alignment horizontal="right" vertical="center" wrapText="1" readingOrder="1"/>
    </xf>
    <xf numFmtId="0" fontId="23" fillId="0" borderId="0" xfId="0" applyFont="1"/>
    <xf numFmtId="0" fontId="20" fillId="0" borderId="7" xfId="0" applyFont="1" applyBorder="1" applyAlignment="1">
      <alignment horizontal="left" vertical="center" wrapText="1" readingOrder="1"/>
    </xf>
    <xf numFmtId="4" fontId="22" fillId="0" borderId="7" xfId="0" applyNumberFormat="1" applyFont="1" applyBorder="1" applyAlignment="1">
      <alignment horizontal="right" vertical="center" wrapText="1" readingOrder="1"/>
    </xf>
    <xf numFmtId="0" fontId="19" fillId="0" borderId="8" xfId="0" applyFont="1" applyBorder="1" applyAlignment="1">
      <alignment vertical="center" wrapText="1" readingOrder="1"/>
    </xf>
    <xf numFmtId="0" fontId="19" fillId="0" borderId="8" xfId="0" applyFont="1" applyBorder="1" applyAlignment="1">
      <alignment horizontal="center" vertical="center" wrapText="1" readingOrder="1"/>
    </xf>
    <xf numFmtId="0" fontId="20" fillId="0" borderId="8" xfId="0" applyFont="1" applyBorder="1" applyAlignment="1">
      <alignment horizontal="center" vertical="center" wrapText="1" readingOrder="1"/>
    </xf>
    <xf numFmtId="0" fontId="19" fillId="0" borderId="8" xfId="0" applyFont="1" applyBorder="1" applyAlignment="1">
      <alignment horizontal="left" vertical="center" wrapText="1" readingOrder="1"/>
    </xf>
    <xf numFmtId="4" fontId="19" fillId="0" borderId="8" xfId="0" applyNumberFormat="1" applyFont="1" applyBorder="1" applyAlignment="1">
      <alignment horizontal="right" vertical="center" wrapText="1" readingOrder="1"/>
    </xf>
    <xf numFmtId="4" fontId="8" fillId="0" borderId="8" xfId="0" applyNumberFormat="1" applyFont="1" applyBorder="1" applyAlignment="1">
      <alignment horizontal="right" vertical="center" wrapText="1" readingOrder="1"/>
    </xf>
    <xf numFmtId="164" fontId="19" fillId="0" borderId="8" xfId="3" applyNumberFormat="1" applyFont="1" applyBorder="1" applyAlignment="1">
      <alignment horizontal="right" vertical="center" wrapText="1" readingOrder="1"/>
    </xf>
    <xf numFmtId="0" fontId="9" fillId="4" borderId="9" xfId="0" applyFont="1" applyFill="1" applyBorder="1" applyAlignment="1">
      <alignment horizontal="left" vertical="center" wrapText="1" readingOrder="1"/>
    </xf>
    <xf numFmtId="0" fontId="9" fillId="4" borderId="9" xfId="0" applyFont="1" applyFill="1" applyBorder="1" applyAlignment="1">
      <alignment horizontal="center" vertical="center" wrapText="1" readingOrder="1"/>
    </xf>
    <xf numFmtId="0" fontId="13" fillId="4" borderId="9" xfId="0" applyFont="1" applyFill="1" applyBorder="1" applyAlignment="1">
      <alignment horizontal="center" vertical="center" wrapText="1" readingOrder="1"/>
    </xf>
    <xf numFmtId="4" fontId="9" fillId="4" borderId="9" xfId="0" applyNumberFormat="1" applyFont="1" applyFill="1" applyBorder="1" applyAlignment="1">
      <alignment horizontal="right" vertical="center" wrapText="1" readingOrder="1"/>
    </xf>
    <xf numFmtId="164" fontId="9" fillId="4" borderId="9" xfId="3" applyNumberFormat="1" applyFont="1" applyFill="1" applyBorder="1" applyAlignment="1">
      <alignment horizontal="right" vertical="center" wrapText="1" readingOrder="1"/>
    </xf>
    <xf numFmtId="43" fontId="24" fillId="0" borderId="9" xfId="1" applyFont="1" applyFill="1" applyBorder="1" applyAlignment="1">
      <alignment horizontal="left" vertical="center" wrapText="1" readingOrder="1"/>
    </xf>
    <xf numFmtId="43" fontId="14" fillId="0" borderId="9" xfId="1" applyFont="1" applyFill="1" applyBorder="1" applyAlignment="1">
      <alignment horizontal="center" vertical="center" wrapText="1" readingOrder="1"/>
    </xf>
    <xf numFmtId="43" fontId="15" fillId="0" borderId="9" xfId="1" applyFont="1" applyFill="1" applyBorder="1" applyAlignment="1">
      <alignment horizontal="center" vertical="center" wrapText="1" readingOrder="1"/>
    </xf>
    <xf numFmtId="43" fontId="14" fillId="2" borderId="9" xfId="1" applyFont="1" applyFill="1" applyBorder="1" applyAlignment="1" applyProtection="1">
      <alignment vertical="center" wrapText="1"/>
      <protection locked="0"/>
    </xf>
    <xf numFmtId="4" fontId="14" fillId="0" borderId="9" xfId="1" applyNumberFormat="1" applyFont="1" applyFill="1" applyBorder="1" applyAlignment="1">
      <alignment horizontal="right" vertical="center" wrapText="1" readingOrder="1"/>
    </xf>
    <xf numFmtId="164" fontId="14" fillId="0" borderId="9" xfId="3" applyNumberFormat="1" applyFont="1" applyFill="1" applyBorder="1" applyAlignment="1">
      <alignment horizontal="right" vertical="center" wrapText="1" readingOrder="1"/>
    </xf>
    <xf numFmtId="43" fontId="3" fillId="0" borderId="0" xfId="1" applyFont="1" applyFill="1" applyBorder="1"/>
    <xf numFmtId="43" fontId="16" fillId="0" borderId="0" xfId="1" applyFont="1" applyFill="1" applyBorder="1"/>
    <xf numFmtId="0" fontId="24" fillId="0" borderId="6" xfId="0" applyFont="1" applyBorder="1" applyAlignment="1">
      <alignment horizontal="left" vertical="center" wrapText="1" readingOrder="1"/>
    </xf>
    <xf numFmtId="0" fontId="17" fillId="0" borderId="7" xfId="0" applyFont="1" applyBorder="1" applyAlignment="1">
      <alignment vertical="center" wrapText="1" readingOrder="1"/>
    </xf>
    <xf numFmtId="0" fontId="25" fillId="0" borderId="0" xfId="0" applyFont="1"/>
    <xf numFmtId="0" fontId="14" fillId="0" borderId="9" xfId="0" applyFont="1" applyBorder="1" applyAlignment="1">
      <alignment horizontal="left" vertical="center" wrapText="1" readingOrder="1"/>
    </xf>
    <xf numFmtId="0" fontId="14" fillId="0" borderId="9" xfId="0" applyFont="1" applyBorder="1" applyAlignment="1">
      <alignment horizontal="center" vertical="center" wrapText="1" readingOrder="1"/>
    </xf>
    <xf numFmtId="0" fontId="15" fillId="0" borderId="9" xfId="0" applyFont="1" applyBorder="1" applyAlignment="1">
      <alignment horizontal="center" vertical="center" wrapText="1" readingOrder="1"/>
    </xf>
    <xf numFmtId="4" fontId="14" fillId="2" borderId="9" xfId="0" applyNumberFormat="1" applyFont="1" applyFill="1" applyBorder="1" applyAlignment="1" applyProtection="1">
      <alignment vertical="center" wrapText="1"/>
      <protection locked="0"/>
    </xf>
    <xf numFmtId="4" fontId="14" fillId="0" borderId="9" xfId="0" applyNumberFormat="1" applyFont="1" applyBorder="1" applyAlignment="1">
      <alignment horizontal="right" vertical="center" wrapText="1" readingOrder="1"/>
    </xf>
    <xf numFmtId="164" fontId="14" fillId="0" borderId="9" xfId="3" applyNumberFormat="1" applyFont="1" applyBorder="1" applyAlignment="1">
      <alignment horizontal="right" vertical="center" wrapText="1" readingOrder="1"/>
    </xf>
    <xf numFmtId="0" fontId="19" fillId="6" borderId="7" xfId="0" applyFont="1" applyFill="1" applyBorder="1" applyAlignment="1">
      <alignment vertical="center" wrapText="1" readingOrder="1"/>
    </xf>
    <xf numFmtId="0" fontId="19" fillId="6" borderId="7" xfId="0" applyFont="1" applyFill="1" applyBorder="1" applyAlignment="1">
      <alignment horizontal="center" vertical="center" wrapText="1" readingOrder="1"/>
    </xf>
    <xf numFmtId="0" fontId="20" fillId="6" borderId="7" xfId="0" applyFont="1" applyFill="1" applyBorder="1" applyAlignment="1">
      <alignment horizontal="center" vertical="center" wrapText="1" readingOrder="1"/>
    </xf>
    <xf numFmtId="0" fontId="19" fillId="6" borderId="7" xfId="0" applyFont="1" applyFill="1" applyBorder="1" applyAlignment="1">
      <alignment horizontal="left" vertical="center" wrapText="1" readingOrder="1"/>
    </xf>
    <xf numFmtId="4" fontId="19" fillId="6" borderId="7" xfId="0" applyNumberFormat="1" applyFont="1" applyFill="1" applyBorder="1" applyAlignment="1">
      <alignment horizontal="right" vertical="center" wrapText="1" readingOrder="1"/>
    </xf>
    <xf numFmtId="4" fontId="8" fillId="6" borderId="7" xfId="0" applyNumberFormat="1" applyFont="1" applyFill="1" applyBorder="1" applyAlignment="1">
      <alignment horizontal="right" vertical="center" wrapText="1" readingOrder="1"/>
    </xf>
    <xf numFmtId="164" fontId="19" fillId="6" borderId="7" xfId="3" applyNumberFormat="1" applyFont="1" applyFill="1" applyBorder="1" applyAlignment="1">
      <alignment horizontal="right" vertical="center" wrapText="1" readingOrder="1"/>
    </xf>
    <xf numFmtId="0" fontId="3" fillId="6" borderId="0" xfId="0" applyFont="1" applyFill="1"/>
    <xf numFmtId="0" fontId="8" fillId="6" borderId="0" xfId="0" applyFont="1" applyFill="1"/>
    <xf numFmtId="0" fontId="19" fillId="6" borderId="8" xfId="0" applyFont="1" applyFill="1" applyBorder="1" applyAlignment="1">
      <alignment vertical="center" wrapText="1" readingOrder="1"/>
    </xf>
    <xf numFmtId="0" fontId="19" fillId="6" borderId="8" xfId="0" applyFont="1" applyFill="1" applyBorder="1" applyAlignment="1">
      <alignment horizontal="center" vertical="center" wrapText="1" readingOrder="1"/>
    </xf>
    <xf numFmtId="0" fontId="20" fillId="6" borderId="8" xfId="0" applyFont="1" applyFill="1" applyBorder="1" applyAlignment="1">
      <alignment horizontal="center" vertical="center" wrapText="1" readingOrder="1"/>
    </xf>
    <xf numFmtId="0" fontId="19" fillId="6" borderId="8" xfId="0" applyFont="1" applyFill="1" applyBorder="1" applyAlignment="1">
      <alignment horizontal="left" vertical="center" wrapText="1" readingOrder="1"/>
    </xf>
    <xf numFmtId="4" fontId="19" fillId="6" borderId="8" xfId="0" applyNumberFormat="1" applyFont="1" applyFill="1" applyBorder="1" applyAlignment="1">
      <alignment horizontal="right" vertical="center" wrapText="1" readingOrder="1"/>
    </xf>
    <xf numFmtId="4" fontId="8" fillId="6" borderId="8" xfId="0" applyNumberFormat="1" applyFont="1" applyFill="1" applyBorder="1" applyAlignment="1">
      <alignment horizontal="right" vertical="center" wrapText="1" readingOrder="1"/>
    </xf>
    <xf numFmtId="164" fontId="19" fillId="6" borderId="8" xfId="3" applyNumberFormat="1" applyFont="1" applyFill="1" applyBorder="1" applyAlignment="1">
      <alignment horizontal="right" vertical="center" wrapText="1" readingOrder="1"/>
    </xf>
    <xf numFmtId="0" fontId="17" fillId="0" borderId="6" xfId="0" applyFont="1" applyBorder="1" applyAlignment="1">
      <alignment vertical="center" wrapText="1" readingOrder="1"/>
    </xf>
    <xf numFmtId="0" fontId="17" fillId="0" borderId="6" xfId="0" applyFont="1" applyBorder="1" applyAlignment="1">
      <alignment horizontal="center" vertical="center" wrapText="1" readingOrder="1"/>
    </xf>
    <xf numFmtId="0" fontId="18" fillId="0" borderId="6" xfId="0" applyFont="1" applyBorder="1" applyAlignment="1">
      <alignment horizontal="center" vertical="center" wrapText="1" readingOrder="1"/>
    </xf>
    <xf numFmtId="4" fontId="17" fillId="2" borderId="6" xfId="0" applyNumberFormat="1" applyFont="1" applyFill="1" applyBorder="1" applyAlignment="1" applyProtection="1">
      <alignment vertical="center" wrapText="1"/>
      <protection locked="0"/>
    </xf>
    <xf numFmtId="4" fontId="17" fillId="0" borderId="6" xfId="0" applyNumberFormat="1" applyFont="1" applyBorder="1" applyAlignment="1">
      <alignment horizontal="right" vertical="center" wrapText="1" readingOrder="1"/>
    </xf>
    <xf numFmtId="164" fontId="17" fillId="0" borderId="6" xfId="3" applyNumberFormat="1" applyFont="1" applyBorder="1" applyAlignment="1">
      <alignment horizontal="right" vertical="center" wrapText="1" readingOrder="1"/>
    </xf>
    <xf numFmtId="2" fontId="3" fillId="0" borderId="0" xfId="0" applyNumberFormat="1" applyFont="1"/>
    <xf numFmtId="3" fontId="3" fillId="0" borderId="0" xfId="0" applyNumberFormat="1" applyFont="1"/>
    <xf numFmtId="0" fontId="19" fillId="7" borderId="7" xfId="0" applyFont="1" applyFill="1" applyBorder="1" applyAlignment="1">
      <alignment vertical="center" wrapText="1" readingOrder="1"/>
    </xf>
    <xf numFmtId="0" fontId="19" fillId="7" borderId="10" xfId="0" applyFont="1" applyFill="1" applyBorder="1" applyAlignment="1">
      <alignment horizontal="left" vertical="center" wrapText="1" readingOrder="1"/>
    </xf>
    <xf numFmtId="4" fontId="19" fillId="0" borderId="1" xfId="0" applyNumberFormat="1" applyFont="1" applyBorder="1" applyAlignment="1">
      <alignment horizontal="right" vertical="center" wrapText="1" readingOrder="1"/>
    </xf>
    <xf numFmtId="4" fontId="19" fillId="7" borderId="1" xfId="0" applyNumberFormat="1" applyFont="1" applyFill="1" applyBorder="1" applyAlignment="1">
      <alignment horizontal="right" vertical="center" wrapText="1" readingOrder="1"/>
    </xf>
    <xf numFmtId="164" fontId="19" fillId="0" borderId="1" xfId="3" applyNumberFormat="1" applyFont="1" applyBorder="1" applyAlignment="1">
      <alignment horizontal="right" vertical="center" wrapText="1" readingOrder="1"/>
    </xf>
    <xf numFmtId="3" fontId="8" fillId="0" borderId="0" xfId="0" applyNumberFormat="1" applyFont="1"/>
    <xf numFmtId="4" fontId="14" fillId="0" borderId="7" xfId="0" applyNumberFormat="1" applyFont="1" applyBorder="1" applyAlignment="1" applyProtection="1">
      <alignment vertical="center" wrapText="1"/>
      <protection locked="0"/>
    </xf>
    <xf numFmtId="4" fontId="19" fillId="0" borderId="7" xfId="0" applyNumberFormat="1" applyFont="1" applyBorder="1" applyAlignment="1" applyProtection="1">
      <alignment vertical="center" wrapText="1"/>
      <protection locked="0"/>
    </xf>
    <xf numFmtId="4" fontId="19" fillId="0" borderId="8" xfId="0" applyNumberFormat="1" applyFont="1" applyBorder="1" applyAlignment="1" applyProtection="1">
      <alignment vertical="center" wrapText="1"/>
      <protection locked="0"/>
    </xf>
    <xf numFmtId="0" fontId="14" fillId="0" borderId="9" xfId="0" applyFont="1" applyBorder="1" applyAlignment="1">
      <alignment vertical="center" wrapText="1" readingOrder="1"/>
    </xf>
    <xf numFmtId="0" fontId="14" fillId="2" borderId="9" xfId="0" applyFont="1" applyFill="1" applyBorder="1" applyAlignment="1">
      <alignment horizontal="left" vertical="center" wrapText="1" readingOrder="1"/>
    </xf>
    <xf numFmtId="0" fontId="14" fillId="2" borderId="9" xfId="0" applyFont="1" applyFill="1" applyBorder="1" applyAlignment="1">
      <alignment horizontal="center" vertical="center" wrapText="1" readingOrder="1"/>
    </xf>
    <xf numFmtId="0" fontId="15" fillId="2" borderId="9" xfId="0" applyFont="1" applyFill="1" applyBorder="1" applyAlignment="1">
      <alignment horizontal="center" vertical="center" wrapText="1" readingOrder="1"/>
    </xf>
    <xf numFmtId="4" fontId="14" fillId="2" borderId="9" xfId="0" applyNumberFormat="1" applyFont="1" applyFill="1" applyBorder="1" applyAlignment="1">
      <alignment horizontal="right" vertical="center" wrapText="1" readingOrder="1"/>
    </xf>
    <xf numFmtId="164" fontId="14" fillId="2" borderId="9" xfId="3" applyNumberFormat="1" applyFont="1" applyFill="1" applyBorder="1" applyAlignment="1">
      <alignment horizontal="right" vertical="center" wrapText="1" readingOrder="1"/>
    </xf>
    <xf numFmtId="0" fontId="16" fillId="2" borderId="0" xfId="0" applyFont="1" applyFill="1"/>
    <xf numFmtId="0" fontId="10" fillId="8" borderId="9" xfId="0" applyFont="1" applyFill="1" applyBorder="1" applyAlignment="1">
      <alignment vertical="center" wrapText="1" readingOrder="1"/>
    </xf>
    <xf numFmtId="0" fontId="10" fillId="8" borderId="9" xfId="0" applyFont="1" applyFill="1" applyBorder="1" applyAlignment="1">
      <alignment horizontal="center" vertical="center" wrapText="1" readingOrder="1"/>
    </xf>
    <xf numFmtId="0" fontId="11" fillId="8" borderId="9" xfId="0" applyFont="1" applyFill="1" applyBorder="1" applyAlignment="1">
      <alignment horizontal="center" vertical="center" wrapText="1" readingOrder="1"/>
    </xf>
    <xf numFmtId="0" fontId="10" fillId="8" borderId="9" xfId="0" applyFont="1" applyFill="1" applyBorder="1" applyAlignment="1">
      <alignment horizontal="left" vertical="center" wrapText="1" readingOrder="1"/>
    </xf>
    <xf numFmtId="4" fontId="10" fillId="8" borderId="9" xfId="0" applyNumberFormat="1" applyFont="1" applyFill="1" applyBorder="1" applyAlignment="1">
      <alignment horizontal="right" vertical="center" wrapText="1" readingOrder="1"/>
    </xf>
    <xf numFmtId="164" fontId="10" fillId="8" borderId="9" xfId="3" applyNumberFormat="1" applyFont="1" applyFill="1" applyBorder="1" applyAlignment="1">
      <alignment horizontal="right" vertical="center" wrapText="1" readingOrder="1"/>
    </xf>
    <xf numFmtId="164" fontId="3" fillId="0" borderId="0" xfId="3" applyNumberFormat="1" applyFont="1"/>
    <xf numFmtId="10" fontId="26" fillId="0" borderId="0" xfId="3" applyNumberFormat="1" applyFont="1" applyFill="1" applyBorder="1" applyAlignment="1">
      <alignment vertical="center"/>
    </xf>
    <xf numFmtId="0" fontId="19" fillId="2" borderId="6" xfId="0" applyFont="1" applyFill="1" applyBorder="1" applyAlignment="1">
      <alignment vertical="center" wrapText="1" readingOrder="1"/>
    </xf>
    <xf numFmtId="0" fontId="19" fillId="2" borderId="6" xfId="0" applyFont="1" applyFill="1" applyBorder="1" applyAlignment="1">
      <alignment horizontal="center" vertical="center" wrapText="1" readingOrder="1"/>
    </xf>
    <xf numFmtId="0" fontId="20" fillId="2" borderId="6" xfId="0" applyFont="1" applyFill="1" applyBorder="1" applyAlignment="1">
      <alignment horizontal="center" vertical="center" wrapText="1" readingOrder="1"/>
    </xf>
    <xf numFmtId="0" fontId="19" fillId="2" borderId="6" xfId="0" applyFont="1" applyFill="1" applyBorder="1" applyAlignment="1">
      <alignment horizontal="left" vertical="center" wrapText="1" readingOrder="1"/>
    </xf>
    <xf numFmtId="4" fontId="19" fillId="2" borderId="6" xfId="0" applyNumberFormat="1" applyFont="1" applyFill="1" applyBorder="1" applyAlignment="1">
      <alignment horizontal="right" vertical="center" wrapText="1" readingOrder="1"/>
    </xf>
    <xf numFmtId="164" fontId="19" fillId="2" borderId="6" xfId="3" applyNumberFormat="1" applyFont="1" applyFill="1" applyBorder="1" applyAlignment="1">
      <alignment horizontal="right" vertical="center" wrapText="1" readingOrder="1"/>
    </xf>
    <xf numFmtId="10" fontId="26" fillId="0" borderId="0" xfId="3" applyNumberFormat="1" applyFont="1" applyFill="1" applyBorder="1"/>
    <xf numFmtId="0" fontId="8" fillId="2" borderId="0" xfId="0" applyFont="1" applyFill="1"/>
    <xf numFmtId="0" fontId="20" fillId="2" borderId="9" xfId="0" applyFont="1" applyFill="1" applyBorder="1" applyAlignment="1">
      <alignment horizontal="center" vertical="center" wrapText="1" readingOrder="1"/>
    </xf>
    <xf numFmtId="0" fontId="19" fillId="2" borderId="7" xfId="0" applyFont="1" applyFill="1" applyBorder="1" applyAlignment="1">
      <alignment vertical="center" wrapText="1" readingOrder="1"/>
    </xf>
    <xf numFmtId="0" fontId="19" fillId="2" borderId="7" xfId="0" applyFont="1" applyFill="1" applyBorder="1" applyAlignment="1">
      <alignment horizontal="center" vertical="center" wrapText="1" readingOrder="1"/>
    </xf>
    <xf numFmtId="0" fontId="20" fillId="2" borderId="7" xfId="0" applyFont="1" applyFill="1" applyBorder="1" applyAlignment="1">
      <alignment horizontal="center" vertical="center" wrapText="1" readingOrder="1"/>
    </xf>
    <xf numFmtId="0" fontId="19" fillId="2" borderId="7" xfId="0" applyFont="1" applyFill="1" applyBorder="1" applyAlignment="1">
      <alignment horizontal="left" vertical="center" wrapText="1" readingOrder="1"/>
    </xf>
    <xf numFmtId="4" fontId="19" fillId="2" borderId="7" xfId="0" applyNumberFormat="1" applyFont="1" applyFill="1" applyBorder="1" applyAlignment="1">
      <alignment horizontal="right" vertical="center" wrapText="1" readingOrder="1"/>
    </xf>
    <xf numFmtId="164" fontId="19" fillId="2" borderId="7" xfId="3" applyNumberFormat="1" applyFont="1" applyFill="1" applyBorder="1" applyAlignment="1">
      <alignment horizontal="right" vertical="center" wrapText="1" readingOrder="1"/>
    </xf>
    <xf numFmtId="10" fontId="3" fillId="0" borderId="0" xfId="3" applyNumberFormat="1" applyFont="1" applyFill="1" applyBorder="1"/>
    <xf numFmtId="164" fontId="3" fillId="0" borderId="0" xfId="3" applyNumberFormat="1" applyFont="1" applyFill="1"/>
    <xf numFmtId="4" fontId="8" fillId="2" borderId="7" xfId="0" applyNumberFormat="1" applyFont="1" applyFill="1" applyBorder="1" applyAlignment="1">
      <alignment horizontal="right" vertical="center" wrapText="1" readingOrder="1"/>
    </xf>
    <xf numFmtId="164" fontId="3" fillId="0" borderId="0" xfId="3" applyNumberFormat="1" applyFont="1" applyFill="1" applyBorder="1"/>
    <xf numFmtId="165" fontId="3" fillId="0" borderId="0" xfId="2" applyFont="1"/>
    <xf numFmtId="166" fontId="3" fillId="0" borderId="0" xfId="0" applyNumberFormat="1" applyFont="1"/>
    <xf numFmtId="4" fontId="19" fillId="0" borderId="6" xfId="0" applyNumberFormat="1" applyFont="1" applyBorder="1" applyAlignment="1">
      <alignment horizontal="right" vertical="center" wrapText="1" readingOrder="1"/>
    </xf>
    <xf numFmtId="0" fontId="19" fillId="2" borderId="11" xfId="0" applyFont="1" applyFill="1" applyBorder="1" applyAlignment="1">
      <alignment vertical="center" wrapText="1" readingOrder="1"/>
    </xf>
    <xf numFmtId="0" fontId="19" fillId="2" borderId="11" xfId="0" applyFont="1" applyFill="1" applyBorder="1" applyAlignment="1">
      <alignment horizontal="center" vertical="center" wrapText="1" readingOrder="1"/>
    </xf>
    <xf numFmtId="0" fontId="20" fillId="2" borderId="11" xfId="0" applyFont="1" applyFill="1" applyBorder="1" applyAlignment="1">
      <alignment horizontal="center" vertical="center" wrapText="1" readingOrder="1"/>
    </xf>
    <xf numFmtId="0" fontId="19" fillId="2" borderId="11" xfId="0" applyFont="1" applyFill="1" applyBorder="1" applyAlignment="1">
      <alignment horizontal="left" vertical="center" wrapText="1" readingOrder="1"/>
    </xf>
    <xf numFmtId="4" fontId="19" fillId="2" borderId="11" xfId="0" applyNumberFormat="1" applyFont="1" applyFill="1" applyBorder="1" applyAlignment="1">
      <alignment horizontal="right" vertical="center" wrapText="1" readingOrder="1"/>
    </xf>
    <xf numFmtId="164" fontId="19" fillId="2" borderId="11" xfId="3" applyNumberFormat="1" applyFont="1" applyFill="1" applyBorder="1" applyAlignment="1">
      <alignment horizontal="right" vertical="center" wrapText="1" readingOrder="1"/>
    </xf>
    <xf numFmtId="10" fontId="3" fillId="0" borderId="0" xfId="3" applyNumberFormat="1" applyFont="1" applyFill="1" applyBorder="1" applyAlignment="1">
      <alignment vertical="center"/>
    </xf>
    <xf numFmtId="0" fontId="19" fillId="0" borderId="6" xfId="0" applyFont="1" applyBorder="1" applyAlignment="1">
      <alignment vertical="center" wrapText="1" readingOrder="1"/>
    </xf>
    <xf numFmtId="0" fontId="19" fillId="0" borderId="11" xfId="0" applyFont="1" applyBorder="1" applyAlignment="1">
      <alignment vertical="center" wrapText="1" readingOrder="1"/>
    </xf>
    <xf numFmtId="4" fontId="10" fillId="3" borderId="9" xfId="0" applyNumberFormat="1" applyFont="1" applyFill="1" applyBorder="1" applyAlignment="1">
      <alignment horizontal="right" vertical="center" wrapText="1" readingOrder="1"/>
    </xf>
    <xf numFmtId="164" fontId="10" fillId="3" borderId="9" xfId="3" applyNumberFormat="1" applyFont="1" applyFill="1" applyBorder="1" applyAlignment="1">
      <alignment horizontal="right" vertical="center" wrapText="1" readingOrder="1"/>
    </xf>
    <xf numFmtId="4" fontId="3" fillId="0" borderId="0" xfId="0" applyNumberFormat="1" applyFont="1"/>
    <xf numFmtId="17" fontId="10" fillId="3" borderId="12" xfId="0" applyNumberFormat="1" applyFont="1" applyFill="1" applyBorder="1" applyAlignment="1">
      <alignment vertical="center" wrapText="1" readingOrder="1"/>
    </xf>
    <xf numFmtId="0" fontId="10" fillId="3" borderId="12" xfId="0" applyFont="1" applyFill="1" applyBorder="1" applyAlignment="1">
      <alignment horizontal="center" vertical="center" wrapText="1" readingOrder="1"/>
    </xf>
    <xf numFmtId="4" fontId="10" fillId="3" borderId="12" xfId="0" applyNumberFormat="1" applyFont="1" applyFill="1" applyBorder="1" applyAlignment="1">
      <alignment horizontal="right" vertical="center" wrapText="1" readingOrder="1"/>
    </xf>
    <xf numFmtId="0" fontId="8" fillId="0" borderId="0" xfId="0" applyFont="1" applyFill="1" applyBorder="1" applyAlignment="1">
      <alignment horizontal="left" vertical="center" wrapText="1" readingOrder="1"/>
    </xf>
    <xf numFmtId="4" fontId="3" fillId="0" borderId="0" xfId="0" applyNumberFormat="1" applyFont="1" applyFill="1" applyBorder="1"/>
    <xf numFmtId="0" fontId="3" fillId="0" borderId="0" xfId="0" applyFont="1" applyBorder="1"/>
    <xf numFmtId="4" fontId="3" fillId="0" borderId="0" xfId="0" applyNumberFormat="1" applyFont="1" applyBorder="1"/>
    <xf numFmtId="0" fontId="2" fillId="6" borderId="0" xfId="0" applyFont="1" applyFill="1" applyBorder="1" applyAlignment="1">
      <alignment horizontal="center" vertical="center" wrapText="1" readingOrder="1"/>
    </xf>
    <xf numFmtId="3" fontId="4" fillId="0" borderId="2" xfId="0" applyNumberFormat="1" applyFont="1" applyBorder="1" applyAlignment="1">
      <alignment horizontal="center" vertical="center" wrapText="1" readingOrder="1"/>
    </xf>
    <xf numFmtId="3" fontId="4" fillId="0" borderId="0" xfId="0" applyNumberFormat="1" applyFont="1" applyBorder="1" applyAlignment="1">
      <alignment horizontal="center" vertical="center" wrapText="1" readingOrder="1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224117</xdr:colOff>
      <xdr:row>0</xdr:row>
      <xdr:rowOff>123264</xdr:rowOff>
    </xdr:from>
    <xdr:to>
      <xdr:col>1</xdr:col>
      <xdr:colOff>231400</xdr:colOff>
      <xdr:row>2</xdr:row>
      <xdr:rowOff>313764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C4F94CB1-5242-4126-BB48-8622919B5C96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80171" t="29269" b="32791"/>
        <a:stretch/>
      </xdr:blipFill>
      <xdr:spPr>
        <a:xfrm>
          <a:off x="224117" y="123264"/>
          <a:ext cx="1878665" cy="7059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3DAF2-C2CF-49CD-98A0-A6DAFB2E99BA}">
  <dimension ref="A1:Q174"/>
  <sheetViews>
    <sheetView showGridLines="0" tabSelected="1" zoomScale="85" zoomScaleNormal="85" workbookViewId="0">
      <selection activeCell="G17" sqref="G17"/>
    </sheetView>
  </sheetViews>
  <sheetFormatPr baseColWidth="10" defaultColWidth="8.85546875" defaultRowHeight="15" customHeight="1" x14ac:dyDescent="0.25"/>
  <cols>
    <col min="1" max="1" width="28" style="1" customWidth="1"/>
    <col min="2" max="2" width="11.85546875" style="1" customWidth="1"/>
    <col min="3" max="3" width="5.5703125" style="1" customWidth="1"/>
    <col min="4" max="4" width="5" style="1" customWidth="1"/>
    <col min="5" max="5" width="51.140625" style="1" customWidth="1"/>
    <col min="6" max="6" width="25.7109375" style="178" bestFit="1" customWidth="1"/>
    <col min="7" max="10" width="24.140625" style="178" bestFit="1" customWidth="1"/>
    <col min="11" max="11" width="16.28515625" style="1" bestFit="1" customWidth="1"/>
    <col min="12" max="12" width="16.140625" style="1" bestFit="1" customWidth="1"/>
    <col min="13" max="16384" width="8.85546875" style="1"/>
  </cols>
  <sheetData>
    <row r="1" spans="1:17" ht="15" customHeight="1" x14ac:dyDescent="0.25">
      <c r="A1" s="186"/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2"/>
      <c r="L1" s="2"/>
    </row>
    <row r="2" spans="1:17" ht="25.5" customHeight="1" x14ac:dyDescent="0.25">
      <c r="A2" s="186"/>
      <c r="B2" s="188" t="s">
        <v>1</v>
      </c>
      <c r="C2" s="188"/>
      <c r="D2" s="188"/>
      <c r="E2" s="188"/>
      <c r="F2" s="188"/>
      <c r="G2" s="188"/>
      <c r="H2" s="188"/>
      <c r="I2" s="188"/>
      <c r="J2" s="188"/>
      <c r="K2" s="188"/>
      <c r="L2" s="188"/>
    </row>
    <row r="3" spans="1:17" ht="30" customHeight="1" x14ac:dyDescent="0.25">
      <c r="A3" s="186"/>
      <c r="B3" s="187" t="s">
        <v>2</v>
      </c>
      <c r="C3" s="187"/>
      <c r="D3" s="187"/>
      <c r="E3" s="187"/>
      <c r="F3" s="187"/>
      <c r="G3" s="187"/>
      <c r="H3" s="187"/>
      <c r="I3" s="187"/>
      <c r="J3" s="187"/>
      <c r="K3" s="187"/>
      <c r="L3" s="187"/>
    </row>
    <row r="4" spans="1:17" s="8" customFormat="1" ht="34.5" customHeight="1" x14ac:dyDescent="0.25">
      <c r="A4" s="5" t="s">
        <v>3</v>
      </c>
      <c r="B4" s="5" t="s">
        <v>4</v>
      </c>
      <c r="C4" s="5" t="s">
        <v>5</v>
      </c>
      <c r="D4" s="4" t="s">
        <v>6</v>
      </c>
      <c r="E4" s="4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7" t="s">
        <v>281</v>
      </c>
      <c r="L4" s="7" t="s">
        <v>282</v>
      </c>
      <c r="M4" s="1"/>
      <c r="N4" s="1"/>
      <c r="O4" s="1"/>
      <c r="P4" s="1"/>
      <c r="Q4" s="1"/>
    </row>
    <row r="5" spans="1:17" s="15" customFormat="1" ht="15" customHeight="1" x14ac:dyDescent="0.3">
      <c r="A5" s="9" t="s">
        <v>13</v>
      </c>
      <c r="B5" s="11"/>
      <c r="C5" s="11"/>
      <c r="D5" s="10"/>
      <c r="E5" s="12" t="s">
        <v>14</v>
      </c>
      <c r="F5" s="13">
        <f t="shared" ref="F5:J5" si="0">SUM(F6+F40+F118+F134)</f>
        <v>252961000000</v>
      </c>
      <c r="G5" s="13">
        <f t="shared" si="0"/>
        <v>60000000000</v>
      </c>
      <c r="H5" s="13">
        <f t="shared" si="0"/>
        <v>76729903025.770004</v>
      </c>
      <c r="I5" s="13">
        <f t="shared" si="0"/>
        <v>59647867965.200005</v>
      </c>
      <c r="J5" s="13">
        <f t="shared" si="0"/>
        <v>59530336138.210007</v>
      </c>
      <c r="K5" s="14">
        <f>H5/F5</f>
        <v>0.30332700703179544</v>
      </c>
      <c r="L5" s="14">
        <f>I5/F5</f>
        <v>0.23579867238507124</v>
      </c>
      <c r="M5" s="1"/>
      <c r="N5" s="1"/>
      <c r="O5" s="1"/>
      <c r="P5" s="1"/>
      <c r="Q5" s="1"/>
    </row>
    <row r="6" spans="1:17" s="21" customFormat="1" ht="15" customHeight="1" x14ac:dyDescent="0.3">
      <c r="A6" s="16" t="s">
        <v>15</v>
      </c>
      <c r="B6" s="18"/>
      <c r="C6" s="18"/>
      <c r="D6" s="17"/>
      <c r="E6" s="16" t="s">
        <v>16</v>
      </c>
      <c r="F6" s="19">
        <f t="shared" ref="F6:J6" si="1">F7</f>
        <v>150647000000</v>
      </c>
      <c r="G6" s="19">
        <f t="shared" si="1"/>
        <v>0</v>
      </c>
      <c r="H6" s="19">
        <f t="shared" si="1"/>
        <v>48452429856</v>
      </c>
      <c r="I6" s="19">
        <f t="shared" si="1"/>
        <v>48440446360</v>
      </c>
      <c r="J6" s="19">
        <f t="shared" si="1"/>
        <v>48440446360</v>
      </c>
      <c r="K6" s="20">
        <f>H6/F6</f>
        <v>0.32162890635724573</v>
      </c>
      <c r="L6" s="20">
        <f>I6/F6</f>
        <v>0.32154935949604041</v>
      </c>
      <c r="M6" s="1"/>
      <c r="N6" s="1"/>
      <c r="O6" s="1"/>
      <c r="P6" s="1"/>
      <c r="Q6" s="1"/>
    </row>
    <row r="7" spans="1:17" s="28" customFormat="1" ht="15" customHeight="1" x14ac:dyDescent="0.25">
      <c r="A7" s="22" t="s">
        <v>17</v>
      </c>
      <c r="B7" s="24"/>
      <c r="C7" s="24"/>
      <c r="D7" s="23"/>
      <c r="E7" s="25" t="s">
        <v>18</v>
      </c>
      <c r="F7" s="26">
        <f t="shared" ref="F7:J7" si="2">SUM(F8+F21+F29)</f>
        <v>150647000000</v>
      </c>
      <c r="G7" s="26">
        <f t="shared" si="2"/>
        <v>0</v>
      </c>
      <c r="H7" s="26">
        <f t="shared" si="2"/>
        <v>48452429856</v>
      </c>
      <c r="I7" s="26">
        <f t="shared" si="2"/>
        <v>48440446360</v>
      </c>
      <c r="J7" s="26">
        <f t="shared" si="2"/>
        <v>48440446360</v>
      </c>
      <c r="K7" s="27">
        <f>H7/F7</f>
        <v>0.32162890635724573</v>
      </c>
      <c r="L7" s="27">
        <f>I7/F7</f>
        <v>0.32154935949604041</v>
      </c>
      <c r="M7" s="1"/>
      <c r="N7" s="1"/>
      <c r="O7" s="1"/>
      <c r="P7" s="1"/>
      <c r="Q7" s="1"/>
    </row>
    <row r="8" spans="1:17" s="35" customFormat="1" ht="15" customHeight="1" x14ac:dyDescent="0.25">
      <c r="A8" s="29" t="s">
        <v>19</v>
      </c>
      <c r="B8" s="31" t="s">
        <v>20</v>
      </c>
      <c r="C8" s="31">
        <v>10</v>
      </c>
      <c r="D8" s="30" t="s">
        <v>21</v>
      </c>
      <c r="E8" s="32" t="s">
        <v>22</v>
      </c>
      <c r="F8" s="33">
        <f t="shared" ref="F8:J8" si="3">SUM(F9+F19)</f>
        <v>100074000000</v>
      </c>
      <c r="G8" s="33">
        <f t="shared" si="3"/>
        <v>0</v>
      </c>
      <c r="H8" s="33">
        <f t="shared" si="3"/>
        <v>30849681190</v>
      </c>
      <c r="I8" s="33">
        <f t="shared" si="3"/>
        <v>30837697694</v>
      </c>
      <c r="J8" s="33">
        <f t="shared" si="3"/>
        <v>30837697694</v>
      </c>
      <c r="K8" s="34">
        <f>H8/F8</f>
        <v>0.30826869306713034</v>
      </c>
      <c r="L8" s="34">
        <f>I8/F8</f>
        <v>0.30814894671942761</v>
      </c>
      <c r="M8" s="1"/>
      <c r="N8" s="1"/>
      <c r="O8" s="1"/>
      <c r="P8" s="1"/>
      <c r="Q8" s="1"/>
    </row>
    <row r="9" spans="1:17" s="35" customFormat="1" ht="15" customHeight="1" x14ac:dyDescent="0.25">
      <c r="A9" s="36" t="s">
        <v>23</v>
      </c>
      <c r="B9" s="38" t="s">
        <v>20</v>
      </c>
      <c r="C9" s="38">
        <v>10</v>
      </c>
      <c r="D9" s="37" t="s">
        <v>21</v>
      </c>
      <c r="E9" s="39" t="s">
        <v>24</v>
      </c>
      <c r="F9" s="40">
        <f t="shared" ref="F9:J9" si="4">SUM(F10:F18)</f>
        <v>97419000000</v>
      </c>
      <c r="G9" s="40">
        <f t="shared" si="4"/>
        <v>0</v>
      </c>
      <c r="H9" s="40">
        <f t="shared" si="4"/>
        <v>29669680310</v>
      </c>
      <c r="I9" s="40">
        <f t="shared" si="4"/>
        <v>29657696814</v>
      </c>
      <c r="J9" s="40">
        <f t="shared" si="4"/>
        <v>29657696814</v>
      </c>
      <c r="K9" s="41">
        <f>H9/F9</f>
        <v>0.30455743037805766</v>
      </c>
      <c r="L9" s="41">
        <f>I9/F9</f>
        <v>0.30443442053398206</v>
      </c>
      <c r="M9" s="1"/>
      <c r="N9" s="1"/>
      <c r="O9" s="1"/>
      <c r="P9" s="1"/>
      <c r="Q9" s="1"/>
    </row>
    <row r="10" spans="1:17" s="35" customFormat="1" ht="15" customHeight="1" x14ac:dyDescent="0.25">
      <c r="A10" s="42" t="s">
        <v>25</v>
      </c>
      <c r="B10" s="44" t="s">
        <v>20</v>
      </c>
      <c r="C10" s="44" t="s">
        <v>26</v>
      </c>
      <c r="D10" s="43" t="s">
        <v>21</v>
      </c>
      <c r="E10" s="45" t="s">
        <v>27</v>
      </c>
      <c r="F10" s="47">
        <v>64350000000</v>
      </c>
      <c r="G10" s="46">
        <v>0</v>
      </c>
      <c r="H10" s="46">
        <v>23121649429</v>
      </c>
      <c r="I10" s="46">
        <v>23109665933</v>
      </c>
      <c r="J10" s="46">
        <v>23109665933</v>
      </c>
      <c r="K10" s="48"/>
      <c r="L10" s="48"/>
      <c r="M10" s="1"/>
      <c r="N10" s="1"/>
      <c r="O10" s="1"/>
      <c r="P10" s="1"/>
      <c r="Q10" s="1"/>
    </row>
    <row r="11" spans="1:17" s="35" customFormat="1" ht="15" customHeight="1" x14ac:dyDescent="0.25">
      <c r="A11" s="49" t="s">
        <v>28</v>
      </c>
      <c r="B11" s="44" t="s">
        <v>20</v>
      </c>
      <c r="C11" s="44" t="s">
        <v>26</v>
      </c>
      <c r="D11" s="43" t="s">
        <v>21</v>
      </c>
      <c r="E11" s="42" t="s">
        <v>29</v>
      </c>
      <c r="F11" s="47">
        <v>905000000</v>
      </c>
      <c r="G11" s="46">
        <v>0</v>
      </c>
      <c r="H11" s="46">
        <v>350868751</v>
      </c>
      <c r="I11" s="46">
        <v>350868751</v>
      </c>
      <c r="J11" s="46">
        <v>350868751</v>
      </c>
      <c r="K11" s="48"/>
      <c r="L11" s="48"/>
      <c r="M11" s="1"/>
      <c r="N11" s="1"/>
      <c r="O11" s="1"/>
      <c r="P11" s="1"/>
      <c r="Q11" s="1"/>
    </row>
    <row r="12" spans="1:17" s="35" customFormat="1" ht="15" customHeight="1" x14ac:dyDescent="0.25">
      <c r="A12" s="49" t="s">
        <v>30</v>
      </c>
      <c r="B12" s="44" t="s">
        <v>20</v>
      </c>
      <c r="C12" s="44" t="s">
        <v>26</v>
      </c>
      <c r="D12" s="43" t="s">
        <v>21</v>
      </c>
      <c r="E12" s="42" t="s">
        <v>31</v>
      </c>
      <c r="F12" s="47">
        <v>506000000</v>
      </c>
      <c r="G12" s="46">
        <v>0</v>
      </c>
      <c r="H12" s="46">
        <v>140382041</v>
      </c>
      <c r="I12" s="46">
        <v>140382041</v>
      </c>
      <c r="J12" s="46">
        <v>140382041</v>
      </c>
      <c r="K12" s="48"/>
      <c r="L12" s="48"/>
      <c r="M12" s="1"/>
      <c r="N12" s="1"/>
      <c r="O12" s="1"/>
      <c r="P12" s="1"/>
      <c r="Q12" s="1"/>
    </row>
    <row r="13" spans="1:17" s="35" customFormat="1" ht="15" customHeight="1" x14ac:dyDescent="0.25">
      <c r="A13" s="49" t="s">
        <v>32</v>
      </c>
      <c r="B13" s="44" t="s">
        <v>20</v>
      </c>
      <c r="C13" s="44" t="s">
        <v>26</v>
      </c>
      <c r="D13" s="43" t="s">
        <v>21</v>
      </c>
      <c r="E13" s="42" t="s">
        <v>33</v>
      </c>
      <c r="F13" s="47">
        <v>890000000</v>
      </c>
      <c r="G13" s="46">
        <v>0</v>
      </c>
      <c r="H13" s="46">
        <v>383629073</v>
      </c>
      <c r="I13" s="46">
        <v>383629073</v>
      </c>
      <c r="J13" s="46">
        <v>383629073</v>
      </c>
      <c r="K13" s="48"/>
      <c r="L13" s="48"/>
      <c r="M13" s="1"/>
      <c r="N13" s="1"/>
      <c r="O13" s="1"/>
      <c r="P13" s="1"/>
      <c r="Q13" s="1"/>
    </row>
    <row r="14" spans="1:17" s="35" customFormat="1" ht="15" customHeight="1" x14ac:dyDescent="0.25">
      <c r="A14" s="49" t="s">
        <v>34</v>
      </c>
      <c r="B14" s="44" t="s">
        <v>20</v>
      </c>
      <c r="C14" s="44" t="s">
        <v>26</v>
      </c>
      <c r="D14" s="43" t="s">
        <v>21</v>
      </c>
      <c r="E14" s="42" t="s">
        <v>35</v>
      </c>
      <c r="F14" s="47">
        <v>4180000000</v>
      </c>
      <c r="G14" s="46">
        <v>0</v>
      </c>
      <c r="H14" s="46">
        <v>59330143</v>
      </c>
      <c r="I14" s="46">
        <v>59330143</v>
      </c>
      <c r="J14" s="46">
        <v>59330143</v>
      </c>
      <c r="K14" s="48"/>
      <c r="L14" s="48"/>
      <c r="M14" s="1"/>
      <c r="N14" s="1"/>
      <c r="O14" s="1"/>
      <c r="P14" s="1"/>
      <c r="Q14" s="1"/>
    </row>
    <row r="15" spans="1:17" s="35" customFormat="1" ht="15" customHeight="1" x14ac:dyDescent="0.25">
      <c r="A15" s="49" t="s">
        <v>36</v>
      </c>
      <c r="B15" s="44" t="s">
        <v>20</v>
      </c>
      <c r="C15" s="44" t="s">
        <v>26</v>
      </c>
      <c r="D15" s="43" t="s">
        <v>21</v>
      </c>
      <c r="E15" s="42" t="s">
        <v>37</v>
      </c>
      <c r="F15" s="47">
        <v>2540000000</v>
      </c>
      <c r="G15" s="46">
        <v>0</v>
      </c>
      <c r="H15" s="46">
        <v>932948656</v>
      </c>
      <c r="I15" s="46">
        <v>932948656</v>
      </c>
      <c r="J15" s="46">
        <v>932948656</v>
      </c>
      <c r="K15" s="48"/>
      <c r="L15" s="48"/>
      <c r="M15" s="1"/>
      <c r="N15" s="1"/>
      <c r="O15" s="1"/>
      <c r="P15" s="1"/>
      <c r="Q15" s="1"/>
    </row>
    <row r="16" spans="1:17" s="35" customFormat="1" ht="15" customHeight="1" x14ac:dyDescent="0.25">
      <c r="A16" s="49" t="s">
        <v>38</v>
      </c>
      <c r="B16" s="44" t="s">
        <v>20</v>
      </c>
      <c r="C16" s="44" t="s">
        <v>26</v>
      </c>
      <c r="D16" s="43" t="s">
        <v>21</v>
      </c>
      <c r="E16" s="42" t="s">
        <v>39</v>
      </c>
      <c r="F16" s="47">
        <v>13298000000</v>
      </c>
      <c r="G16" s="46">
        <v>0</v>
      </c>
      <c r="H16" s="46">
        <v>3578418291</v>
      </c>
      <c r="I16" s="46">
        <v>3578418291</v>
      </c>
      <c r="J16" s="46">
        <v>3578418291</v>
      </c>
      <c r="K16" s="48"/>
      <c r="L16" s="48"/>
      <c r="M16" s="1"/>
      <c r="N16" s="1"/>
      <c r="O16" s="1"/>
      <c r="P16" s="1"/>
      <c r="Q16" s="1"/>
    </row>
    <row r="17" spans="1:17" s="35" customFormat="1" ht="15" customHeight="1" x14ac:dyDescent="0.25">
      <c r="A17" s="49" t="s">
        <v>40</v>
      </c>
      <c r="B17" s="44" t="s">
        <v>20</v>
      </c>
      <c r="C17" s="44" t="s">
        <v>26</v>
      </c>
      <c r="D17" s="43" t="s">
        <v>21</v>
      </c>
      <c r="E17" s="42" t="s">
        <v>41</v>
      </c>
      <c r="F17" s="47">
        <v>7030000000</v>
      </c>
      <c r="G17" s="46">
        <v>0</v>
      </c>
      <c r="H17" s="46">
        <v>26752685</v>
      </c>
      <c r="I17" s="46">
        <v>26752685</v>
      </c>
      <c r="J17" s="46">
        <v>26752685</v>
      </c>
      <c r="K17" s="48"/>
      <c r="L17" s="48"/>
      <c r="M17" s="1"/>
      <c r="N17" s="1"/>
      <c r="O17" s="1"/>
      <c r="P17" s="1"/>
      <c r="Q17" s="1"/>
    </row>
    <row r="18" spans="1:17" s="35" customFormat="1" ht="15" customHeight="1" x14ac:dyDescent="0.25">
      <c r="A18" s="49" t="s">
        <v>42</v>
      </c>
      <c r="B18" s="44" t="s">
        <v>20</v>
      </c>
      <c r="C18" s="44" t="s">
        <v>26</v>
      </c>
      <c r="D18" s="43" t="s">
        <v>21</v>
      </c>
      <c r="E18" s="42" t="s">
        <v>43</v>
      </c>
      <c r="F18" s="47">
        <v>3720000000</v>
      </c>
      <c r="G18" s="46">
        <v>0</v>
      </c>
      <c r="H18" s="46">
        <v>1075701241</v>
      </c>
      <c r="I18" s="46">
        <v>1075701241</v>
      </c>
      <c r="J18" s="46">
        <v>1075701241</v>
      </c>
      <c r="K18" s="48"/>
      <c r="L18" s="48"/>
      <c r="M18" s="1"/>
      <c r="N18" s="1"/>
      <c r="O18" s="1"/>
      <c r="P18" s="1"/>
      <c r="Q18" s="1"/>
    </row>
    <row r="19" spans="1:17" s="50" customFormat="1" ht="15" customHeight="1" x14ac:dyDescent="0.25">
      <c r="A19" s="36" t="s">
        <v>44</v>
      </c>
      <c r="B19" s="38" t="s">
        <v>20</v>
      </c>
      <c r="C19" s="38">
        <v>10</v>
      </c>
      <c r="D19" s="37" t="s">
        <v>21</v>
      </c>
      <c r="E19" s="39" t="s">
        <v>45</v>
      </c>
      <c r="F19" s="40">
        <f t="shared" ref="F19:J19" si="5">F20</f>
        <v>2655000000</v>
      </c>
      <c r="G19" s="40">
        <f t="shared" si="5"/>
        <v>0</v>
      </c>
      <c r="H19" s="40">
        <f t="shared" si="5"/>
        <v>1180000880</v>
      </c>
      <c r="I19" s="40">
        <f t="shared" si="5"/>
        <v>1180000880</v>
      </c>
      <c r="J19" s="40">
        <f t="shared" si="5"/>
        <v>1180000880</v>
      </c>
      <c r="K19" s="41">
        <f>H19/F19</f>
        <v>0.44444477589453862</v>
      </c>
      <c r="L19" s="41">
        <f>I19/F19</f>
        <v>0.44444477589453862</v>
      </c>
      <c r="M19" s="1"/>
      <c r="N19" s="1"/>
      <c r="O19" s="1"/>
      <c r="P19" s="1"/>
      <c r="Q19" s="1"/>
    </row>
    <row r="20" spans="1:17" s="35" customFormat="1" ht="15" customHeight="1" x14ac:dyDescent="0.25">
      <c r="A20" s="49" t="s">
        <v>46</v>
      </c>
      <c r="B20" s="44" t="s">
        <v>20</v>
      </c>
      <c r="C20" s="44" t="s">
        <v>26</v>
      </c>
      <c r="D20" s="43" t="s">
        <v>21</v>
      </c>
      <c r="E20" s="42" t="s">
        <v>47</v>
      </c>
      <c r="F20" s="47">
        <v>2655000000</v>
      </c>
      <c r="G20" s="46">
        <v>0</v>
      </c>
      <c r="H20" s="46">
        <v>1180000880</v>
      </c>
      <c r="I20" s="46">
        <v>1180000880</v>
      </c>
      <c r="J20" s="46">
        <v>1180000880</v>
      </c>
      <c r="K20" s="48"/>
      <c r="L20" s="48"/>
      <c r="M20" s="1"/>
      <c r="N20" s="1"/>
      <c r="O20" s="1"/>
      <c r="P20" s="1"/>
      <c r="Q20" s="1"/>
    </row>
    <row r="21" spans="1:17" s="35" customFormat="1" ht="15.75" x14ac:dyDescent="0.25">
      <c r="A21" s="29" t="s">
        <v>48</v>
      </c>
      <c r="B21" s="30" t="s">
        <v>20</v>
      </c>
      <c r="C21" s="30">
        <v>10</v>
      </c>
      <c r="D21" s="30" t="s">
        <v>21</v>
      </c>
      <c r="E21" s="32" t="s">
        <v>49</v>
      </c>
      <c r="F21" s="33">
        <f t="shared" ref="F21:J21" si="6">SUM(F22:F28)</f>
        <v>40608000000</v>
      </c>
      <c r="G21" s="33">
        <f t="shared" si="6"/>
        <v>0</v>
      </c>
      <c r="H21" s="33">
        <f t="shared" si="6"/>
        <v>14813993200</v>
      </c>
      <c r="I21" s="33">
        <f t="shared" si="6"/>
        <v>14813993200</v>
      </c>
      <c r="J21" s="33">
        <f t="shared" si="6"/>
        <v>14813993200</v>
      </c>
      <c r="K21" s="34">
        <f>H21/F21</f>
        <v>0.36480479708431834</v>
      </c>
      <c r="L21" s="34">
        <f>I21/F21</f>
        <v>0.36480479708431834</v>
      </c>
      <c r="M21" s="1"/>
      <c r="N21" s="1"/>
      <c r="O21" s="1"/>
      <c r="P21" s="1"/>
      <c r="Q21" s="1"/>
    </row>
    <row r="22" spans="1:17" s="35" customFormat="1" x14ac:dyDescent="0.25">
      <c r="A22" s="49" t="s">
        <v>50</v>
      </c>
      <c r="B22" s="44" t="s">
        <v>20</v>
      </c>
      <c r="C22" s="44" t="s">
        <v>26</v>
      </c>
      <c r="D22" s="43" t="s">
        <v>21</v>
      </c>
      <c r="E22" s="42" t="s">
        <v>51</v>
      </c>
      <c r="F22" s="47">
        <v>10674000000</v>
      </c>
      <c r="G22" s="46">
        <v>0</v>
      </c>
      <c r="H22" s="46">
        <v>4107862731</v>
      </c>
      <c r="I22" s="46">
        <v>4107862731</v>
      </c>
      <c r="J22" s="46">
        <v>4107862731</v>
      </c>
      <c r="K22" s="48"/>
      <c r="L22" s="48"/>
      <c r="M22" s="1"/>
      <c r="N22" s="1"/>
      <c r="O22" s="1"/>
      <c r="P22" s="1"/>
      <c r="Q22" s="1"/>
    </row>
    <row r="23" spans="1:17" s="35" customFormat="1" ht="15" customHeight="1" x14ac:dyDescent="0.25">
      <c r="A23" s="49" t="s">
        <v>52</v>
      </c>
      <c r="B23" s="44" t="s">
        <v>20</v>
      </c>
      <c r="C23" s="44" t="s">
        <v>26</v>
      </c>
      <c r="D23" s="43" t="s">
        <v>21</v>
      </c>
      <c r="E23" s="42" t="s">
        <v>53</v>
      </c>
      <c r="F23" s="47">
        <v>7560000000</v>
      </c>
      <c r="G23" s="46">
        <v>0</v>
      </c>
      <c r="H23" s="46">
        <v>2919400138</v>
      </c>
      <c r="I23" s="46">
        <v>2919400138</v>
      </c>
      <c r="J23" s="46">
        <v>2919400138</v>
      </c>
      <c r="K23" s="48"/>
      <c r="L23" s="48"/>
      <c r="M23" s="1"/>
      <c r="N23" s="1"/>
      <c r="O23" s="1"/>
      <c r="P23" s="1"/>
      <c r="Q23" s="1"/>
    </row>
    <row r="24" spans="1:17" s="35" customFormat="1" ht="15" customHeight="1" x14ac:dyDescent="0.25">
      <c r="A24" s="49" t="s">
        <v>54</v>
      </c>
      <c r="B24" s="44" t="s">
        <v>20</v>
      </c>
      <c r="C24" s="44" t="s">
        <v>26</v>
      </c>
      <c r="D24" s="43" t="s">
        <v>21</v>
      </c>
      <c r="E24" s="42" t="s">
        <v>55</v>
      </c>
      <c r="F24" s="47">
        <v>8775000000</v>
      </c>
      <c r="G24" s="46">
        <v>0</v>
      </c>
      <c r="H24" s="46">
        <v>3020288931</v>
      </c>
      <c r="I24" s="46">
        <v>3020288931</v>
      </c>
      <c r="J24" s="46">
        <v>3020288931</v>
      </c>
      <c r="K24" s="48"/>
      <c r="L24" s="48"/>
      <c r="M24" s="1"/>
      <c r="N24" s="1"/>
      <c r="O24" s="1"/>
      <c r="P24" s="1"/>
      <c r="Q24" s="1"/>
    </row>
    <row r="25" spans="1:17" s="35" customFormat="1" ht="15" customHeight="1" x14ac:dyDescent="0.25">
      <c r="A25" s="49" t="s">
        <v>56</v>
      </c>
      <c r="B25" s="44" t="s">
        <v>20</v>
      </c>
      <c r="C25" s="44" t="s">
        <v>26</v>
      </c>
      <c r="D25" s="43" t="s">
        <v>21</v>
      </c>
      <c r="E25" s="42" t="s">
        <v>57</v>
      </c>
      <c r="F25" s="47">
        <v>3895000000</v>
      </c>
      <c r="G25" s="46">
        <v>0</v>
      </c>
      <c r="H25" s="46">
        <v>1393831200</v>
      </c>
      <c r="I25" s="46">
        <v>1393831200</v>
      </c>
      <c r="J25" s="46">
        <v>1393831200</v>
      </c>
      <c r="K25" s="48"/>
      <c r="L25" s="48"/>
      <c r="M25" s="1"/>
      <c r="N25" s="1"/>
      <c r="O25" s="1"/>
      <c r="P25" s="1"/>
      <c r="Q25" s="1"/>
    </row>
    <row r="26" spans="1:17" s="35" customFormat="1" ht="15" customHeight="1" x14ac:dyDescent="0.25">
      <c r="A26" s="49" t="s">
        <v>58</v>
      </c>
      <c r="B26" s="44" t="s">
        <v>20</v>
      </c>
      <c r="C26" s="44" t="s">
        <v>26</v>
      </c>
      <c r="D26" s="43" t="s">
        <v>21</v>
      </c>
      <c r="E26" s="42" t="s">
        <v>59</v>
      </c>
      <c r="F26" s="47">
        <v>4830000000</v>
      </c>
      <c r="G26" s="46">
        <v>0</v>
      </c>
      <c r="H26" s="46">
        <v>1629999700</v>
      </c>
      <c r="I26" s="46">
        <v>1629999700</v>
      </c>
      <c r="J26" s="46">
        <v>1629999700</v>
      </c>
      <c r="K26" s="48"/>
      <c r="L26" s="48"/>
      <c r="M26" s="1"/>
      <c r="N26" s="1"/>
      <c r="O26" s="1"/>
      <c r="P26" s="1"/>
      <c r="Q26" s="1"/>
    </row>
    <row r="27" spans="1:17" s="35" customFormat="1" ht="15" customHeight="1" x14ac:dyDescent="0.25">
      <c r="A27" s="49" t="s">
        <v>60</v>
      </c>
      <c r="B27" s="44" t="s">
        <v>20</v>
      </c>
      <c r="C27" s="44" t="s">
        <v>26</v>
      </c>
      <c r="D27" s="43" t="s">
        <v>21</v>
      </c>
      <c r="E27" s="42" t="s">
        <v>61</v>
      </c>
      <c r="F27" s="47">
        <v>2920000000</v>
      </c>
      <c r="G27" s="46">
        <v>0</v>
      </c>
      <c r="H27" s="46">
        <v>1045482200</v>
      </c>
      <c r="I27" s="46">
        <v>1045482200</v>
      </c>
      <c r="J27" s="46">
        <v>1045482200</v>
      </c>
      <c r="K27" s="48"/>
      <c r="L27" s="48"/>
      <c r="M27" s="1"/>
      <c r="N27" s="1"/>
      <c r="O27" s="1"/>
      <c r="P27" s="1"/>
      <c r="Q27" s="1"/>
    </row>
    <row r="28" spans="1:17" s="35" customFormat="1" ht="15" customHeight="1" x14ac:dyDescent="0.25">
      <c r="A28" s="49" t="s">
        <v>62</v>
      </c>
      <c r="B28" s="44" t="s">
        <v>20</v>
      </c>
      <c r="C28" s="44" t="s">
        <v>26</v>
      </c>
      <c r="D28" s="43" t="s">
        <v>21</v>
      </c>
      <c r="E28" s="42" t="s">
        <v>63</v>
      </c>
      <c r="F28" s="47">
        <v>1954000000</v>
      </c>
      <c r="G28" s="46">
        <v>0</v>
      </c>
      <c r="H28" s="46">
        <v>697128300</v>
      </c>
      <c r="I28" s="46">
        <v>697128300</v>
      </c>
      <c r="J28" s="46">
        <v>697128300</v>
      </c>
      <c r="K28" s="48"/>
      <c r="L28" s="48"/>
      <c r="M28" s="1"/>
      <c r="N28" s="1"/>
      <c r="O28" s="1"/>
      <c r="P28" s="1"/>
      <c r="Q28" s="1"/>
    </row>
    <row r="29" spans="1:17" s="35" customFormat="1" ht="31.5" x14ac:dyDescent="0.25">
      <c r="A29" s="52" t="s">
        <v>64</v>
      </c>
      <c r="B29" s="31" t="s">
        <v>20</v>
      </c>
      <c r="C29" s="31">
        <v>10</v>
      </c>
      <c r="D29" s="30" t="s">
        <v>21</v>
      </c>
      <c r="E29" s="32" t="s">
        <v>65</v>
      </c>
      <c r="F29" s="33">
        <f t="shared" ref="F29:J29" si="7">SUM(F34:F39)+F30</f>
        <v>9965000000</v>
      </c>
      <c r="G29" s="33">
        <f t="shared" si="7"/>
        <v>0</v>
      </c>
      <c r="H29" s="33">
        <f t="shared" si="7"/>
        <v>2788755466</v>
      </c>
      <c r="I29" s="33">
        <f t="shared" si="7"/>
        <v>2788755466</v>
      </c>
      <c r="J29" s="33">
        <f t="shared" si="7"/>
        <v>2788755466</v>
      </c>
      <c r="K29" s="34">
        <f>H29/F29</f>
        <v>0.27985503923733068</v>
      </c>
      <c r="L29" s="34">
        <f>I29/F29</f>
        <v>0.27985503923733068</v>
      </c>
      <c r="M29" s="1"/>
      <c r="N29" s="1"/>
      <c r="O29" s="1"/>
      <c r="P29" s="1"/>
      <c r="Q29" s="1"/>
    </row>
    <row r="30" spans="1:17" s="35" customFormat="1" ht="15" customHeight="1" x14ac:dyDescent="0.25">
      <c r="A30" s="53" t="s">
        <v>66</v>
      </c>
      <c r="B30" s="55" t="s">
        <v>20</v>
      </c>
      <c r="C30" s="55">
        <v>10</v>
      </c>
      <c r="D30" s="54" t="s">
        <v>21</v>
      </c>
      <c r="E30" s="56" t="s">
        <v>67</v>
      </c>
      <c r="F30" s="58">
        <f t="shared" ref="F30:J30" si="8">SUM(F31:F33)</f>
        <v>6561000000</v>
      </c>
      <c r="G30" s="58">
        <f t="shared" si="8"/>
        <v>0</v>
      </c>
      <c r="H30" s="57">
        <f t="shared" si="8"/>
        <v>1654849120</v>
      </c>
      <c r="I30" s="57">
        <f t="shared" si="8"/>
        <v>1654849120</v>
      </c>
      <c r="J30" s="57">
        <f t="shared" si="8"/>
        <v>1654849120</v>
      </c>
      <c r="K30" s="59">
        <f>H30/F30</f>
        <v>0.25222513641213229</v>
      </c>
      <c r="L30" s="59">
        <f>I30/F30</f>
        <v>0.25222513641213229</v>
      </c>
      <c r="M30" s="1"/>
      <c r="N30" s="1"/>
      <c r="O30" s="1"/>
      <c r="P30" s="1"/>
      <c r="Q30" s="1"/>
    </row>
    <row r="31" spans="1:17" s="65" customFormat="1" ht="15" customHeight="1" x14ac:dyDescent="0.25">
      <c r="A31" s="60" t="s">
        <v>68</v>
      </c>
      <c r="B31" s="44" t="s">
        <v>20</v>
      </c>
      <c r="C31" s="44" t="s">
        <v>26</v>
      </c>
      <c r="D31" s="44" t="s">
        <v>21</v>
      </c>
      <c r="E31" s="61" t="s">
        <v>69</v>
      </c>
      <c r="F31" s="63">
        <v>5225000000</v>
      </c>
      <c r="G31" s="46">
        <v>0</v>
      </c>
      <c r="H31" s="62">
        <v>1294941769</v>
      </c>
      <c r="I31" s="62">
        <v>1294941769</v>
      </c>
      <c r="J31" s="62">
        <v>1294941769</v>
      </c>
      <c r="K31" s="64"/>
      <c r="L31" s="64"/>
      <c r="M31" s="1"/>
      <c r="N31" s="1"/>
      <c r="O31" s="1"/>
      <c r="P31" s="1"/>
      <c r="Q31" s="1"/>
    </row>
    <row r="32" spans="1:17" s="65" customFormat="1" ht="15" customHeight="1" x14ac:dyDescent="0.25">
      <c r="A32" s="60" t="s">
        <v>70</v>
      </c>
      <c r="B32" s="44" t="s">
        <v>20</v>
      </c>
      <c r="C32" s="44" t="s">
        <v>26</v>
      </c>
      <c r="D32" s="44" t="s">
        <v>21</v>
      </c>
      <c r="E32" s="66" t="s">
        <v>71</v>
      </c>
      <c r="F32" s="67">
        <v>936000000</v>
      </c>
      <c r="G32" s="46">
        <v>0</v>
      </c>
      <c r="H32" s="62">
        <v>248201947</v>
      </c>
      <c r="I32" s="62">
        <v>248201947</v>
      </c>
      <c r="J32" s="62">
        <v>248201947</v>
      </c>
      <c r="K32" s="64"/>
      <c r="L32" s="64"/>
      <c r="M32" s="1"/>
      <c r="N32" s="1"/>
      <c r="O32" s="1"/>
      <c r="P32" s="1"/>
      <c r="Q32" s="1"/>
    </row>
    <row r="33" spans="1:17" s="65" customFormat="1" ht="15" customHeight="1" x14ac:dyDescent="0.25">
      <c r="A33" s="60" t="s">
        <v>72</v>
      </c>
      <c r="B33" s="44" t="s">
        <v>20</v>
      </c>
      <c r="C33" s="44" t="s">
        <v>26</v>
      </c>
      <c r="D33" s="44" t="s">
        <v>21</v>
      </c>
      <c r="E33" s="66" t="s">
        <v>73</v>
      </c>
      <c r="F33" s="67">
        <v>400000000</v>
      </c>
      <c r="G33" s="46">
        <v>0</v>
      </c>
      <c r="H33" s="62">
        <v>111705404</v>
      </c>
      <c r="I33" s="62">
        <v>111705404</v>
      </c>
      <c r="J33" s="62">
        <v>111705404</v>
      </c>
      <c r="K33" s="64"/>
      <c r="L33" s="64"/>
      <c r="M33" s="1"/>
      <c r="N33" s="1"/>
      <c r="O33" s="1"/>
      <c r="P33" s="1"/>
      <c r="Q33" s="1"/>
    </row>
    <row r="34" spans="1:17" s="65" customFormat="1" ht="15" customHeight="1" x14ac:dyDescent="0.25">
      <c r="A34" s="60" t="s">
        <v>74</v>
      </c>
      <c r="B34" s="44" t="s">
        <v>20</v>
      </c>
      <c r="C34" s="44" t="s">
        <v>26</v>
      </c>
      <c r="D34" s="44" t="s">
        <v>21</v>
      </c>
      <c r="E34" s="42" t="s">
        <v>75</v>
      </c>
      <c r="F34" s="47">
        <v>1220000000</v>
      </c>
      <c r="G34" s="46">
        <v>0</v>
      </c>
      <c r="H34" s="46">
        <v>344805609</v>
      </c>
      <c r="I34" s="46">
        <v>344805609</v>
      </c>
      <c r="J34" s="46">
        <v>344805609</v>
      </c>
      <c r="K34" s="48"/>
      <c r="L34" s="48"/>
      <c r="M34" s="1"/>
      <c r="N34" s="1"/>
      <c r="O34" s="1"/>
      <c r="P34" s="1"/>
      <c r="Q34" s="1"/>
    </row>
    <row r="35" spans="1:17" s="35" customFormat="1" ht="15" customHeight="1" x14ac:dyDescent="0.25">
      <c r="A35" s="49" t="s">
        <v>76</v>
      </c>
      <c r="B35" s="44" t="s">
        <v>20</v>
      </c>
      <c r="C35" s="44" t="s">
        <v>26</v>
      </c>
      <c r="D35" s="43" t="s">
        <v>21</v>
      </c>
      <c r="E35" s="42" t="s">
        <v>77</v>
      </c>
      <c r="F35" s="47">
        <v>128000000</v>
      </c>
      <c r="G35" s="46">
        <v>0</v>
      </c>
      <c r="H35" s="46">
        <v>78634122</v>
      </c>
      <c r="I35" s="46">
        <v>78634122</v>
      </c>
      <c r="J35" s="46">
        <v>78634122</v>
      </c>
      <c r="K35" s="48"/>
      <c r="L35" s="48"/>
      <c r="M35" s="1"/>
      <c r="N35" s="1"/>
      <c r="O35" s="1"/>
      <c r="P35" s="1"/>
      <c r="Q35" s="1"/>
    </row>
    <row r="36" spans="1:17" s="35" customFormat="1" ht="15" customHeight="1" x14ac:dyDescent="0.25">
      <c r="A36" s="49" t="s">
        <v>78</v>
      </c>
      <c r="B36" s="44" t="s">
        <v>20</v>
      </c>
      <c r="C36" s="44" t="s">
        <v>26</v>
      </c>
      <c r="D36" s="43" t="s">
        <v>21</v>
      </c>
      <c r="E36" s="42" t="s">
        <v>79</v>
      </c>
      <c r="F36" s="47">
        <v>12000000</v>
      </c>
      <c r="G36" s="46">
        <v>0</v>
      </c>
      <c r="H36" s="46">
        <v>0</v>
      </c>
      <c r="I36" s="46">
        <v>0</v>
      </c>
      <c r="J36" s="46">
        <v>0</v>
      </c>
      <c r="K36" s="48"/>
      <c r="L36" s="48"/>
      <c r="M36" s="1"/>
      <c r="N36" s="1"/>
      <c r="O36" s="1"/>
      <c r="P36" s="1"/>
      <c r="Q36" s="1"/>
    </row>
    <row r="37" spans="1:17" s="35" customFormat="1" ht="15" customHeight="1" x14ac:dyDescent="0.25">
      <c r="A37" s="49" t="s">
        <v>80</v>
      </c>
      <c r="B37" s="44" t="s">
        <v>20</v>
      </c>
      <c r="C37" s="44" t="s">
        <v>26</v>
      </c>
      <c r="D37" s="43" t="s">
        <v>21</v>
      </c>
      <c r="E37" s="42" t="s">
        <v>81</v>
      </c>
      <c r="F37" s="47">
        <v>54000000</v>
      </c>
      <c r="G37" s="46">
        <v>0</v>
      </c>
      <c r="H37" s="46">
        <v>3410575</v>
      </c>
      <c r="I37" s="46">
        <v>3410575</v>
      </c>
      <c r="J37" s="46">
        <v>3410575</v>
      </c>
      <c r="K37" s="48"/>
      <c r="L37" s="48"/>
      <c r="M37" s="1"/>
      <c r="N37" s="1"/>
      <c r="O37" s="1"/>
      <c r="P37" s="1"/>
      <c r="Q37" s="1"/>
    </row>
    <row r="38" spans="1:17" s="35" customFormat="1" ht="15" customHeight="1" x14ac:dyDescent="0.25">
      <c r="A38" s="49" t="s">
        <v>82</v>
      </c>
      <c r="B38" s="44" t="s">
        <v>20</v>
      </c>
      <c r="C38" s="44" t="s">
        <v>26</v>
      </c>
      <c r="D38" s="43" t="s">
        <v>21</v>
      </c>
      <c r="E38" s="42" t="s">
        <v>83</v>
      </c>
      <c r="F38" s="47">
        <v>1876000000</v>
      </c>
      <c r="G38" s="46">
        <v>0</v>
      </c>
      <c r="H38" s="46">
        <v>707056040</v>
      </c>
      <c r="I38" s="46">
        <v>707056040</v>
      </c>
      <c r="J38" s="46">
        <v>707056040</v>
      </c>
      <c r="K38" s="48"/>
      <c r="L38" s="48"/>
      <c r="M38" s="1"/>
      <c r="N38" s="1"/>
      <c r="O38" s="1"/>
      <c r="P38" s="1"/>
      <c r="Q38" s="1"/>
    </row>
    <row r="39" spans="1:17" s="35" customFormat="1" ht="15" customHeight="1" x14ac:dyDescent="0.25">
      <c r="A39" s="68" t="s">
        <v>84</v>
      </c>
      <c r="B39" s="70" t="s">
        <v>20</v>
      </c>
      <c r="C39" s="70" t="s">
        <v>26</v>
      </c>
      <c r="D39" s="69" t="s">
        <v>21</v>
      </c>
      <c r="E39" s="71" t="s">
        <v>85</v>
      </c>
      <c r="F39" s="73">
        <v>114000000</v>
      </c>
      <c r="G39" s="72">
        <v>0</v>
      </c>
      <c r="H39" s="72">
        <v>0</v>
      </c>
      <c r="I39" s="72">
        <v>0</v>
      </c>
      <c r="J39" s="72">
        <v>0</v>
      </c>
      <c r="K39" s="74"/>
      <c r="L39" s="74"/>
      <c r="M39" s="1"/>
      <c r="N39" s="1"/>
      <c r="O39" s="1"/>
      <c r="P39" s="1"/>
      <c r="Q39" s="1"/>
    </row>
    <row r="40" spans="1:17" s="15" customFormat="1" ht="15" customHeight="1" x14ac:dyDescent="0.3">
      <c r="A40" s="75" t="s">
        <v>86</v>
      </c>
      <c r="B40" s="77"/>
      <c r="C40" s="77"/>
      <c r="D40" s="76"/>
      <c r="E40" s="75" t="s">
        <v>87</v>
      </c>
      <c r="F40" s="78">
        <f>SUM(F41+'Ejecución Web mayo'!F48)</f>
        <v>35911000000</v>
      </c>
      <c r="G40" s="78">
        <f>SUM(G41+'Ejecución Web mayo'!G48)</f>
        <v>0</v>
      </c>
      <c r="H40" s="78">
        <f>SUM(H41+'Ejecución Web mayo'!H48)</f>
        <v>27509045691.049999</v>
      </c>
      <c r="I40" s="78">
        <f>SUM(I41+'Ejecución Web mayo'!I48)</f>
        <v>10569088895.480001</v>
      </c>
      <c r="J40" s="78">
        <f>SUM(J41+'Ejecución Web mayo'!J48)</f>
        <v>10451557068.490002</v>
      </c>
      <c r="K40" s="79">
        <f>H40/F40</f>
        <v>0.7660339642741778</v>
      </c>
      <c r="L40" s="79">
        <f>I40/F40</f>
        <v>0.29431341080671664</v>
      </c>
      <c r="M40" s="1"/>
      <c r="N40" s="1"/>
      <c r="O40" s="1"/>
      <c r="P40" s="1"/>
      <c r="Q40" s="1"/>
    </row>
    <row r="41" spans="1:17" s="87" customFormat="1" ht="15" customHeight="1" x14ac:dyDescent="0.25">
      <c r="A41" s="80" t="s">
        <v>88</v>
      </c>
      <c r="B41" s="82"/>
      <c r="C41" s="82"/>
      <c r="D41" s="81"/>
      <c r="E41" s="83" t="s">
        <v>89</v>
      </c>
      <c r="F41" s="84">
        <f t="shared" ref="F41" si="9">F42+F45</f>
        <v>156035937</v>
      </c>
      <c r="G41" s="84">
        <f t="shared" ref="G41:J41" si="10">G42</f>
        <v>0</v>
      </c>
      <c r="H41" s="84">
        <f t="shared" si="10"/>
        <v>0</v>
      </c>
      <c r="I41" s="84">
        <f t="shared" si="10"/>
        <v>0</v>
      </c>
      <c r="J41" s="84">
        <f t="shared" si="10"/>
        <v>0</v>
      </c>
      <c r="K41" s="85">
        <f>H41/F41</f>
        <v>0</v>
      </c>
      <c r="L41" s="85">
        <f>I41/F41</f>
        <v>0</v>
      </c>
      <c r="M41" s="86"/>
      <c r="N41" s="86"/>
      <c r="O41" s="86"/>
      <c r="P41" s="86"/>
      <c r="Q41" s="86"/>
    </row>
    <row r="42" spans="1:17" s="35" customFormat="1" ht="15" customHeight="1" x14ac:dyDescent="0.25">
      <c r="A42" s="88" t="s">
        <v>90</v>
      </c>
      <c r="B42" s="24"/>
      <c r="C42" s="24"/>
      <c r="D42" s="23"/>
      <c r="E42" s="25" t="s">
        <v>91</v>
      </c>
      <c r="F42" s="26">
        <f t="shared" ref="F42:J42" si="11">SUM(F43)</f>
        <v>156035937</v>
      </c>
      <c r="G42" s="26">
        <f t="shared" si="11"/>
        <v>0</v>
      </c>
      <c r="H42" s="26">
        <f t="shared" si="11"/>
        <v>0</v>
      </c>
      <c r="I42" s="26">
        <f t="shared" si="11"/>
        <v>0</v>
      </c>
      <c r="J42" s="26">
        <f t="shared" si="11"/>
        <v>0</v>
      </c>
      <c r="K42" s="27">
        <f>H42/F42</f>
        <v>0</v>
      </c>
      <c r="L42" s="27">
        <f>I42/F42</f>
        <v>0</v>
      </c>
      <c r="M42" s="1"/>
      <c r="N42" s="1"/>
      <c r="O42" s="1"/>
      <c r="P42" s="1"/>
      <c r="Q42" s="1"/>
    </row>
    <row r="43" spans="1:17" s="90" customFormat="1" ht="15" customHeight="1" x14ac:dyDescent="0.25">
      <c r="A43" s="89" t="s">
        <v>92</v>
      </c>
      <c r="B43" s="44"/>
      <c r="C43" s="44"/>
      <c r="D43" s="43"/>
      <c r="E43" s="36" t="s">
        <v>93</v>
      </c>
      <c r="F43" s="40">
        <f t="shared" ref="F43:J43" si="12">SUM(F44:F44)</f>
        <v>156035937</v>
      </c>
      <c r="G43" s="40">
        <f t="shared" si="12"/>
        <v>0</v>
      </c>
      <c r="H43" s="40">
        <f t="shared" si="12"/>
        <v>0</v>
      </c>
      <c r="I43" s="40">
        <f t="shared" si="12"/>
        <v>0</v>
      </c>
      <c r="J43" s="40">
        <f t="shared" si="12"/>
        <v>0</v>
      </c>
      <c r="K43" s="41">
        <f>H43/F43</f>
        <v>0</v>
      </c>
      <c r="L43" s="41">
        <f>I43/F43</f>
        <v>0</v>
      </c>
      <c r="M43" s="1"/>
      <c r="N43" s="1"/>
      <c r="O43" s="1"/>
      <c r="P43" s="1"/>
      <c r="Q43" s="1"/>
    </row>
    <row r="44" spans="1:17" s="35" customFormat="1" ht="15" customHeight="1" x14ac:dyDescent="0.25">
      <c r="A44" s="49" t="s">
        <v>94</v>
      </c>
      <c r="B44" s="44" t="s">
        <v>95</v>
      </c>
      <c r="C44" s="44" t="s">
        <v>96</v>
      </c>
      <c r="D44" s="43" t="s">
        <v>21</v>
      </c>
      <c r="E44" s="42" t="s">
        <v>97</v>
      </c>
      <c r="F44" s="47">
        <v>156035937</v>
      </c>
      <c r="G44" s="46">
        <v>0</v>
      </c>
      <c r="H44" s="46">
        <v>0</v>
      </c>
      <c r="I44" s="46">
        <v>0</v>
      </c>
      <c r="J44" s="46">
        <v>0</v>
      </c>
      <c r="K44" s="48"/>
      <c r="L44" s="48"/>
      <c r="M44" s="1"/>
      <c r="N44" s="1"/>
      <c r="O44" s="1"/>
      <c r="P44" s="1"/>
      <c r="Q44" s="1"/>
    </row>
    <row r="45" spans="1:17" s="35" customFormat="1" ht="15" customHeight="1" x14ac:dyDescent="0.25">
      <c r="A45" s="88" t="s">
        <v>98</v>
      </c>
      <c r="B45" s="24"/>
      <c r="C45" s="24"/>
      <c r="D45" s="23"/>
      <c r="E45" s="25" t="s">
        <v>99</v>
      </c>
      <c r="F45" s="26">
        <f t="shared" ref="F45:J45" si="13">SUM(F46)</f>
        <v>0</v>
      </c>
      <c r="G45" s="26">
        <f t="shared" si="13"/>
        <v>0</v>
      </c>
      <c r="H45" s="26">
        <f t="shared" si="13"/>
        <v>0</v>
      </c>
      <c r="I45" s="26">
        <f t="shared" si="13"/>
        <v>0</v>
      </c>
      <c r="J45" s="26">
        <f t="shared" si="13"/>
        <v>0</v>
      </c>
      <c r="K45" s="41"/>
      <c r="L45" s="27"/>
      <c r="M45" s="1"/>
      <c r="N45" s="1"/>
      <c r="O45" s="1"/>
      <c r="P45" s="1"/>
      <c r="Q45" s="1"/>
    </row>
    <row r="46" spans="1:17" s="90" customFormat="1" ht="15" customHeight="1" x14ac:dyDescent="0.25">
      <c r="A46" s="89" t="s">
        <v>100</v>
      </c>
      <c r="B46" s="44"/>
      <c r="C46" s="44"/>
      <c r="D46" s="43"/>
      <c r="E46" s="36" t="s">
        <v>99</v>
      </c>
      <c r="F46" s="40">
        <f t="shared" ref="F46:J46" si="14">SUM(F47:F47)</f>
        <v>0</v>
      </c>
      <c r="G46" s="40">
        <f t="shared" si="14"/>
        <v>0</v>
      </c>
      <c r="H46" s="40">
        <f t="shared" si="14"/>
        <v>0</v>
      </c>
      <c r="I46" s="40">
        <f t="shared" si="14"/>
        <v>0</v>
      </c>
      <c r="J46" s="40">
        <f t="shared" si="14"/>
        <v>0</v>
      </c>
      <c r="K46" s="41"/>
      <c r="L46" s="41"/>
      <c r="M46" s="1"/>
      <c r="N46" s="1"/>
      <c r="O46" s="1"/>
      <c r="P46" s="1"/>
      <c r="Q46" s="1"/>
    </row>
    <row r="47" spans="1:17" s="35" customFormat="1" ht="15" customHeight="1" x14ac:dyDescent="0.25">
      <c r="A47" s="49" t="s">
        <v>101</v>
      </c>
      <c r="B47" s="44" t="s">
        <v>95</v>
      </c>
      <c r="C47" s="44" t="s">
        <v>96</v>
      </c>
      <c r="D47" s="43" t="s">
        <v>21</v>
      </c>
      <c r="E47" s="42" t="s">
        <v>102</v>
      </c>
      <c r="F47" s="47">
        <v>0</v>
      </c>
      <c r="G47" s="46">
        <v>0</v>
      </c>
      <c r="H47" s="46">
        <v>0</v>
      </c>
      <c r="I47" s="46">
        <v>0</v>
      </c>
      <c r="J47" s="46">
        <v>0</v>
      </c>
      <c r="K47" s="48"/>
      <c r="L47" s="48"/>
      <c r="M47" s="1"/>
      <c r="N47" s="1"/>
      <c r="O47" s="1"/>
      <c r="P47" s="1"/>
      <c r="Q47" s="1"/>
    </row>
    <row r="48" spans="1:17" s="21" customFormat="1" ht="15" customHeight="1" x14ac:dyDescent="0.3">
      <c r="A48" s="91" t="s">
        <v>103</v>
      </c>
      <c r="B48" s="93"/>
      <c r="C48" s="93"/>
      <c r="D48" s="92"/>
      <c r="E48" s="94" t="s">
        <v>104</v>
      </c>
      <c r="F48" s="95">
        <f t="shared" ref="F48:J48" si="15">F49+F82</f>
        <v>35754964063</v>
      </c>
      <c r="G48" s="95">
        <f t="shared" si="15"/>
        <v>0</v>
      </c>
      <c r="H48" s="95">
        <f t="shared" si="15"/>
        <v>27509045691.049999</v>
      </c>
      <c r="I48" s="95">
        <f t="shared" si="15"/>
        <v>10569088895.480001</v>
      </c>
      <c r="J48" s="95">
        <f t="shared" si="15"/>
        <v>10451557068.490002</v>
      </c>
      <c r="K48" s="96">
        <f>H48/F48</f>
        <v>0.76937696378548304</v>
      </c>
      <c r="L48" s="96">
        <f>I48/F48</f>
        <v>0.29559780501687372</v>
      </c>
      <c r="M48" s="1"/>
      <c r="N48" s="1"/>
      <c r="O48" s="1"/>
      <c r="P48" s="1"/>
      <c r="Q48" s="1"/>
    </row>
    <row r="49" spans="1:17" s="21" customFormat="1" ht="15" customHeight="1" x14ac:dyDescent="0.3">
      <c r="A49" s="22" t="s">
        <v>105</v>
      </c>
      <c r="B49" s="24"/>
      <c r="C49" s="24"/>
      <c r="D49" s="23"/>
      <c r="E49" s="25" t="s">
        <v>106</v>
      </c>
      <c r="F49" s="26">
        <f t="shared" ref="F49:J49" si="16">SUM(F50+F53+F58+F73)</f>
        <v>1898689800</v>
      </c>
      <c r="G49" s="26">
        <f t="shared" si="16"/>
        <v>0</v>
      </c>
      <c r="H49" s="26">
        <f t="shared" si="16"/>
        <v>1107579941</v>
      </c>
      <c r="I49" s="26">
        <f t="shared" si="16"/>
        <v>355794293.29000002</v>
      </c>
      <c r="J49" s="26">
        <f t="shared" si="16"/>
        <v>355794293.29000002</v>
      </c>
      <c r="K49" s="27">
        <f>H49/F49</f>
        <v>0.58333906939406321</v>
      </c>
      <c r="L49" s="27">
        <f>I49/F49</f>
        <v>0.18738937413051884</v>
      </c>
      <c r="M49" s="1"/>
      <c r="N49" s="1"/>
      <c r="O49" s="1"/>
      <c r="P49" s="1"/>
      <c r="Q49" s="1"/>
    </row>
    <row r="50" spans="1:17" s="35" customFormat="1" ht="15" customHeight="1" x14ac:dyDescent="0.25">
      <c r="A50" s="89" t="s">
        <v>107</v>
      </c>
      <c r="B50" s="38" t="s">
        <v>20</v>
      </c>
      <c r="C50" s="38" t="s">
        <v>26</v>
      </c>
      <c r="D50" s="37" t="s">
        <v>21</v>
      </c>
      <c r="E50" s="32" t="s">
        <v>108</v>
      </c>
      <c r="F50" s="33">
        <f t="shared" ref="F50:J50" si="17">F51+F52</f>
        <v>8355000</v>
      </c>
      <c r="G50" s="33">
        <f t="shared" si="17"/>
        <v>0</v>
      </c>
      <c r="H50" s="33">
        <f t="shared" si="17"/>
        <v>2500000</v>
      </c>
      <c r="I50" s="33">
        <f t="shared" si="17"/>
        <v>2495717.0099999998</v>
      </c>
      <c r="J50" s="33">
        <f t="shared" si="17"/>
        <v>2495717.0099999998</v>
      </c>
      <c r="K50" s="34">
        <f>H50/F50</f>
        <v>0.29922202274087373</v>
      </c>
      <c r="L50" s="34">
        <f>I50/F50</f>
        <v>0.29870939676840214</v>
      </c>
      <c r="M50" s="1"/>
      <c r="N50" s="1"/>
      <c r="O50" s="1"/>
      <c r="P50" s="1"/>
      <c r="Q50" s="1"/>
    </row>
    <row r="51" spans="1:17" s="90" customFormat="1" ht="15" customHeight="1" x14ac:dyDescent="0.25">
      <c r="A51" s="49" t="s">
        <v>109</v>
      </c>
      <c r="B51" s="44" t="s">
        <v>20</v>
      </c>
      <c r="C51" s="44" t="s">
        <v>26</v>
      </c>
      <c r="D51" s="43" t="s">
        <v>21</v>
      </c>
      <c r="E51" s="42" t="s">
        <v>110</v>
      </c>
      <c r="F51" s="47">
        <v>2500000</v>
      </c>
      <c r="G51" s="46">
        <v>0</v>
      </c>
      <c r="H51" s="46">
        <v>2500000</v>
      </c>
      <c r="I51" s="46">
        <v>2495717.0099999998</v>
      </c>
      <c r="J51" s="46">
        <v>2495717.0099999998</v>
      </c>
      <c r="K51" s="48"/>
      <c r="L51" s="48"/>
      <c r="M51" s="1"/>
      <c r="N51" s="1"/>
      <c r="O51" s="1"/>
      <c r="P51" s="1"/>
      <c r="Q51" s="1"/>
    </row>
    <row r="52" spans="1:17" s="90" customFormat="1" x14ac:dyDescent="0.25">
      <c r="A52" s="49" t="s">
        <v>109</v>
      </c>
      <c r="B52" s="44" t="s">
        <v>95</v>
      </c>
      <c r="C52" s="44" t="s">
        <v>96</v>
      </c>
      <c r="D52" s="43" t="s">
        <v>21</v>
      </c>
      <c r="E52" s="42" t="s">
        <v>110</v>
      </c>
      <c r="F52" s="47">
        <v>5855000</v>
      </c>
      <c r="G52" s="46">
        <v>0</v>
      </c>
      <c r="H52" s="46">
        <v>0</v>
      </c>
      <c r="I52" s="46">
        <v>0</v>
      </c>
      <c r="J52" s="46">
        <v>0</v>
      </c>
      <c r="K52" s="48"/>
      <c r="L52" s="48"/>
      <c r="M52" s="1"/>
      <c r="N52" s="1"/>
      <c r="O52" s="1"/>
      <c r="P52" s="1"/>
      <c r="Q52" s="1"/>
    </row>
    <row r="53" spans="1:17" s="35" customFormat="1" ht="42.75" x14ac:dyDescent="0.25">
      <c r="A53" s="89" t="s">
        <v>111</v>
      </c>
      <c r="B53" s="38" t="s">
        <v>20</v>
      </c>
      <c r="C53" s="38" t="s">
        <v>26</v>
      </c>
      <c r="D53" s="37" t="s">
        <v>21</v>
      </c>
      <c r="E53" s="36" t="s">
        <v>112</v>
      </c>
      <c r="F53" s="40">
        <f t="shared" ref="F53:J53" si="18">SUM(F54:F57)</f>
        <v>464070000</v>
      </c>
      <c r="G53" s="40">
        <f t="shared" si="18"/>
        <v>0</v>
      </c>
      <c r="H53" s="40">
        <f t="shared" si="18"/>
        <v>30188000</v>
      </c>
      <c r="I53" s="40">
        <f t="shared" si="18"/>
        <v>29988000</v>
      </c>
      <c r="J53" s="40">
        <f t="shared" si="18"/>
        <v>29988000</v>
      </c>
      <c r="K53" s="41">
        <f>H53/F53</f>
        <v>6.5050531169866616E-2</v>
      </c>
      <c r="L53" s="41">
        <f>I53/F53</f>
        <v>6.4619561704053266E-2</v>
      </c>
      <c r="M53" s="1"/>
      <c r="N53" s="1"/>
      <c r="O53" s="1"/>
      <c r="P53" s="1"/>
      <c r="Q53" s="1"/>
    </row>
    <row r="54" spans="1:17" s="105" customFormat="1" ht="28.5" x14ac:dyDescent="0.25">
      <c r="A54" s="97" t="s">
        <v>113</v>
      </c>
      <c r="B54" s="99" t="s">
        <v>20</v>
      </c>
      <c r="C54" s="99" t="s">
        <v>26</v>
      </c>
      <c r="D54" s="98" t="s">
        <v>21</v>
      </c>
      <c r="E54" s="100" t="s">
        <v>114</v>
      </c>
      <c r="F54" s="102">
        <v>200000</v>
      </c>
      <c r="G54" s="101">
        <v>0</v>
      </c>
      <c r="H54" s="101">
        <v>200000</v>
      </c>
      <c r="I54" s="101">
        <v>0</v>
      </c>
      <c r="J54" s="101">
        <v>0</v>
      </c>
      <c r="K54" s="103"/>
      <c r="L54" s="103"/>
      <c r="M54" s="104"/>
      <c r="N54" s="104"/>
      <c r="O54" s="104"/>
      <c r="P54" s="104"/>
      <c r="Q54" s="104"/>
    </row>
    <row r="55" spans="1:17" s="105" customFormat="1" ht="28.5" x14ac:dyDescent="0.25">
      <c r="A55" s="97" t="s">
        <v>113</v>
      </c>
      <c r="B55" s="99" t="s">
        <v>95</v>
      </c>
      <c r="C55" s="99" t="s">
        <v>96</v>
      </c>
      <c r="D55" s="98" t="s">
        <v>21</v>
      </c>
      <c r="E55" s="100" t="s">
        <v>114</v>
      </c>
      <c r="F55" s="102">
        <v>670000</v>
      </c>
      <c r="G55" s="101">
        <v>0</v>
      </c>
      <c r="H55" s="101">
        <v>0</v>
      </c>
      <c r="I55" s="101">
        <v>0</v>
      </c>
      <c r="J55" s="101">
        <v>0</v>
      </c>
      <c r="K55" s="103"/>
      <c r="L55" s="103"/>
      <c r="M55" s="104"/>
      <c r="N55" s="104"/>
      <c r="O55" s="104"/>
      <c r="P55" s="104"/>
      <c r="Q55" s="104"/>
    </row>
    <row r="56" spans="1:17" s="105" customFormat="1" ht="27.95" customHeight="1" x14ac:dyDescent="0.25">
      <c r="A56" s="97" t="s">
        <v>115</v>
      </c>
      <c r="B56" s="99" t="s">
        <v>95</v>
      </c>
      <c r="C56" s="99" t="s">
        <v>96</v>
      </c>
      <c r="D56" s="98" t="s">
        <v>21</v>
      </c>
      <c r="E56" s="100" t="s">
        <v>116</v>
      </c>
      <c r="F56" s="102">
        <v>3200000</v>
      </c>
      <c r="G56" s="101">
        <v>0</v>
      </c>
      <c r="H56" s="101">
        <v>0</v>
      </c>
      <c r="I56" s="101">
        <v>0</v>
      </c>
      <c r="J56" s="101">
        <v>0</v>
      </c>
      <c r="K56" s="103"/>
      <c r="L56" s="103"/>
      <c r="M56" s="104"/>
      <c r="N56" s="104"/>
      <c r="O56" s="104"/>
      <c r="P56" s="104"/>
      <c r="Q56" s="104"/>
    </row>
    <row r="57" spans="1:17" s="105" customFormat="1" ht="27.95" customHeight="1" x14ac:dyDescent="0.25">
      <c r="A57" s="97" t="s">
        <v>117</v>
      </c>
      <c r="B57" s="99" t="s">
        <v>95</v>
      </c>
      <c r="C57" s="99" t="s">
        <v>96</v>
      </c>
      <c r="D57" s="98" t="s">
        <v>21</v>
      </c>
      <c r="E57" s="100" t="s">
        <v>118</v>
      </c>
      <c r="F57" s="102">
        <v>460000000</v>
      </c>
      <c r="G57" s="101">
        <v>0</v>
      </c>
      <c r="H57" s="101">
        <v>29988000</v>
      </c>
      <c r="I57" s="101">
        <v>29988000</v>
      </c>
      <c r="J57" s="101">
        <v>29988000</v>
      </c>
      <c r="K57" s="103"/>
      <c r="L57" s="103"/>
      <c r="M57" s="104"/>
      <c r="N57" s="104"/>
      <c r="O57" s="104"/>
      <c r="P57" s="104"/>
      <c r="Q57" s="104"/>
    </row>
    <row r="58" spans="1:17" s="50" customFormat="1" ht="28.5" x14ac:dyDescent="0.25">
      <c r="A58" s="89" t="s">
        <v>119</v>
      </c>
      <c r="B58" s="38"/>
      <c r="C58" s="38"/>
      <c r="D58" s="37"/>
      <c r="E58" s="36" t="s">
        <v>120</v>
      </c>
      <c r="F58" s="40">
        <f t="shared" ref="F58:J58" si="19">SUM(F59:F72)</f>
        <v>1149919290</v>
      </c>
      <c r="G58" s="40">
        <f t="shared" si="19"/>
        <v>0</v>
      </c>
      <c r="H58" s="40">
        <f t="shared" si="19"/>
        <v>959471431</v>
      </c>
      <c r="I58" s="40">
        <f t="shared" si="19"/>
        <v>271272618.17000002</v>
      </c>
      <c r="J58" s="40">
        <f t="shared" si="19"/>
        <v>271272618.17000002</v>
      </c>
      <c r="K58" s="41">
        <f>H58/F58</f>
        <v>0.8343815425515646</v>
      </c>
      <c r="L58" s="41">
        <f>I58/F58</f>
        <v>0.23590578967503018</v>
      </c>
      <c r="M58" s="1"/>
      <c r="N58" s="1"/>
      <c r="O58" s="1"/>
      <c r="P58" s="1"/>
      <c r="Q58" s="1"/>
    </row>
    <row r="59" spans="1:17" s="35" customFormat="1" ht="28.5" x14ac:dyDescent="0.25">
      <c r="A59" s="49" t="s">
        <v>121</v>
      </c>
      <c r="B59" s="44" t="s">
        <v>20</v>
      </c>
      <c r="C59" s="44" t="s">
        <v>26</v>
      </c>
      <c r="D59" s="43" t="s">
        <v>21</v>
      </c>
      <c r="E59" s="42" t="s">
        <v>122</v>
      </c>
      <c r="F59" s="47">
        <v>3600000</v>
      </c>
      <c r="G59" s="46">
        <v>0</v>
      </c>
      <c r="H59" s="46">
        <v>3600000</v>
      </c>
      <c r="I59" s="46">
        <v>2990586.29</v>
      </c>
      <c r="J59" s="46">
        <v>2990586.29</v>
      </c>
      <c r="K59" s="48"/>
      <c r="L59" s="48"/>
      <c r="M59" s="1"/>
      <c r="N59" s="1"/>
      <c r="O59" s="1"/>
      <c r="P59" s="1"/>
      <c r="Q59" s="1"/>
    </row>
    <row r="60" spans="1:17" s="35" customFormat="1" ht="28.5" x14ac:dyDescent="0.25">
      <c r="A60" s="49" t="s">
        <v>121</v>
      </c>
      <c r="B60" s="44" t="s">
        <v>95</v>
      </c>
      <c r="C60" s="44" t="s">
        <v>96</v>
      </c>
      <c r="D60" s="43" t="s">
        <v>21</v>
      </c>
      <c r="E60" s="42" t="s">
        <v>122</v>
      </c>
      <c r="F60" s="47">
        <v>6690000</v>
      </c>
      <c r="G60" s="46">
        <v>0</v>
      </c>
      <c r="H60" s="46">
        <v>0</v>
      </c>
      <c r="I60" s="46">
        <v>0</v>
      </c>
      <c r="J60" s="46">
        <v>0</v>
      </c>
      <c r="K60" s="48"/>
      <c r="L60" s="48"/>
      <c r="M60" s="1"/>
      <c r="N60" s="1"/>
      <c r="O60" s="1"/>
      <c r="P60" s="1"/>
      <c r="Q60" s="1"/>
    </row>
    <row r="61" spans="1:17" s="35" customFormat="1" ht="28.5" x14ac:dyDescent="0.25">
      <c r="A61" s="49" t="s">
        <v>123</v>
      </c>
      <c r="B61" s="44" t="s">
        <v>20</v>
      </c>
      <c r="C61" s="44" t="s">
        <v>26</v>
      </c>
      <c r="D61" s="43" t="s">
        <v>21</v>
      </c>
      <c r="E61" s="42" t="s">
        <v>124</v>
      </c>
      <c r="F61" s="47">
        <v>2000000</v>
      </c>
      <c r="G61" s="46">
        <v>0</v>
      </c>
      <c r="H61" s="46">
        <v>2000000</v>
      </c>
      <c r="I61" s="46">
        <v>1997589.27</v>
      </c>
      <c r="J61" s="46">
        <v>1997589.27</v>
      </c>
      <c r="K61" s="48"/>
      <c r="L61" s="48"/>
      <c r="M61" s="1"/>
      <c r="N61" s="1"/>
      <c r="O61" s="1"/>
      <c r="P61" s="1"/>
      <c r="Q61" s="1"/>
    </row>
    <row r="62" spans="1:17" s="105" customFormat="1" ht="28.5" x14ac:dyDescent="0.25">
      <c r="A62" s="97" t="s">
        <v>123</v>
      </c>
      <c r="B62" s="99" t="s">
        <v>95</v>
      </c>
      <c r="C62" s="99" t="s">
        <v>96</v>
      </c>
      <c r="D62" s="98" t="s">
        <v>21</v>
      </c>
      <c r="E62" s="100" t="s">
        <v>124</v>
      </c>
      <c r="F62" s="102">
        <v>33880000</v>
      </c>
      <c r="G62" s="101">
        <v>0</v>
      </c>
      <c r="H62" s="101">
        <v>24998950</v>
      </c>
      <c r="I62" s="101">
        <v>0</v>
      </c>
      <c r="J62" s="101">
        <v>0</v>
      </c>
      <c r="K62" s="103"/>
      <c r="L62" s="103"/>
      <c r="M62" s="104"/>
      <c r="N62" s="104"/>
      <c r="O62" s="104"/>
      <c r="P62" s="104"/>
      <c r="Q62" s="104"/>
    </row>
    <row r="63" spans="1:17" s="105" customFormat="1" ht="42.75" x14ac:dyDescent="0.25">
      <c r="A63" s="97" t="s">
        <v>125</v>
      </c>
      <c r="B63" s="99" t="s">
        <v>20</v>
      </c>
      <c r="C63" s="99" t="s">
        <v>26</v>
      </c>
      <c r="D63" s="98" t="s">
        <v>21</v>
      </c>
      <c r="E63" s="100" t="s">
        <v>126</v>
      </c>
      <c r="F63" s="102">
        <v>123518000</v>
      </c>
      <c r="G63" s="101">
        <v>0</v>
      </c>
      <c r="H63" s="101">
        <v>123517900</v>
      </c>
      <c r="I63" s="101">
        <v>90153060.680000007</v>
      </c>
      <c r="J63" s="101">
        <v>90153060.680000007</v>
      </c>
      <c r="K63" s="103"/>
      <c r="L63" s="103"/>
      <c r="M63" s="104"/>
      <c r="N63" s="104"/>
      <c r="O63" s="104"/>
      <c r="P63" s="104"/>
      <c r="Q63" s="104"/>
    </row>
    <row r="64" spans="1:17" s="35" customFormat="1" ht="42.75" x14ac:dyDescent="0.25">
      <c r="A64" s="49" t="s">
        <v>125</v>
      </c>
      <c r="B64" s="44" t="s">
        <v>95</v>
      </c>
      <c r="C64" s="44" t="s">
        <v>96</v>
      </c>
      <c r="D64" s="43" t="s">
        <v>21</v>
      </c>
      <c r="E64" s="42" t="s">
        <v>126</v>
      </c>
      <c r="F64" s="47">
        <v>676482000</v>
      </c>
      <c r="G64" s="46">
        <v>0</v>
      </c>
      <c r="H64" s="46">
        <v>643839000</v>
      </c>
      <c r="I64" s="46">
        <v>118847208.59</v>
      </c>
      <c r="J64" s="46">
        <v>118847208.59</v>
      </c>
      <c r="K64" s="48"/>
      <c r="L64" s="48"/>
      <c r="M64" s="1"/>
      <c r="N64" s="1"/>
      <c r="O64" s="1"/>
      <c r="P64" s="1"/>
      <c r="Q64" s="1"/>
    </row>
    <row r="65" spans="1:17" s="35" customFormat="1" ht="42.75" x14ac:dyDescent="0.25">
      <c r="A65" s="49" t="s">
        <v>127</v>
      </c>
      <c r="B65" s="44" t="s">
        <v>20</v>
      </c>
      <c r="C65" s="44" t="s">
        <v>26</v>
      </c>
      <c r="D65" s="43" t="s">
        <v>21</v>
      </c>
      <c r="E65" s="42" t="s">
        <v>128</v>
      </c>
      <c r="F65" s="47">
        <v>9500000</v>
      </c>
      <c r="G65" s="46">
        <v>0</v>
      </c>
      <c r="H65" s="46">
        <v>9500000</v>
      </c>
      <c r="I65" s="46">
        <v>9499441.3699999992</v>
      </c>
      <c r="J65" s="46">
        <v>9499441.3699999992</v>
      </c>
      <c r="K65" s="48"/>
      <c r="L65" s="48"/>
      <c r="M65" s="1"/>
      <c r="N65" s="1"/>
      <c r="O65" s="1"/>
      <c r="P65" s="1"/>
      <c r="Q65" s="1"/>
    </row>
    <row r="66" spans="1:17" s="35" customFormat="1" ht="42.75" x14ac:dyDescent="0.25">
      <c r="A66" s="49" t="s">
        <v>127</v>
      </c>
      <c r="B66" s="44" t="s">
        <v>95</v>
      </c>
      <c r="C66" s="44" t="s">
        <v>96</v>
      </c>
      <c r="D66" s="43" t="s">
        <v>21</v>
      </c>
      <c r="E66" s="42" t="s">
        <v>128</v>
      </c>
      <c r="F66" s="47">
        <v>51546500</v>
      </c>
      <c r="G66" s="46">
        <v>0</v>
      </c>
      <c r="H66" s="46">
        <v>31446500</v>
      </c>
      <c r="I66" s="46">
        <v>0</v>
      </c>
      <c r="J66" s="46">
        <v>0</v>
      </c>
      <c r="K66" s="48"/>
      <c r="L66" s="48"/>
      <c r="M66" s="1"/>
      <c r="N66" s="1"/>
      <c r="O66" s="1"/>
      <c r="P66" s="1"/>
      <c r="Q66" s="1"/>
    </row>
    <row r="67" spans="1:17" s="35" customFormat="1" ht="27.95" customHeight="1" x14ac:dyDescent="0.25">
      <c r="A67" s="49" t="s">
        <v>129</v>
      </c>
      <c r="B67" s="44" t="s">
        <v>20</v>
      </c>
      <c r="C67" s="44" t="s">
        <v>26</v>
      </c>
      <c r="D67" s="43" t="s">
        <v>21</v>
      </c>
      <c r="E67" s="42" t="s">
        <v>130</v>
      </c>
      <c r="F67" s="47">
        <v>18000000</v>
      </c>
      <c r="G67" s="46">
        <v>0</v>
      </c>
      <c r="H67" s="46">
        <v>18000000</v>
      </c>
      <c r="I67" s="46">
        <v>5448012.7999999998</v>
      </c>
      <c r="J67" s="46">
        <v>5448012.7999999998</v>
      </c>
      <c r="K67" s="48"/>
      <c r="L67" s="48"/>
      <c r="M67" s="1"/>
      <c r="N67" s="1"/>
      <c r="O67" s="1"/>
      <c r="P67" s="1"/>
      <c r="Q67" s="1"/>
    </row>
    <row r="68" spans="1:17" s="35" customFormat="1" ht="27.95" customHeight="1" x14ac:dyDescent="0.25">
      <c r="A68" s="49" t="s">
        <v>129</v>
      </c>
      <c r="B68" s="44" t="s">
        <v>95</v>
      </c>
      <c r="C68" s="44" t="s">
        <v>96</v>
      </c>
      <c r="D68" s="43" t="s">
        <v>21</v>
      </c>
      <c r="E68" s="42" t="s">
        <v>130</v>
      </c>
      <c r="F68" s="47">
        <v>36778215</v>
      </c>
      <c r="G68" s="46">
        <v>0</v>
      </c>
      <c r="H68" s="46">
        <v>3270170</v>
      </c>
      <c r="I68" s="46">
        <v>0</v>
      </c>
      <c r="J68" s="46">
        <v>0</v>
      </c>
      <c r="K68" s="48"/>
      <c r="L68" s="48"/>
      <c r="M68" s="1"/>
      <c r="N68" s="1"/>
      <c r="O68" s="1"/>
      <c r="P68" s="1"/>
      <c r="Q68" s="1"/>
    </row>
    <row r="69" spans="1:17" s="35" customFormat="1" ht="27.95" customHeight="1" x14ac:dyDescent="0.25">
      <c r="A69" s="49" t="s">
        <v>131</v>
      </c>
      <c r="B69" s="44" t="s">
        <v>20</v>
      </c>
      <c r="C69" s="44" t="s">
        <v>26</v>
      </c>
      <c r="D69" s="43" t="s">
        <v>21</v>
      </c>
      <c r="E69" s="42" t="s">
        <v>132</v>
      </c>
      <c r="F69" s="47">
        <v>4000000</v>
      </c>
      <c r="G69" s="46">
        <v>0</v>
      </c>
      <c r="H69" s="46">
        <v>4000000</v>
      </c>
      <c r="I69" s="46">
        <v>2542249.4500000002</v>
      </c>
      <c r="J69" s="46">
        <v>2542249.4500000002</v>
      </c>
      <c r="K69" s="48"/>
      <c r="L69" s="48"/>
      <c r="M69" s="1"/>
      <c r="N69" s="1"/>
      <c r="O69" s="1"/>
      <c r="P69" s="1"/>
      <c r="Q69" s="1"/>
    </row>
    <row r="70" spans="1:17" s="35" customFormat="1" ht="28.5" x14ac:dyDescent="0.25">
      <c r="A70" s="49" t="s">
        <v>131</v>
      </c>
      <c r="B70" s="44" t="s">
        <v>95</v>
      </c>
      <c r="C70" s="44" t="s">
        <v>96</v>
      </c>
      <c r="D70" s="43" t="s">
        <v>21</v>
      </c>
      <c r="E70" s="42" t="s">
        <v>132</v>
      </c>
      <c r="F70" s="47">
        <v>8360000</v>
      </c>
      <c r="G70" s="46">
        <v>0</v>
      </c>
      <c r="H70" s="46">
        <v>0</v>
      </c>
      <c r="I70" s="46">
        <v>0</v>
      </c>
      <c r="J70" s="46">
        <v>0</v>
      </c>
      <c r="K70" s="48"/>
      <c r="L70" s="48"/>
      <c r="M70" s="1"/>
      <c r="N70" s="1"/>
      <c r="O70" s="1"/>
      <c r="P70" s="1"/>
      <c r="Q70" s="1"/>
    </row>
    <row r="71" spans="1:17" s="105" customFormat="1" ht="27.95" customHeight="1" x14ac:dyDescent="0.25">
      <c r="A71" s="97" t="s">
        <v>133</v>
      </c>
      <c r="B71" s="99" t="s">
        <v>20</v>
      </c>
      <c r="C71" s="99" t="s">
        <v>26</v>
      </c>
      <c r="D71" s="98" t="s">
        <v>21</v>
      </c>
      <c r="E71" s="100" t="s">
        <v>134</v>
      </c>
      <c r="F71" s="102">
        <v>80000000</v>
      </c>
      <c r="G71" s="101">
        <v>0</v>
      </c>
      <c r="H71" s="101">
        <v>39794497</v>
      </c>
      <c r="I71" s="101">
        <v>39794469.719999999</v>
      </c>
      <c r="J71" s="101">
        <v>39794469.719999999</v>
      </c>
      <c r="K71" s="103"/>
      <c r="L71" s="103"/>
      <c r="M71" s="104"/>
      <c r="N71" s="104"/>
      <c r="O71" s="104"/>
      <c r="P71" s="104"/>
      <c r="Q71" s="104"/>
    </row>
    <row r="72" spans="1:17" s="35" customFormat="1" ht="27.95" customHeight="1" x14ac:dyDescent="0.25">
      <c r="A72" s="49" t="s">
        <v>133</v>
      </c>
      <c r="B72" s="44" t="s">
        <v>95</v>
      </c>
      <c r="C72" s="44" t="s">
        <v>96</v>
      </c>
      <c r="D72" s="43" t="s">
        <v>21</v>
      </c>
      <c r="E72" s="42" t="s">
        <v>134</v>
      </c>
      <c r="F72" s="47">
        <v>95564575</v>
      </c>
      <c r="G72" s="46">
        <v>0</v>
      </c>
      <c r="H72" s="46">
        <v>55504414</v>
      </c>
      <c r="I72" s="46">
        <v>0</v>
      </c>
      <c r="J72" s="46">
        <v>0</v>
      </c>
      <c r="K72" s="48"/>
      <c r="L72" s="48"/>
      <c r="M72" s="1"/>
      <c r="N72" s="1"/>
      <c r="O72" s="1"/>
      <c r="P72" s="1"/>
      <c r="Q72" s="1"/>
    </row>
    <row r="73" spans="1:17" s="35" customFormat="1" ht="27.95" customHeight="1" x14ac:dyDescent="0.25">
      <c r="A73" s="89" t="s">
        <v>135</v>
      </c>
      <c r="B73" s="38"/>
      <c r="C73" s="38"/>
      <c r="D73" s="37"/>
      <c r="E73" s="36" t="s">
        <v>136</v>
      </c>
      <c r="F73" s="40">
        <f t="shared" ref="F73:J73" si="20">SUM(F74:F81)</f>
        <v>276345510</v>
      </c>
      <c r="G73" s="40">
        <f t="shared" si="20"/>
        <v>0</v>
      </c>
      <c r="H73" s="40">
        <f t="shared" si="20"/>
        <v>115420510</v>
      </c>
      <c r="I73" s="40">
        <f t="shared" si="20"/>
        <v>52037958.109999999</v>
      </c>
      <c r="J73" s="40">
        <f t="shared" si="20"/>
        <v>52037958.109999999</v>
      </c>
      <c r="K73" s="41">
        <f>H73/F73</f>
        <v>0.41766739759947613</v>
      </c>
      <c r="L73" s="41">
        <f>I73/F73</f>
        <v>0.18830759403328101</v>
      </c>
      <c r="M73" s="1"/>
      <c r="N73" s="1"/>
      <c r="O73" s="1"/>
      <c r="P73" s="1"/>
      <c r="Q73" s="1"/>
    </row>
    <row r="74" spans="1:17" s="105" customFormat="1" ht="28.5" x14ac:dyDescent="0.25">
      <c r="A74" s="97" t="s">
        <v>137</v>
      </c>
      <c r="B74" s="99" t="s">
        <v>20</v>
      </c>
      <c r="C74" s="99" t="s">
        <v>26</v>
      </c>
      <c r="D74" s="98" t="s">
        <v>21</v>
      </c>
      <c r="E74" s="100" t="s">
        <v>138</v>
      </c>
      <c r="F74" s="102">
        <v>66000000</v>
      </c>
      <c r="G74" s="101">
        <v>0</v>
      </c>
      <c r="H74" s="101">
        <v>66000000</v>
      </c>
      <c r="I74" s="101">
        <v>27058144.300000001</v>
      </c>
      <c r="J74" s="101">
        <v>27058144.300000001</v>
      </c>
      <c r="K74" s="103"/>
      <c r="L74" s="103"/>
      <c r="M74" s="104"/>
      <c r="N74" s="104"/>
      <c r="O74" s="104"/>
      <c r="P74" s="104"/>
      <c r="Q74" s="104"/>
    </row>
    <row r="75" spans="1:17" s="105" customFormat="1" ht="28.5" x14ac:dyDescent="0.25">
      <c r="A75" s="97" t="s">
        <v>137</v>
      </c>
      <c r="B75" s="99" t="s">
        <v>95</v>
      </c>
      <c r="C75" s="99" t="s">
        <v>96</v>
      </c>
      <c r="D75" s="98" t="s">
        <v>21</v>
      </c>
      <c r="E75" s="100" t="s">
        <v>138</v>
      </c>
      <c r="F75" s="102">
        <v>101145390</v>
      </c>
      <c r="G75" s="101">
        <v>0</v>
      </c>
      <c r="H75" s="101">
        <v>775390</v>
      </c>
      <c r="I75" s="101">
        <v>0</v>
      </c>
      <c r="J75" s="101">
        <v>0</v>
      </c>
      <c r="K75" s="103"/>
      <c r="L75" s="103"/>
      <c r="M75" s="104"/>
      <c r="N75" s="104"/>
      <c r="O75" s="104"/>
      <c r="P75" s="104"/>
      <c r="Q75" s="104"/>
    </row>
    <row r="76" spans="1:17" s="105" customFormat="1" ht="27.95" customHeight="1" x14ac:dyDescent="0.25">
      <c r="A76" s="97" t="s">
        <v>139</v>
      </c>
      <c r="B76" s="99" t="s">
        <v>20</v>
      </c>
      <c r="C76" s="99" t="s">
        <v>26</v>
      </c>
      <c r="D76" s="98" t="s">
        <v>21</v>
      </c>
      <c r="E76" s="42" t="s">
        <v>97</v>
      </c>
      <c r="F76" s="102">
        <v>800000</v>
      </c>
      <c r="G76" s="101">
        <v>0</v>
      </c>
      <c r="H76" s="101">
        <v>800000</v>
      </c>
      <c r="I76" s="101">
        <v>53865</v>
      </c>
      <c r="J76" s="101">
        <v>53865</v>
      </c>
      <c r="K76" s="103"/>
      <c r="L76" s="103"/>
      <c r="M76" s="104"/>
      <c r="N76" s="104"/>
      <c r="O76" s="104"/>
      <c r="P76" s="104"/>
      <c r="Q76" s="104"/>
    </row>
    <row r="77" spans="1:17" s="105" customFormat="1" ht="27.95" customHeight="1" x14ac:dyDescent="0.25">
      <c r="A77" s="97" t="s">
        <v>139</v>
      </c>
      <c r="B77" s="99" t="s">
        <v>95</v>
      </c>
      <c r="C77" s="99" t="s">
        <v>96</v>
      </c>
      <c r="D77" s="98" t="s">
        <v>21</v>
      </c>
      <c r="E77" s="100" t="s">
        <v>97</v>
      </c>
      <c r="F77" s="102">
        <v>2000000</v>
      </c>
      <c r="G77" s="101">
        <v>0</v>
      </c>
      <c r="H77" s="101">
        <v>0</v>
      </c>
      <c r="I77" s="101">
        <v>0</v>
      </c>
      <c r="J77" s="101">
        <v>0</v>
      </c>
      <c r="K77" s="103"/>
      <c r="L77" s="103"/>
      <c r="M77" s="104"/>
      <c r="N77" s="104"/>
      <c r="O77" s="104"/>
      <c r="P77" s="104"/>
      <c r="Q77" s="104"/>
    </row>
    <row r="78" spans="1:17" s="105" customFormat="1" ht="27.95" customHeight="1" x14ac:dyDescent="0.25">
      <c r="A78" s="97" t="s">
        <v>140</v>
      </c>
      <c r="B78" s="99" t="s">
        <v>95</v>
      </c>
      <c r="C78" s="99" t="s">
        <v>96</v>
      </c>
      <c r="D78" s="98" t="s">
        <v>21</v>
      </c>
      <c r="E78" s="100" t="s">
        <v>141</v>
      </c>
      <c r="F78" s="102">
        <v>400000</v>
      </c>
      <c r="G78" s="101">
        <v>0</v>
      </c>
      <c r="H78" s="101">
        <v>400000</v>
      </c>
      <c r="I78" s="101">
        <v>0</v>
      </c>
      <c r="J78" s="101">
        <v>0</v>
      </c>
      <c r="K78" s="103"/>
      <c r="L78" s="103"/>
      <c r="M78" s="104"/>
      <c r="N78" s="104"/>
      <c r="O78" s="104"/>
      <c r="P78" s="104"/>
      <c r="Q78" s="104"/>
    </row>
    <row r="79" spans="1:17" s="105" customFormat="1" ht="27.95" customHeight="1" x14ac:dyDescent="0.25">
      <c r="A79" s="97" t="s">
        <v>142</v>
      </c>
      <c r="B79" s="99" t="s">
        <v>20</v>
      </c>
      <c r="C79" s="99" t="s">
        <v>26</v>
      </c>
      <c r="D79" s="98" t="s">
        <v>21</v>
      </c>
      <c r="E79" s="100" t="s">
        <v>143</v>
      </c>
      <c r="F79" s="102">
        <v>47150000</v>
      </c>
      <c r="G79" s="101">
        <v>0</v>
      </c>
      <c r="H79" s="101">
        <v>47150000</v>
      </c>
      <c r="I79" s="101">
        <v>24925948.809999999</v>
      </c>
      <c r="J79" s="101">
        <v>24925948.809999999</v>
      </c>
      <c r="K79" s="103"/>
      <c r="L79" s="103"/>
      <c r="M79" s="104"/>
      <c r="N79" s="104"/>
      <c r="O79" s="104"/>
      <c r="P79" s="104"/>
      <c r="Q79" s="104"/>
    </row>
    <row r="80" spans="1:17" s="105" customFormat="1" ht="27.95" customHeight="1" x14ac:dyDescent="0.25">
      <c r="A80" s="106" t="s">
        <v>142</v>
      </c>
      <c r="B80" s="108" t="s">
        <v>95</v>
      </c>
      <c r="C80" s="108" t="s">
        <v>96</v>
      </c>
      <c r="D80" s="107" t="s">
        <v>21</v>
      </c>
      <c r="E80" s="109" t="s">
        <v>143</v>
      </c>
      <c r="F80" s="111">
        <v>58850120</v>
      </c>
      <c r="G80" s="110">
        <v>0</v>
      </c>
      <c r="H80" s="110">
        <v>295120</v>
      </c>
      <c r="I80" s="110">
        <v>0</v>
      </c>
      <c r="J80" s="110">
        <v>0</v>
      </c>
      <c r="K80" s="112"/>
      <c r="L80" s="112"/>
      <c r="M80" s="104"/>
      <c r="N80" s="104"/>
      <c r="O80" s="104"/>
      <c r="P80" s="104"/>
      <c r="Q80" s="104"/>
    </row>
    <row r="81" spans="1:17" s="105" customFormat="1" ht="27.95" customHeight="1" x14ac:dyDescent="0.25">
      <c r="A81" s="106" t="s">
        <v>144</v>
      </c>
      <c r="B81" s="108" t="s">
        <v>95</v>
      </c>
      <c r="C81" s="108" t="s">
        <v>96</v>
      </c>
      <c r="D81" s="107" t="s">
        <v>21</v>
      </c>
      <c r="E81" s="109" t="s">
        <v>145</v>
      </c>
      <c r="F81" s="111">
        <v>0</v>
      </c>
      <c r="G81" s="110">
        <v>0</v>
      </c>
      <c r="H81" s="110">
        <v>0</v>
      </c>
      <c r="I81" s="110">
        <v>0</v>
      </c>
      <c r="J81" s="110">
        <v>0</v>
      </c>
      <c r="K81" s="112"/>
      <c r="L81" s="112"/>
      <c r="M81" s="104"/>
      <c r="N81" s="104"/>
      <c r="O81" s="104"/>
      <c r="P81" s="104"/>
      <c r="Q81" s="104"/>
    </row>
    <row r="82" spans="1:17" s="21" customFormat="1" ht="27.95" customHeight="1" x14ac:dyDescent="0.3">
      <c r="A82" s="91" t="s">
        <v>146</v>
      </c>
      <c r="B82" s="93"/>
      <c r="C82" s="93"/>
      <c r="D82" s="92"/>
      <c r="E82" s="94" t="s">
        <v>147</v>
      </c>
      <c r="F82" s="95">
        <f t="shared" ref="F82:J82" si="21">SUM(F83+F95+F99+F111+F117)</f>
        <v>33856274263</v>
      </c>
      <c r="G82" s="95">
        <f t="shared" si="21"/>
        <v>0</v>
      </c>
      <c r="H82" s="95">
        <f t="shared" si="21"/>
        <v>26401465750.049999</v>
      </c>
      <c r="I82" s="95">
        <f t="shared" si="21"/>
        <v>10213294602.190001</v>
      </c>
      <c r="J82" s="95">
        <f t="shared" si="21"/>
        <v>10095762775.200001</v>
      </c>
      <c r="K82" s="96">
        <f>H82/F82</f>
        <v>0.77981013341751471</v>
      </c>
      <c r="L82" s="96">
        <f>I82/F82</f>
        <v>0.30166622951042343</v>
      </c>
      <c r="M82" s="1"/>
      <c r="N82" s="1"/>
      <c r="O82" s="1"/>
      <c r="P82" s="1"/>
      <c r="Q82" s="1"/>
    </row>
    <row r="83" spans="1:17" s="50" customFormat="1" ht="57" x14ac:dyDescent="0.25">
      <c r="A83" s="113" t="s">
        <v>148</v>
      </c>
      <c r="B83" s="115"/>
      <c r="C83" s="115"/>
      <c r="D83" s="114"/>
      <c r="E83" s="116" t="s">
        <v>149</v>
      </c>
      <c r="F83" s="117">
        <f t="shared" ref="F83:J83" si="22">SUM(F84:F94)</f>
        <v>4305404416</v>
      </c>
      <c r="G83" s="117">
        <f t="shared" si="22"/>
        <v>0</v>
      </c>
      <c r="H83" s="117">
        <f t="shared" si="22"/>
        <v>2076043923.5300002</v>
      </c>
      <c r="I83" s="117">
        <f t="shared" si="22"/>
        <v>1307014709.26</v>
      </c>
      <c r="J83" s="117">
        <f t="shared" si="22"/>
        <v>1246333412.1100001</v>
      </c>
      <c r="K83" s="118">
        <f>H83/F83</f>
        <v>0.48219487019962221</v>
      </c>
      <c r="L83" s="118">
        <f>I83/F83</f>
        <v>0.3035753631883672</v>
      </c>
      <c r="M83" s="1"/>
      <c r="N83" s="1"/>
      <c r="O83" s="1"/>
      <c r="P83" s="1"/>
      <c r="Q83" s="1"/>
    </row>
    <row r="84" spans="1:17" s="105" customFormat="1" ht="28.5" x14ac:dyDescent="0.25">
      <c r="A84" s="97" t="s">
        <v>150</v>
      </c>
      <c r="B84" s="99" t="s">
        <v>20</v>
      </c>
      <c r="C84" s="99" t="s">
        <v>26</v>
      </c>
      <c r="D84" s="98" t="s">
        <v>21</v>
      </c>
      <c r="E84" s="100" t="s">
        <v>151</v>
      </c>
      <c r="F84" s="102">
        <v>4000000</v>
      </c>
      <c r="G84" s="101">
        <v>0</v>
      </c>
      <c r="H84" s="101">
        <v>1659900</v>
      </c>
      <c r="I84" s="101">
        <v>1659900</v>
      </c>
      <c r="J84" s="101">
        <v>1659900</v>
      </c>
      <c r="K84" s="103"/>
      <c r="L84" s="103"/>
      <c r="M84" s="104"/>
      <c r="N84" s="104"/>
      <c r="O84" s="104"/>
      <c r="P84" s="104"/>
      <c r="Q84" s="104"/>
    </row>
    <row r="85" spans="1:17" s="35" customFormat="1" ht="27.95" customHeight="1" x14ac:dyDescent="0.25">
      <c r="A85" s="49" t="s">
        <v>150</v>
      </c>
      <c r="B85" s="44" t="s">
        <v>95</v>
      </c>
      <c r="C85" s="44" t="s">
        <v>96</v>
      </c>
      <c r="D85" s="43" t="s">
        <v>21</v>
      </c>
      <c r="E85" s="42" t="s">
        <v>151</v>
      </c>
      <c r="F85" s="47">
        <v>508894216</v>
      </c>
      <c r="G85" s="46">
        <v>0</v>
      </c>
      <c r="H85" s="46">
        <v>255393855.81</v>
      </c>
      <c r="I85" s="46">
        <v>91428907.540000007</v>
      </c>
      <c r="J85" s="46">
        <v>91261376.390000001</v>
      </c>
      <c r="K85" s="48"/>
      <c r="L85" s="48"/>
      <c r="M85" s="1"/>
      <c r="N85" s="1"/>
      <c r="O85" s="1"/>
      <c r="P85" s="1"/>
      <c r="Q85" s="1"/>
    </row>
    <row r="86" spans="1:17" s="105" customFormat="1" ht="27.95" customHeight="1" x14ac:dyDescent="0.25">
      <c r="A86" s="97" t="s">
        <v>152</v>
      </c>
      <c r="B86" s="99" t="s">
        <v>20</v>
      </c>
      <c r="C86" s="99" t="s">
        <v>26</v>
      </c>
      <c r="D86" s="98" t="s">
        <v>21</v>
      </c>
      <c r="E86" s="100" t="s">
        <v>153</v>
      </c>
      <c r="F86" s="102">
        <v>3000000</v>
      </c>
      <c r="G86" s="101">
        <v>0</v>
      </c>
      <c r="H86" s="101">
        <v>1132400</v>
      </c>
      <c r="I86" s="101">
        <v>1132400</v>
      </c>
      <c r="J86" s="101">
        <v>1132400</v>
      </c>
      <c r="K86" s="103"/>
      <c r="L86" s="103"/>
      <c r="M86" s="104"/>
      <c r="N86" s="104"/>
      <c r="O86" s="104"/>
      <c r="P86" s="104"/>
      <c r="Q86" s="104"/>
    </row>
    <row r="87" spans="1:17" s="105" customFormat="1" ht="27.95" customHeight="1" x14ac:dyDescent="0.25">
      <c r="A87" s="97" t="s">
        <v>152</v>
      </c>
      <c r="B87" s="99" t="s">
        <v>95</v>
      </c>
      <c r="C87" s="99" t="s">
        <v>96</v>
      </c>
      <c r="D87" s="98" t="s">
        <v>21</v>
      </c>
      <c r="E87" s="100" t="s">
        <v>153</v>
      </c>
      <c r="F87" s="102">
        <v>1256000000</v>
      </c>
      <c r="G87" s="101">
        <v>0</v>
      </c>
      <c r="H87" s="101">
        <v>366345020</v>
      </c>
      <c r="I87" s="101">
        <v>208917139</v>
      </c>
      <c r="J87" s="101">
        <v>208917139</v>
      </c>
      <c r="K87" s="103"/>
      <c r="L87" s="103"/>
      <c r="M87" s="104"/>
      <c r="N87" s="104"/>
      <c r="O87" s="104"/>
      <c r="P87" s="104"/>
      <c r="Q87" s="104"/>
    </row>
    <row r="88" spans="1:17" s="105" customFormat="1" ht="27.95" customHeight="1" x14ac:dyDescent="0.25">
      <c r="A88" s="97" t="s">
        <v>154</v>
      </c>
      <c r="B88" s="99" t="s">
        <v>95</v>
      </c>
      <c r="C88" s="99" t="s">
        <v>96</v>
      </c>
      <c r="D88" s="98" t="s">
        <v>21</v>
      </c>
      <c r="E88" s="100" t="s">
        <v>155</v>
      </c>
      <c r="F88" s="102">
        <v>75300000</v>
      </c>
      <c r="G88" s="101">
        <v>0</v>
      </c>
      <c r="H88" s="101">
        <v>35000000</v>
      </c>
      <c r="I88" s="101">
        <v>8371000</v>
      </c>
      <c r="J88" s="101">
        <v>8371000</v>
      </c>
      <c r="K88" s="103"/>
      <c r="L88" s="103"/>
      <c r="M88" s="104"/>
      <c r="N88" s="104"/>
      <c r="O88" s="104"/>
      <c r="P88" s="104"/>
      <c r="Q88" s="104"/>
    </row>
    <row r="89" spans="1:17" s="105" customFormat="1" ht="27.95" customHeight="1" x14ac:dyDescent="0.25">
      <c r="A89" s="97" t="s">
        <v>156</v>
      </c>
      <c r="B89" s="99" t="s">
        <v>20</v>
      </c>
      <c r="C89" s="99" t="s">
        <v>26</v>
      </c>
      <c r="D89" s="98" t="s">
        <v>21</v>
      </c>
      <c r="E89" s="100" t="s">
        <v>157</v>
      </c>
      <c r="F89" s="102">
        <v>3000000</v>
      </c>
      <c r="G89" s="101">
        <v>0</v>
      </c>
      <c r="H89" s="101">
        <v>1287400</v>
      </c>
      <c r="I89" s="101">
        <v>1287400</v>
      </c>
      <c r="J89" s="101">
        <v>1287400</v>
      </c>
      <c r="K89" s="103"/>
      <c r="L89" s="103"/>
      <c r="M89" s="104"/>
      <c r="N89" s="104"/>
      <c r="O89" s="104"/>
      <c r="P89" s="104"/>
      <c r="Q89" s="104"/>
    </row>
    <row r="90" spans="1:17" s="105" customFormat="1" ht="27.95" customHeight="1" x14ac:dyDescent="0.25">
      <c r="A90" s="97" t="s">
        <v>156</v>
      </c>
      <c r="B90" s="99" t="s">
        <v>95</v>
      </c>
      <c r="C90" s="99" t="s">
        <v>96</v>
      </c>
      <c r="D90" s="98" t="s">
        <v>21</v>
      </c>
      <c r="E90" s="100" t="s">
        <v>157</v>
      </c>
      <c r="F90" s="102">
        <v>600000</v>
      </c>
      <c r="G90" s="101">
        <v>0</v>
      </c>
      <c r="H90" s="101">
        <v>0</v>
      </c>
      <c r="I90" s="101">
        <v>0</v>
      </c>
      <c r="J90" s="101">
        <v>0</v>
      </c>
      <c r="K90" s="103"/>
      <c r="L90" s="103"/>
      <c r="M90" s="104"/>
      <c r="N90" s="104"/>
      <c r="O90" s="104"/>
      <c r="P90" s="104"/>
      <c r="Q90" s="104"/>
    </row>
    <row r="91" spans="1:17" s="105" customFormat="1" ht="27.95" customHeight="1" x14ac:dyDescent="0.25">
      <c r="A91" s="97" t="s">
        <v>158</v>
      </c>
      <c r="B91" s="99" t="s">
        <v>20</v>
      </c>
      <c r="C91" s="99" t="s">
        <v>26</v>
      </c>
      <c r="D91" s="98" t="s">
        <v>21</v>
      </c>
      <c r="E91" s="100" t="s">
        <v>159</v>
      </c>
      <c r="F91" s="102">
        <v>193000000</v>
      </c>
      <c r="G91" s="101">
        <v>0</v>
      </c>
      <c r="H91" s="101">
        <v>193000000</v>
      </c>
      <c r="I91" s="101">
        <v>129507731</v>
      </c>
      <c r="J91" s="101">
        <v>83269240</v>
      </c>
      <c r="K91" s="103"/>
      <c r="L91" s="103"/>
      <c r="M91" s="104"/>
      <c r="N91" s="104"/>
      <c r="O91" s="104"/>
      <c r="P91" s="104"/>
      <c r="Q91" s="104"/>
    </row>
    <row r="92" spans="1:17" s="105" customFormat="1" ht="27.95" customHeight="1" x14ac:dyDescent="0.25">
      <c r="A92" s="97" t="s">
        <v>158</v>
      </c>
      <c r="B92" s="99" t="s">
        <v>95</v>
      </c>
      <c r="C92" s="99" t="s">
        <v>96</v>
      </c>
      <c r="D92" s="98" t="s">
        <v>21</v>
      </c>
      <c r="E92" s="100" t="s">
        <v>159</v>
      </c>
      <c r="F92" s="102">
        <v>349200000</v>
      </c>
      <c r="G92" s="101">
        <v>0</v>
      </c>
      <c r="H92" s="101">
        <v>349200000</v>
      </c>
      <c r="I92" s="101">
        <v>0</v>
      </c>
      <c r="J92" s="101">
        <v>0</v>
      </c>
      <c r="K92" s="103"/>
      <c r="L92" s="103"/>
      <c r="M92" s="104"/>
      <c r="N92" s="104"/>
      <c r="O92" s="104"/>
      <c r="P92" s="104"/>
      <c r="Q92" s="104"/>
    </row>
    <row r="93" spans="1:17" s="35" customFormat="1" ht="28.5" x14ac:dyDescent="0.25">
      <c r="A93" s="49" t="s">
        <v>160</v>
      </c>
      <c r="B93" s="44" t="s">
        <v>20</v>
      </c>
      <c r="C93" s="44" t="s">
        <v>26</v>
      </c>
      <c r="D93" s="43" t="s">
        <v>21</v>
      </c>
      <c r="E93" s="42" t="s">
        <v>161</v>
      </c>
      <c r="F93" s="47">
        <v>125000000</v>
      </c>
      <c r="G93" s="46">
        <v>0</v>
      </c>
      <c r="H93" s="46">
        <v>45962240.399999999</v>
      </c>
      <c r="I93" s="46">
        <v>45962240.399999999</v>
      </c>
      <c r="J93" s="46">
        <v>45962240.399999999</v>
      </c>
      <c r="K93" s="48"/>
      <c r="L93" s="48"/>
      <c r="M93" s="1"/>
      <c r="N93" s="1"/>
      <c r="O93" s="1"/>
      <c r="P93" s="1"/>
      <c r="Q93" s="1"/>
    </row>
    <row r="94" spans="1:17" s="35" customFormat="1" ht="28.5" x14ac:dyDescent="0.25">
      <c r="A94" s="49" t="s">
        <v>160</v>
      </c>
      <c r="B94" s="44" t="s">
        <v>95</v>
      </c>
      <c r="C94" s="44" t="s">
        <v>96</v>
      </c>
      <c r="D94" s="43" t="s">
        <v>21</v>
      </c>
      <c r="E94" s="42" t="s">
        <v>161</v>
      </c>
      <c r="F94" s="47">
        <v>1787410200</v>
      </c>
      <c r="G94" s="46">
        <v>0</v>
      </c>
      <c r="H94" s="46">
        <v>827063107.32000005</v>
      </c>
      <c r="I94" s="46">
        <v>818747991.32000005</v>
      </c>
      <c r="J94" s="46">
        <v>804472716.32000005</v>
      </c>
      <c r="K94" s="48"/>
      <c r="L94" s="48"/>
      <c r="M94" s="1"/>
      <c r="N94" s="1"/>
      <c r="O94" s="1"/>
      <c r="P94" s="1"/>
      <c r="Q94" s="1"/>
    </row>
    <row r="95" spans="1:17" ht="28.5" x14ac:dyDescent="0.25">
      <c r="A95" s="89" t="s">
        <v>162</v>
      </c>
      <c r="B95" s="38"/>
      <c r="C95" s="38"/>
      <c r="D95" s="37"/>
      <c r="E95" s="36" t="s">
        <v>163</v>
      </c>
      <c r="F95" s="40">
        <f t="shared" ref="F95:J95" si="23">SUM(F96:F98)</f>
        <v>7868279596</v>
      </c>
      <c r="G95" s="40">
        <f t="shared" si="23"/>
        <v>0</v>
      </c>
      <c r="H95" s="40">
        <f t="shared" si="23"/>
        <v>5748268699.0599995</v>
      </c>
      <c r="I95" s="40">
        <f t="shared" si="23"/>
        <v>2768894666.3400002</v>
      </c>
      <c r="J95" s="40">
        <f t="shared" si="23"/>
        <v>2765630329.3400002</v>
      </c>
      <c r="K95" s="41">
        <f>H95/F95</f>
        <v>0.73056233309022833</v>
      </c>
      <c r="L95" s="41">
        <f>I95/F95</f>
        <v>0.35190598307508342</v>
      </c>
    </row>
    <row r="96" spans="1:17" s="105" customFormat="1" ht="27.95" customHeight="1" x14ac:dyDescent="0.25">
      <c r="A96" s="97" t="s">
        <v>164</v>
      </c>
      <c r="B96" s="99" t="s">
        <v>20</v>
      </c>
      <c r="C96" s="99" t="s">
        <v>26</v>
      </c>
      <c r="D96" s="98" t="s">
        <v>21</v>
      </c>
      <c r="E96" s="100" t="s">
        <v>165</v>
      </c>
      <c r="F96" s="102">
        <v>500732000</v>
      </c>
      <c r="G96" s="101">
        <v>0</v>
      </c>
      <c r="H96" s="101">
        <v>494848516</v>
      </c>
      <c r="I96" s="101">
        <v>0</v>
      </c>
      <c r="J96" s="101">
        <v>0</v>
      </c>
      <c r="K96" s="103"/>
      <c r="L96" s="103"/>
      <c r="M96" s="104"/>
      <c r="N96" s="104"/>
      <c r="O96" s="104"/>
      <c r="P96" s="104"/>
      <c r="Q96" s="104"/>
    </row>
    <row r="97" spans="1:17" s="105" customFormat="1" ht="27.95" customHeight="1" x14ac:dyDescent="0.25">
      <c r="A97" s="97" t="s">
        <v>164</v>
      </c>
      <c r="B97" s="99" t="s">
        <v>95</v>
      </c>
      <c r="C97" s="99" t="s">
        <v>96</v>
      </c>
      <c r="D97" s="98" t="s">
        <v>21</v>
      </c>
      <c r="E97" s="100" t="s">
        <v>165</v>
      </c>
      <c r="F97" s="102">
        <v>1924326096</v>
      </c>
      <c r="G97" s="101">
        <v>0</v>
      </c>
      <c r="H97" s="101">
        <v>1901005857</v>
      </c>
      <c r="I97" s="101">
        <v>758540298.29999995</v>
      </c>
      <c r="J97" s="101">
        <v>758540298.29999995</v>
      </c>
      <c r="K97" s="103"/>
      <c r="L97" s="103"/>
      <c r="M97" s="104"/>
      <c r="N97" s="104"/>
      <c r="O97" s="104"/>
      <c r="P97" s="104"/>
      <c r="Q97" s="104"/>
    </row>
    <row r="98" spans="1:17" s="105" customFormat="1" ht="27.95" customHeight="1" x14ac:dyDescent="0.25">
      <c r="A98" s="97" t="s">
        <v>166</v>
      </c>
      <c r="B98" s="99" t="s">
        <v>95</v>
      </c>
      <c r="C98" s="99" t="s">
        <v>96</v>
      </c>
      <c r="D98" s="98" t="s">
        <v>21</v>
      </c>
      <c r="E98" s="100" t="s">
        <v>167</v>
      </c>
      <c r="F98" s="102">
        <v>5443221500</v>
      </c>
      <c r="G98" s="101">
        <v>0</v>
      </c>
      <c r="H98" s="101">
        <v>3352414326.0599999</v>
      </c>
      <c r="I98" s="101">
        <v>2010354368.04</v>
      </c>
      <c r="J98" s="101">
        <v>2007090031.04</v>
      </c>
      <c r="K98" s="103"/>
      <c r="L98" s="103"/>
      <c r="M98" s="104"/>
      <c r="N98" s="104"/>
      <c r="O98" s="104"/>
      <c r="P98" s="104"/>
      <c r="Q98" s="104"/>
    </row>
    <row r="99" spans="1:17" ht="27.95" customHeight="1" x14ac:dyDescent="0.25">
      <c r="A99" s="89" t="s">
        <v>168</v>
      </c>
      <c r="B99" s="38"/>
      <c r="C99" s="38"/>
      <c r="D99" s="37"/>
      <c r="E99" s="36" t="s">
        <v>169</v>
      </c>
      <c r="F99" s="40">
        <f t="shared" ref="F99:J99" si="24">SUM(F100:F110)</f>
        <v>19790490251</v>
      </c>
      <c r="G99" s="40">
        <f t="shared" si="24"/>
        <v>0</v>
      </c>
      <c r="H99" s="40">
        <f t="shared" si="24"/>
        <v>17946926561.150002</v>
      </c>
      <c r="I99" s="40">
        <f t="shared" si="24"/>
        <v>5538239552.9799995</v>
      </c>
      <c r="J99" s="40">
        <f t="shared" si="24"/>
        <v>5485913173.1400003</v>
      </c>
      <c r="K99" s="41">
        <f>H99/F99</f>
        <v>0.90684598175849407</v>
      </c>
      <c r="L99" s="41">
        <f>I99/F99</f>
        <v>0.27984347445360308</v>
      </c>
    </row>
    <row r="100" spans="1:17" s="35" customFormat="1" ht="27.95" customHeight="1" x14ac:dyDescent="0.25">
      <c r="A100" s="49" t="s">
        <v>170</v>
      </c>
      <c r="B100" s="44" t="s">
        <v>95</v>
      </c>
      <c r="C100" s="44" t="s">
        <v>96</v>
      </c>
      <c r="D100" s="43" t="s">
        <v>21</v>
      </c>
      <c r="E100" s="42" t="s">
        <v>171</v>
      </c>
      <c r="F100" s="47">
        <v>976000000</v>
      </c>
      <c r="G100" s="46">
        <v>0</v>
      </c>
      <c r="H100" s="46">
        <v>822000000</v>
      </c>
      <c r="I100" s="46">
        <v>416199996</v>
      </c>
      <c r="J100" s="46">
        <v>385199996</v>
      </c>
      <c r="K100" s="48"/>
      <c r="L100" s="48"/>
      <c r="M100" s="1"/>
      <c r="N100" s="1"/>
      <c r="O100" s="1"/>
      <c r="P100" s="1"/>
      <c r="Q100" s="1"/>
    </row>
    <row r="101" spans="1:17" s="35" customFormat="1" ht="57" x14ac:dyDescent="0.25">
      <c r="A101" s="49" t="s">
        <v>172</v>
      </c>
      <c r="B101" s="44" t="s">
        <v>20</v>
      </c>
      <c r="C101" s="44" t="s">
        <v>26</v>
      </c>
      <c r="D101" s="43" t="s">
        <v>21</v>
      </c>
      <c r="E101" s="42" t="s">
        <v>173</v>
      </c>
      <c r="F101" s="47">
        <v>100000000</v>
      </c>
      <c r="G101" s="46">
        <v>0</v>
      </c>
      <c r="H101" s="46">
        <v>88000000</v>
      </c>
      <c r="I101" s="46">
        <v>0</v>
      </c>
      <c r="J101" s="46">
        <v>0</v>
      </c>
      <c r="K101" s="48"/>
      <c r="L101" s="48"/>
      <c r="M101" s="1"/>
      <c r="N101" s="1"/>
      <c r="O101" s="1"/>
      <c r="P101" s="1"/>
      <c r="Q101" s="1"/>
    </row>
    <row r="102" spans="1:17" s="35" customFormat="1" ht="57" x14ac:dyDescent="0.25">
      <c r="A102" s="49" t="s">
        <v>172</v>
      </c>
      <c r="B102" s="44" t="s">
        <v>95</v>
      </c>
      <c r="C102" s="44" t="s">
        <v>96</v>
      </c>
      <c r="D102" s="43" t="s">
        <v>21</v>
      </c>
      <c r="E102" s="42" t="s">
        <v>173</v>
      </c>
      <c r="F102" s="47">
        <v>1042616500</v>
      </c>
      <c r="G102" s="46">
        <v>0</v>
      </c>
      <c r="H102" s="46">
        <v>953096500</v>
      </c>
      <c r="I102" s="46">
        <v>322464848.75</v>
      </c>
      <c r="J102" s="46">
        <v>313964848.75</v>
      </c>
      <c r="K102" s="48"/>
      <c r="L102" s="48"/>
      <c r="M102" s="1"/>
      <c r="N102" s="1"/>
      <c r="O102" s="1"/>
      <c r="P102" s="1"/>
      <c r="Q102" s="1"/>
    </row>
    <row r="103" spans="1:17" s="35" customFormat="1" ht="27.95" customHeight="1" x14ac:dyDescent="0.25">
      <c r="A103" s="49" t="s">
        <v>174</v>
      </c>
      <c r="B103" s="44" t="s">
        <v>20</v>
      </c>
      <c r="C103" s="44" t="s">
        <v>26</v>
      </c>
      <c r="D103" s="43" t="s">
        <v>21</v>
      </c>
      <c r="E103" s="42" t="s">
        <v>175</v>
      </c>
      <c r="F103" s="47">
        <v>11000000</v>
      </c>
      <c r="G103" s="46">
        <v>0</v>
      </c>
      <c r="H103" s="46">
        <v>3569342</v>
      </c>
      <c r="I103" s="46">
        <v>3569342</v>
      </c>
      <c r="J103" s="46">
        <v>3569342</v>
      </c>
      <c r="K103" s="48"/>
      <c r="L103" s="48"/>
      <c r="M103" s="1"/>
      <c r="N103" s="1"/>
      <c r="O103" s="1"/>
      <c r="P103" s="1"/>
      <c r="Q103" s="1"/>
    </row>
    <row r="104" spans="1:17" s="35" customFormat="1" ht="28.5" x14ac:dyDescent="0.25">
      <c r="A104" s="49" t="s">
        <v>174</v>
      </c>
      <c r="B104" s="44" t="s">
        <v>95</v>
      </c>
      <c r="C104" s="44" t="s">
        <v>96</v>
      </c>
      <c r="D104" s="43" t="s">
        <v>21</v>
      </c>
      <c r="E104" s="42" t="s">
        <v>175</v>
      </c>
      <c r="F104" s="47">
        <v>307650000</v>
      </c>
      <c r="G104" s="46">
        <v>0</v>
      </c>
      <c r="H104" s="46">
        <v>147771931.56</v>
      </c>
      <c r="I104" s="46">
        <v>147771931.56</v>
      </c>
      <c r="J104" s="46">
        <v>147771931.56</v>
      </c>
      <c r="K104" s="48"/>
      <c r="L104" s="48"/>
      <c r="M104" s="1"/>
      <c r="N104" s="1"/>
      <c r="O104" s="1"/>
      <c r="P104" s="1"/>
      <c r="Q104" s="1"/>
    </row>
    <row r="105" spans="1:17" s="35" customFormat="1" ht="27.95" customHeight="1" x14ac:dyDescent="0.25">
      <c r="A105" s="49" t="s">
        <v>176</v>
      </c>
      <c r="B105" s="44" t="s">
        <v>20</v>
      </c>
      <c r="C105" s="44" t="s">
        <v>26</v>
      </c>
      <c r="D105" s="43" t="s">
        <v>21</v>
      </c>
      <c r="E105" s="42" t="s">
        <v>177</v>
      </c>
      <c r="F105" s="47">
        <v>9100000000</v>
      </c>
      <c r="G105" s="46">
        <v>0</v>
      </c>
      <c r="H105" s="46">
        <v>9057333967</v>
      </c>
      <c r="I105" s="46">
        <v>3404620251</v>
      </c>
      <c r="J105" s="46">
        <v>3404620251</v>
      </c>
      <c r="K105" s="48"/>
      <c r="L105" s="48"/>
      <c r="M105" s="1"/>
      <c r="N105" s="1"/>
      <c r="O105" s="1"/>
      <c r="P105" s="1"/>
      <c r="Q105" s="1"/>
    </row>
    <row r="106" spans="1:17" s="35" customFormat="1" ht="27.95" customHeight="1" x14ac:dyDescent="0.25">
      <c r="A106" s="49" t="s">
        <v>176</v>
      </c>
      <c r="B106" s="44" t="s">
        <v>95</v>
      </c>
      <c r="C106" s="44" t="s">
        <v>96</v>
      </c>
      <c r="D106" s="43" t="s">
        <v>21</v>
      </c>
      <c r="E106" s="42" t="s">
        <v>177</v>
      </c>
      <c r="F106" s="47">
        <v>4021455001</v>
      </c>
      <c r="G106" s="46">
        <v>0</v>
      </c>
      <c r="H106" s="46">
        <v>3576922618.46</v>
      </c>
      <c r="I106" s="46">
        <v>829922443</v>
      </c>
      <c r="J106" s="46">
        <v>817096063.15999997</v>
      </c>
      <c r="K106" s="48"/>
      <c r="L106" s="48"/>
      <c r="M106" s="1"/>
      <c r="N106" s="1"/>
      <c r="O106" s="1"/>
      <c r="P106" s="1"/>
      <c r="Q106" s="1"/>
    </row>
    <row r="107" spans="1:17" s="35" customFormat="1" ht="42.75" x14ac:dyDescent="0.25">
      <c r="A107" s="49" t="s">
        <v>178</v>
      </c>
      <c r="B107" s="44" t="s">
        <v>20</v>
      </c>
      <c r="C107" s="44" t="s">
        <v>26</v>
      </c>
      <c r="D107" s="43" t="s">
        <v>21</v>
      </c>
      <c r="E107" s="42" t="s">
        <v>179</v>
      </c>
      <c r="F107" s="47">
        <v>90000000</v>
      </c>
      <c r="G107" s="46">
        <v>0</v>
      </c>
      <c r="H107" s="46">
        <v>30979952.129999999</v>
      </c>
      <c r="I107" s="46">
        <v>30979952.129999999</v>
      </c>
      <c r="J107" s="46">
        <v>30979952.129999999</v>
      </c>
      <c r="K107" s="48"/>
      <c r="L107" s="48"/>
      <c r="M107" s="1"/>
      <c r="N107" s="1"/>
      <c r="O107" s="1"/>
      <c r="P107" s="1"/>
      <c r="Q107" s="1"/>
    </row>
    <row r="108" spans="1:17" s="35" customFormat="1" ht="42.75" x14ac:dyDescent="0.25">
      <c r="A108" s="49" t="s">
        <v>178</v>
      </c>
      <c r="B108" s="44" t="s">
        <v>95</v>
      </c>
      <c r="C108" s="44" t="s">
        <v>96</v>
      </c>
      <c r="D108" s="43" t="s">
        <v>21</v>
      </c>
      <c r="E108" s="42" t="s">
        <v>179</v>
      </c>
      <c r="F108" s="47">
        <v>1512668750</v>
      </c>
      <c r="G108" s="46">
        <v>0</v>
      </c>
      <c r="H108" s="46">
        <v>641558750</v>
      </c>
      <c r="I108" s="46">
        <v>341245689.18000001</v>
      </c>
      <c r="J108" s="46">
        <v>341245689.18000001</v>
      </c>
      <c r="K108" s="48"/>
      <c r="L108" s="48"/>
      <c r="M108" s="1"/>
      <c r="N108" s="1"/>
      <c r="O108" s="1"/>
      <c r="P108" s="1"/>
      <c r="Q108" s="1"/>
    </row>
    <row r="109" spans="1:17" s="105" customFormat="1" ht="42.75" x14ac:dyDescent="0.25">
      <c r="A109" s="97" t="s">
        <v>180</v>
      </c>
      <c r="B109" s="99" t="s">
        <v>20</v>
      </c>
      <c r="C109" s="99" t="s">
        <v>26</v>
      </c>
      <c r="D109" s="98" t="s">
        <v>21</v>
      </c>
      <c r="E109" s="100" t="s">
        <v>181</v>
      </c>
      <c r="F109" s="102">
        <v>7000000</v>
      </c>
      <c r="G109" s="101">
        <v>0</v>
      </c>
      <c r="H109" s="101">
        <v>5693500</v>
      </c>
      <c r="I109" s="101">
        <v>5693500</v>
      </c>
      <c r="J109" s="101">
        <v>5693500</v>
      </c>
      <c r="K109" s="103"/>
      <c r="L109" s="103"/>
      <c r="M109" s="104"/>
      <c r="N109" s="104"/>
      <c r="O109" s="104"/>
      <c r="P109" s="104"/>
      <c r="Q109" s="104"/>
    </row>
    <row r="110" spans="1:17" s="105" customFormat="1" ht="42.75" x14ac:dyDescent="0.25">
      <c r="A110" s="97" t="s">
        <v>180</v>
      </c>
      <c r="B110" s="99" t="s">
        <v>95</v>
      </c>
      <c r="C110" s="99" t="s">
        <v>96</v>
      </c>
      <c r="D110" s="98" t="s">
        <v>21</v>
      </c>
      <c r="E110" s="100" t="s">
        <v>181</v>
      </c>
      <c r="F110" s="102">
        <v>2622100000</v>
      </c>
      <c r="G110" s="101">
        <v>0</v>
      </c>
      <c r="H110" s="101">
        <v>2620000000</v>
      </c>
      <c r="I110" s="101">
        <v>35771599.359999999</v>
      </c>
      <c r="J110" s="101">
        <v>35771599.359999999</v>
      </c>
      <c r="K110" s="103"/>
      <c r="L110" s="103"/>
      <c r="M110" s="104"/>
      <c r="N110" s="104"/>
      <c r="O110" s="104"/>
      <c r="P110" s="104"/>
      <c r="Q110" s="104"/>
    </row>
    <row r="111" spans="1:17" ht="27.95" customHeight="1" x14ac:dyDescent="0.25">
      <c r="A111" s="89" t="s">
        <v>182</v>
      </c>
      <c r="B111" s="38"/>
      <c r="C111" s="38"/>
      <c r="D111" s="37"/>
      <c r="E111" s="36" t="s">
        <v>183</v>
      </c>
      <c r="F111" s="40">
        <f t="shared" ref="F111:J111" si="25">SUM(F112:F116)</f>
        <v>1092100000</v>
      </c>
      <c r="G111" s="40">
        <f t="shared" si="25"/>
        <v>0</v>
      </c>
      <c r="H111" s="40">
        <f t="shared" si="25"/>
        <v>173536783.78</v>
      </c>
      <c r="I111" s="40">
        <f t="shared" si="25"/>
        <v>145288688.78</v>
      </c>
      <c r="J111" s="40">
        <f t="shared" si="25"/>
        <v>144151903.78</v>
      </c>
      <c r="K111" s="41">
        <f>H111/F111</f>
        <v>0.15890191720538413</v>
      </c>
      <c r="L111" s="41">
        <f>I111/F111</f>
        <v>0.1330360670085157</v>
      </c>
    </row>
    <row r="112" spans="1:17" s="35" customFormat="1" ht="27.95" customHeight="1" x14ac:dyDescent="0.25">
      <c r="A112" s="49" t="s">
        <v>184</v>
      </c>
      <c r="B112" s="44" t="s">
        <v>95</v>
      </c>
      <c r="C112" s="44" t="s">
        <v>96</v>
      </c>
      <c r="D112" s="43" t="s">
        <v>21</v>
      </c>
      <c r="E112" s="42" t="s">
        <v>185</v>
      </c>
      <c r="F112" s="47">
        <v>242000000</v>
      </c>
      <c r="G112" s="46">
        <v>0</v>
      </c>
      <c r="H112" s="46">
        <v>0</v>
      </c>
      <c r="I112" s="46">
        <v>0</v>
      </c>
      <c r="J112" s="46">
        <v>0</v>
      </c>
      <c r="K112" s="48"/>
      <c r="L112" s="48"/>
      <c r="M112" s="1"/>
      <c r="N112" s="1"/>
      <c r="O112" s="1"/>
      <c r="P112" s="1"/>
      <c r="Q112" s="1"/>
    </row>
    <row r="113" spans="1:17" s="35" customFormat="1" ht="28.5" x14ac:dyDescent="0.25">
      <c r="A113" s="49" t="s">
        <v>186</v>
      </c>
      <c r="B113" s="44" t="s">
        <v>95</v>
      </c>
      <c r="C113" s="44" t="s">
        <v>96</v>
      </c>
      <c r="D113" s="43" t="s">
        <v>21</v>
      </c>
      <c r="E113" s="42" t="s">
        <v>187</v>
      </c>
      <c r="F113" s="47">
        <v>128300000</v>
      </c>
      <c r="G113" s="46">
        <v>0</v>
      </c>
      <c r="H113" s="46">
        <v>56800000</v>
      </c>
      <c r="I113" s="46">
        <v>29786000</v>
      </c>
      <c r="J113" s="46">
        <v>29786000</v>
      </c>
      <c r="K113" s="48"/>
      <c r="L113" s="48"/>
      <c r="M113" s="1"/>
      <c r="N113" s="1"/>
      <c r="O113" s="1"/>
      <c r="P113" s="1"/>
      <c r="Q113" s="1"/>
    </row>
    <row r="114" spans="1:17" s="35" customFormat="1" ht="42.75" x14ac:dyDescent="0.25">
      <c r="A114" s="49" t="s">
        <v>188</v>
      </c>
      <c r="B114" s="44" t="s">
        <v>20</v>
      </c>
      <c r="C114" s="44" t="s">
        <v>26</v>
      </c>
      <c r="D114" s="43" t="s">
        <v>21</v>
      </c>
      <c r="E114" s="42" t="s">
        <v>189</v>
      </c>
      <c r="F114" s="47">
        <v>36000000</v>
      </c>
      <c r="G114" s="46">
        <v>0</v>
      </c>
      <c r="H114" s="46">
        <v>15700602.6</v>
      </c>
      <c r="I114" s="46">
        <v>15700602.6</v>
      </c>
      <c r="J114" s="46">
        <v>15700602.6</v>
      </c>
      <c r="K114" s="48"/>
      <c r="L114" s="48"/>
      <c r="M114" s="1"/>
      <c r="N114" s="1"/>
      <c r="O114" s="1"/>
      <c r="P114" s="1"/>
      <c r="Q114" s="1"/>
    </row>
    <row r="115" spans="1:17" s="35" customFormat="1" ht="42.75" x14ac:dyDescent="0.25">
      <c r="A115" s="49" t="s">
        <v>188</v>
      </c>
      <c r="B115" s="44" t="s">
        <v>95</v>
      </c>
      <c r="C115" s="44" t="s">
        <v>96</v>
      </c>
      <c r="D115" s="43" t="s">
        <v>21</v>
      </c>
      <c r="E115" s="42" t="s">
        <v>189</v>
      </c>
      <c r="F115" s="47">
        <v>285800000</v>
      </c>
      <c r="G115" s="46">
        <v>0</v>
      </c>
      <c r="H115" s="46">
        <v>101036181.18000001</v>
      </c>
      <c r="I115" s="46">
        <v>99802086.180000007</v>
      </c>
      <c r="J115" s="46">
        <v>98665301.180000007</v>
      </c>
      <c r="K115" s="48"/>
      <c r="L115" s="48"/>
      <c r="M115" s="1"/>
      <c r="N115" s="1"/>
      <c r="O115" s="1"/>
      <c r="P115" s="1"/>
      <c r="Q115" s="1"/>
    </row>
    <row r="116" spans="1:17" s="35" customFormat="1" ht="27.95" customHeight="1" x14ac:dyDescent="0.25">
      <c r="A116" s="49" t="s">
        <v>190</v>
      </c>
      <c r="B116" s="44" t="s">
        <v>95</v>
      </c>
      <c r="C116" s="44" t="s">
        <v>96</v>
      </c>
      <c r="D116" s="43" t="s">
        <v>21</v>
      </c>
      <c r="E116" s="42" t="s">
        <v>191</v>
      </c>
      <c r="F116" s="47">
        <v>400000000</v>
      </c>
      <c r="G116" s="46">
        <v>0</v>
      </c>
      <c r="H116" s="46">
        <v>0</v>
      </c>
      <c r="I116" s="46">
        <v>0</v>
      </c>
      <c r="J116" s="46">
        <v>0</v>
      </c>
      <c r="K116" s="48"/>
      <c r="L116" s="48"/>
      <c r="M116" s="1"/>
      <c r="N116" s="1"/>
      <c r="O116" s="1"/>
      <c r="P116" s="1"/>
      <c r="Q116" s="1"/>
    </row>
    <row r="117" spans="1:17" s="105" customFormat="1" ht="27.95" customHeight="1" x14ac:dyDescent="0.25">
      <c r="A117" s="106" t="s">
        <v>192</v>
      </c>
      <c r="B117" s="108" t="s">
        <v>95</v>
      </c>
      <c r="C117" s="108" t="s">
        <v>96</v>
      </c>
      <c r="D117" s="107" t="s">
        <v>21</v>
      </c>
      <c r="E117" s="109" t="s">
        <v>193</v>
      </c>
      <c r="F117" s="111">
        <v>800000000</v>
      </c>
      <c r="G117" s="110">
        <v>0</v>
      </c>
      <c r="H117" s="110">
        <v>456689782.52999997</v>
      </c>
      <c r="I117" s="110">
        <v>453856984.82999998</v>
      </c>
      <c r="J117" s="110">
        <v>453733956.82999998</v>
      </c>
      <c r="K117" s="112"/>
      <c r="L117" s="112"/>
      <c r="M117" s="104"/>
      <c r="N117" s="104"/>
      <c r="O117" s="104"/>
      <c r="P117" s="104"/>
      <c r="Q117" s="104"/>
    </row>
    <row r="118" spans="1:17" s="21" customFormat="1" ht="15" customHeight="1" x14ac:dyDescent="0.3">
      <c r="A118" s="75" t="s">
        <v>194</v>
      </c>
      <c r="B118" s="77"/>
      <c r="C118" s="77"/>
      <c r="D118" s="76"/>
      <c r="E118" s="75" t="s">
        <v>195</v>
      </c>
      <c r="F118" s="78">
        <f t="shared" ref="F118:J118" si="26">SUM(F119+F124+F130)</f>
        <v>65588000000</v>
      </c>
      <c r="G118" s="78">
        <f t="shared" si="26"/>
        <v>60000000000</v>
      </c>
      <c r="H118" s="78">
        <f t="shared" si="26"/>
        <v>456371703.72000003</v>
      </c>
      <c r="I118" s="78">
        <f t="shared" si="26"/>
        <v>326276934.72000003</v>
      </c>
      <c r="J118" s="78">
        <f t="shared" si="26"/>
        <v>326276934.72000003</v>
      </c>
      <c r="K118" s="79">
        <f>H118/F118</f>
        <v>6.9581585613221935E-3</v>
      </c>
      <c r="L118" s="79">
        <f>I118/F118</f>
        <v>4.974643756784778E-3</v>
      </c>
      <c r="M118" s="119"/>
      <c r="N118" s="119"/>
      <c r="O118" s="120"/>
      <c r="P118" s="1"/>
      <c r="Q118" s="1"/>
    </row>
    <row r="119" spans="1:17" s="28" customFormat="1" ht="15" customHeight="1" x14ac:dyDescent="0.25">
      <c r="A119" s="22" t="s">
        <v>196</v>
      </c>
      <c r="B119" s="24"/>
      <c r="C119" s="24"/>
      <c r="D119" s="23"/>
      <c r="E119" s="25" t="s">
        <v>197</v>
      </c>
      <c r="F119" s="26">
        <f t="shared" ref="F119:J119" si="27">F120</f>
        <v>64125000000</v>
      </c>
      <c r="G119" s="26">
        <f t="shared" si="27"/>
        <v>60000000000</v>
      </c>
      <c r="H119" s="26">
        <f t="shared" si="27"/>
        <v>96410837.719999999</v>
      </c>
      <c r="I119" s="26">
        <f t="shared" si="27"/>
        <v>68574141.719999999</v>
      </c>
      <c r="J119" s="26">
        <f t="shared" si="27"/>
        <v>68574141.719999999</v>
      </c>
      <c r="K119" s="27">
        <f>H119/F119</f>
        <v>1.5034828494346979E-3</v>
      </c>
      <c r="L119" s="27">
        <f>I119/F119</f>
        <v>1.0693823270175439E-3</v>
      </c>
      <c r="M119" s="1"/>
      <c r="N119" s="1"/>
      <c r="O119" s="1"/>
      <c r="P119" s="1"/>
      <c r="Q119" s="1"/>
    </row>
    <row r="120" spans="1:17" s="28" customFormat="1" ht="15" customHeight="1" x14ac:dyDescent="0.25">
      <c r="A120" s="29" t="s">
        <v>198</v>
      </c>
      <c r="B120" s="31"/>
      <c r="C120" s="31"/>
      <c r="D120" s="30"/>
      <c r="E120" s="32" t="s">
        <v>199</v>
      </c>
      <c r="F120" s="33">
        <f t="shared" ref="F120:J120" si="28">SUM(F121:F123)</f>
        <v>64125000000</v>
      </c>
      <c r="G120" s="33">
        <f t="shared" si="28"/>
        <v>60000000000</v>
      </c>
      <c r="H120" s="33">
        <f t="shared" si="28"/>
        <v>96410837.719999999</v>
      </c>
      <c r="I120" s="33">
        <f t="shared" si="28"/>
        <v>68574141.719999999</v>
      </c>
      <c r="J120" s="33">
        <f t="shared" si="28"/>
        <v>68574141.719999999</v>
      </c>
      <c r="K120" s="34">
        <f>H120/F120</f>
        <v>1.5034828494346979E-3</v>
      </c>
      <c r="L120" s="34">
        <f>I120/F120</f>
        <v>1.0693823270175439E-3</v>
      </c>
      <c r="M120" s="1"/>
      <c r="N120" s="1"/>
      <c r="O120" s="1"/>
      <c r="P120" s="1"/>
      <c r="Q120" s="1"/>
    </row>
    <row r="121" spans="1:17" s="35" customFormat="1" ht="15" customHeight="1" x14ac:dyDescent="0.2">
      <c r="A121" s="121" t="s">
        <v>200</v>
      </c>
      <c r="B121" s="51" t="s">
        <v>20</v>
      </c>
      <c r="C121" s="51" t="s">
        <v>26</v>
      </c>
      <c r="D121" s="51" t="s">
        <v>21</v>
      </c>
      <c r="E121" s="122" t="s">
        <v>201</v>
      </c>
      <c r="F121" s="124">
        <v>861000000</v>
      </c>
      <c r="G121" s="123">
        <v>0</v>
      </c>
      <c r="H121" s="123">
        <v>96410837.719999999</v>
      </c>
      <c r="I121" s="123">
        <v>68574141.719999999</v>
      </c>
      <c r="J121" s="123">
        <v>68574141.719999999</v>
      </c>
      <c r="K121" s="125"/>
      <c r="L121" s="125"/>
      <c r="M121" s="126"/>
    </row>
    <row r="122" spans="1:17" s="35" customFormat="1" ht="28.5" x14ac:dyDescent="0.2">
      <c r="A122" s="121" t="s">
        <v>202</v>
      </c>
      <c r="B122" s="51" t="s">
        <v>20</v>
      </c>
      <c r="C122" s="51" t="s">
        <v>26</v>
      </c>
      <c r="D122" s="51" t="s">
        <v>21</v>
      </c>
      <c r="E122" s="122" t="s">
        <v>203</v>
      </c>
      <c r="F122" s="124">
        <v>60000000000</v>
      </c>
      <c r="G122" s="123">
        <v>60000000000</v>
      </c>
      <c r="H122" s="123">
        <v>0</v>
      </c>
      <c r="I122" s="123">
        <v>0</v>
      </c>
      <c r="J122" s="123">
        <v>0</v>
      </c>
      <c r="K122" s="125"/>
      <c r="L122" s="125"/>
      <c r="M122" s="126"/>
    </row>
    <row r="123" spans="1:17" s="35" customFormat="1" ht="27.95" customHeight="1" x14ac:dyDescent="0.2">
      <c r="A123" s="121" t="s">
        <v>202</v>
      </c>
      <c r="B123" s="51" t="s">
        <v>95</v>
      </c>
      <c r="C123" s="51" t="s">
        <v>96</v>
      </c>
      <c r="D123" s="51" t="s">
        <v>21</v>
      </c>
      <c r="E123" s="122" t="s">
        <v>203</v>
      </c>
      <c r="F123" s="124">
        <v>3264000000</v>
      </c>
      <c r="G123" s="123">
        <v>0</v>
      </c>
      <c r="H123" s="123">
        <v>0</v>
      </c>
      <c r="I123" s="123">
        <v>0</v>
      </c>
      <c r="J123" s="123">
        <v>0</v>
      </c>
      <c r="K123" s="125"/>
      <c r="L123" s="125"/>
      <c r="M123" s="126"/>
    </row>
    <row r="124" spans="1:17" s="28" customFormat="1" ht="27.95" customHeight="1" x14ac:dyDescent="0.25">
      <c r="A124" s="29" t="s">
        <v>204</v>
      </c>
      <c r="B124" s="31"/>
      <c r="C124" s="31"/>
      <c r="D124" s="30"/>
      <c r="E124" s="25" t="s">
        <v>205</v>
      </c>
      <c r="F124" s="33">
        <f t="shared" ref="F124:J124" si="29">F125</f>
        <v>583000000</v>
      </c>
      <c r="G124" s="33">
        <f t="shared" si="29"/>
        <v>0</v>
      </c>
      <c r="H124" s="33">
        <f t="shared" si="29"/>
        <v>333063769</v>
      </c>
      <c r="I124" s="33">
        <f t="shared" si="29"/>
        <v>230805696</v>
      </c>
      <c r="J124" s="33">
        <f t="shared" si="29"/>
        <v>230805696</v>
      </c>
      <c r="K124" s="34">
        <f>H124/F124</f>
        <v>0.57129291423670669</v>
      </c>
      <c r="L124" s="34">
        <f>I124/F124</f>
        <v>0.39589313207547172</v>
      </c>
      <c r="M124" s="1"/>
      <c r="N124" s="1"/>
      <c r="O124" s="1"/>
      <c r="P124" s="1"/>
      <c r="Q124" s="1"/>
    </row>
    <row r="125" spans="1:17" s="28" customFormat="1" ht="27.95" customHeight="1" x14ac:dyDescent="0.25">
      <c r="A125" s="29" t="s">
        <v>206</v>
      </c>
      <c r="B125" s="31"/>
      <c r="C125" s="31"/>
      <c r="D125" s="30"/>
      <c r="E125" s="32" t="s">
        <v>207</v>
      </c>
      <c r="F125" s="33">
        <f t="shared" ref="F125:J125" si="30">F126+F129</f>
        <v>583000000</v>
      </c>
      <c r="G125" s="33">
        <f t="shared" si="30"/>
        <v>0</v>
      </c>
      <c r="H125" s="33">
        <f t="shared" si="30"/>
        <v>333063769</v>
      </c>
      <c r="I125" s="33">
        <f t="shared" si="30"/>
        <v>230805696</v>
      </c>
      <c r="J125" s="33">
        <f t="shared" si="30"/>
        <v>230805696</v>
      </c>
      <c r="K125" s="34">
        <f>H125/F125</f>
        <v>0.57129291423670669</v>
      </c>
      <c r="L125" s="34">
        <f>I125/F125</f>
        <v>0.39589313207547172</v>
      </c>
      <c r="M125" s="1"/>
      <c r="N125" s="1"/>
      <c r="O125" s="1"/>
      <c r="P125" s="1"/>
      <c r="Q125" s="1"/>
    </row>
    <row r="126" spans="1:17" s="28" customFormat="1" ht="27.95" customHeight="1" x14ac:dyDescent="0.25">
      <c r="A126" s="29" t="s">
        <v>208</v>
      </c>
      <c r="B126" s="31" t="s">
        <v>20</v>
      </c>
      <c r="C126" s="31">
        <v>10</v>
      </c>
      <c r="D126" s="30" t="s">
        <v>21</v>
      </c>
      <c r="E126" s="32" t="s">
        <v>209</v>
      </c>
      <c r="F126" s="33">
        <f t="shared" ref="F126:J126" si="31">SUM(F127:F128)</f>
        <v>440000000</v>
      </c>
      <c r="G126" s="33">
        <f t="shared" si="31"/>
        <v>0</v>
      </c>
      <c r="H126" s="33">
        <f t="shared" si="31"/>
        <v>333063769</v>
      </c>
      <c r="I126" s="33">
        <f t="shared" si="31"/>
        <v>230805696</v>
      </c>
      <c r="J126" s="33">
        <f t="shared" si="31"/>
        <v>230805696</v>
      </c>
      <c r="K126" s="34">
        <f>H126/F126</f>
        <v>0.75696311136363637</v>
      </c>
      <c r="L126" s="34">
        <f>I126/F126</f>
        <v>0.52455839999999998</v>
      </c>
      <c r="M126" s="1"/>
      <c r="N126" s="1"/>
      <c r="O126" s="1"/>
      <c r="P126" s="1"/>
      <c r="Q126" s="1"/>
    </row>
    <row r="127" spans="1:17" s="35" customFormat="1" ht="15" customHeight="1" x14ac:dyDescent="0.25">
      <c r="A127" s="49" t="s">
        <v>210</v>
      </c>
      <c r="B127" s="44" t="s">
        <v>20</v>
      </c>
      <c r="C127" s="44" t="s">
        <v>26</v>
      </c>
      <c r="D127" s="43" t="s">
        <v>21</v>
      </c>
      <c r="E127" s="42" t="s">
        <v>211</v>
      </c>
      <c r="F127" s="46">
        <v>281000000</v>
      </c>
      <c r="G127" s="46">
        <v>0</v>
      </c>
      <c r="H127" s="46">
        <v>272988117</v>
      </c>
      <c r="I127" s="46">
        <v>215387704</v>
      </c>
      <c r="J127" s="46">
        <v>215387704</v>
      </c>
      <c r="K127" s="48"/>
      <c r="L127" s="48"/>
      <c r="M127" s="1"/>
      <c r="N127" s="1"/>
      <c r="O127" s="1"/>
      <c r="P127" s="1"/>
      <c r="Q127" s="1"/>
    </row>
    <row r="128" spans="1:17" s="35" customFormat="1" ht="28.5" x14ac:dyDescent="0.25">
      <c r="A128" s="49" t="s">
        <v>212</v>
      </c>
      <c r="B128" s="44" t="s">
        <v>20</v>
      </c>
      <c r="C128" s="44" t="s">
        <v>26</v>
      </c>
      <c r="D128" s="43" t="s">
        <v>21</v>
      </c>
      <c r="E128" s="42" t="s">
        <v>213</v>
      </c>
      <c r="F128" s="46">
        <v>159000000</v>
      </c>
      <c r="G128" s="46">
        <v>0</v>
      </c>
      <c r="H128" s="46">
        <v>60075652</v>
      </c>
      <c r="I128" s="46">
        <v>15417992</v>
      </c>
      <c r="J128" s="46">
        <v>15417992</v>
      </c>
      <c r="K128" s="48"/>
      <c r="L128" s="48"/>
      <c r="M128" s="1"/>
      <c r="N128" s="1"/>
      <c r="O128" s="1"/>
      <c r="P128" s="1"/>
      <c r="Q128" s="1"/>
    </row>
    <row r="129" spans="1:17" s="35" customFormat="1" ht="15" customHeight="1" x14ac:dyDescent="0.2">
      <c r="A129" s="121" t="s">
        <v>214</v>
      </c>
      <c r="B129" s="51" t="s">
        <v>95</v>
      </c>
      <c r="C129" s="51" t="s">
        <v>96</v>
      </c>
      <c r="D129" s="51" t="s">
        <v>21</v>
      </c>
      <c r="E129" s="122" t="s">
        <v>215</v>
      </c>
      <c r="F129" s="124">
        <v>143000000</v>
      </c>
      <c r="G129" s="123">
        <v>0</v>
      </c>
      <c r="H129" s="123">
        <v>0</v>
      </c>
      <c r="I129" s="123">
        <v>0</v>
      </c>
      <c r="J129" s="123">
        <v>0</v>
      </c>
      <c r="K129" s="125"/>
      <c r="L129" s="125"/>
      <c r="M129" s="126"/>
    </row>
    <row r="130" spans="1:17" s="35" customFormat="1" ht="15" customHeight="1" x14ac:dyDescent="0.25">
      <c r="A130" s="29" t="s">
        <v>216</v>
      </c>
      <c r="B130" s="31"/>
      <c r="C130" s="31"/>
      <c r="D130" s="30"/>
      <c r="E130" s="127" t="s">
        <v>217</v>
      </c>
      <c r="F130" s="33">
        <f t="shared" ref="F130:J130" si="32">F131</f>
        <v>880000000</v>
      </c>
      <c r="G130" s="33">
        <f t="shared" si="32"/>
        <v>0</v>
      </c>
      <c r="H130" s="33">
        <f t="shared" si="32"/>
        <v>26897097</v>
      </c>
      <c r="I130" s="33">
        <f t="shared" si="32"/>
        <v>26897097</v>
      </c>
      <c r="J130" s="33">
        <f t="shared" si="32"/>
        <v>26897097</v>
      </c>
      <c r="K130" s="34">
        <f>H130/F130</f>
        <v>3.0564882954545455E-2</v>
      </c>
      <c r="L130" s="34">
        <f>I130/F130</f>
        <v>3.0564882954545455E-2</v>
      </c>
      <c r="M130" s="1"/>
      <c r="N130" s="1"/>
      <c r="O130" s="1"/>
      <c r="P130" s="1"/>
      <c r="Q130" s="1"/>
    </row>
    <row r="131" spans="1:17" s="35" customFormat="1" ht="15" customHeight="1" x14ac:dyDescent="0.25">
      <c r="A131" s="29" t="s">
        <v>218</v>
      </c>
      <c r="B131" s="31"/>
      <c r="C131" s="31"/>
      <c r="D131" s="30"/>
      <c r="E131" s="127" t="s">
        <v>219</v>
      </c>
      <c r="F131" s="33">
        <f t="shared" ref="F131:J131" si="33">F132+F133</f>
        <v>880000000</v>
      </c>
      <c r="G131" s="33">
        <f t="shared" si="33"/>
        <v>0</v>
      </c>
      <c r="H131" s="33">
        <f t="shared" si="33"/>
        <v>26897097</v>
      </c>
      <c r="I131" s="33">
        <f t="shared" si="33"/>
        <v>26897097</v>
      </c>
      <c r="J131" s="33">
        <f t="shared" si="33"/>
        <v>26897097</v>
      </c>
      <c r="K131" s="34">
        <f>H131/F131</f>
        <v>3.0564882954545455E-2</v>
      </c>
      <c r="L131" s="34">
        <f>I131/F131</f>
        <v>3.0564882954545455E-2</v>
      </c>
      <c r="M131" s="1"/>
      <c r="N131" s="1"/>
      <c r="O131" s="1"/>
      <c r="P131" s="1"/>
      <c r="Q131" s="1"/>
    </row>
    <row r="132" spans="1:17" s="35" customFormat="1" ht="15" customHeight="1" x14ac:dyDescent="0.25">
      <c r="A132" s="42" t="s">
        <v>220</v>
      </c>
      <c r="B132" s="44" t="s">
        <v>20</v>
      </c>
      <c r="C132" s="44" t="s">
        <v>26</v>
      </c>
      <c r="D132" s="43" t="s">
        <v>21</v>
      </c>
      <c r="E132" s="128" t="s">
        <v>221</v>
      </c>
      <c r="F132" s="46">
        <v>330000000</v>
      </c>
      <c r="G132" s="46">
        <v>0</v>
      </c>
      <c r="H132" s="46">
        <v>14000000</v>
      </c>
      <c r="I132" s="46">
        <v>14000000</v>
      </c>
      <c r="J132" s="46">
        <v>14000000</v>
      </c>
      <c r="K132" s="48"/>
      <c r="L132" s="48"/>
      <c r="M132" s="1"/>
      <c r="N132" s="1"/>
      <c r="O132" s="1"/>
      <c r="P132" s="1"/>
      <c r="Q132" s="1"/>
    </row>
    <row r="133" spans="1:17" s="35" customFormat="1" ht="15" customHeight="1" x14ac:dyDescent="0.25">
      <c r="A133" s="42" t="s">
        <v>220</v>
      </c>
      <c r="B133" s="70" t="s">
        <v>95</v>
      </c>
      <c r="C133" s="70" t="s">
        <v>96</v>
      </c>
      <c r="D133" s="69" t="s">
        <v>21</v>
      </c>
      <c r="E133" s="129" t="s">
        <v>221</v>
      </c>
      <c r="F133" s="72">
        <v>550000000</v>
      </c>
      <c r="G133" s="72">
        <v>0</v>
      </c>
      <c r="H133" s="72">
        <v>12897097</v>
      </c>
      <c r="I133" s="72">
        <v>12897097</v>
      </c>
      <c r="J133" s="72">
        <v>12897097</v>
      </c>
      <c r="K133" s="74"/>
      <c r="L133" s="74"/>
      <c r="M133" s="1"/>
      <c r="N133" s="1"/>
      <c r="O133" s="1"/>
      <c r="P133" s="1"/>
      <c r="Q133" s="1"/>
    </row>
    <row r="134" spans="1:17" s="21" customFormat="1" ht="27.95" customHeight="1" x14ac:dyDescent="0.3">
      <c r="A134" s="75" t="s">
        <v>222</v>
      </c>
      <c r="B134" s="77"/>
      <c r="C134" s="77"/>
      <c r="D134" s="76"/>
      <c r="E134" s="75" t="s">
        <v>223</v>
      </c>
      <c r="F134" s="78">
        <f t="shared" ref="F134:J134" si="34">SUM(F135+F139+F140+F142)</f>
        <v>815000000</v>
      </c>
      <c r="G134" s="78">
        <f t="shared" si="34"/>
        <v>0</v>
      </c>
      <c r="H134" s="78">
        <f t="shared" si="34"/>
        <v>312055775</v>
      </c>
      <c r="I134" s="78">
        <f t="shared" si="34"/>
        <v>312055775</v>
      </c>
      <c r="J134" s="78">
        <f t="shared" si="34"/>
        <v>312055775</v>
      </c>
      <c r="K134" s="79">
        <f>H134/F134</f>
        <v>0.38289052147239266</v>
      </c>
      <c r="L134" s="79">
        <f>I134/F134</f>
        <v>0.38289052147239266</v>
      </c>
      <c r="M134" s="119"/>
      <c r="N134" s="1"/>
      <c r="O134" s="1"/>
      <c r="P134" s="1"/>
      <c r="Q134" s="1"/>
    </row>
    <row r="135" spans="1:17" s="28" customFormat="1" ht="27.95" customHeight="1" x14ac:dyDescent="0.25">
      <c r="A135" s="130" t="s">
        <v>224</v>
      </c>
      <c r="B135" s="93"/>
      <c r="C135" s="93"/>
      <c r="D135" s="92"/>
      <c r="E135" s="91" t="s">
        <v>225</v>
      </c>
      <c r="F135" s="95">
        <f t="shared" ref="F135:J135" si="35">F136</f>
        <v>334000000</v>
      </c>
      <c r="G135" s="95">
        <f t="shared" si="35"/>
        <v>0</v>
      </c>
      <c r="H135" s="95">
        <f t="shared" si="35"/>
        <v>312055775</v>
      </c>
      <c r="I135" s="95">
        <f t="shared" si="35"/>
        <v>312055775</v>
      </c>
      <c r="J135" s="95">
        <f t="shared" si="35"/>
        <v>312055775</v>
      </c>
      <c r="K135" s="96">
        <f>H135/F135</f>
        <v>0.93429872754491017</v>
      </c>
      <c r="L135" s="96">
        <f>I135/F135</f>
        <v>0.93429872754491017</v>
      </c>
      <c r="M135" s="1"/>
      <c r="N135" s="1"/>
      <c r="O135" s="1"/>
      <c r="P135" s="1"/>
      <c r="Q135" s="1"/>
    </row>
    <row r="136" spans="1:17" s="28" customFormat="1" ht="27.95" customHeight="1" x14ac:dyDescent="0.25">
      <c r="A136" s="130" t="s">
        <v>226</v>
      </c>
      <c r="B136" s="93"/>
      <c r="C136" s="93"/>
      <c r="D136" s="92"/>
      <c r="E136" s="91" t="s">
        <v>227</v>
      </c>
      <c r="F136" s="95">
        <f t="shared" ref="F136:J136" si="36">SUM(F137:F138)</f>
        <v>334000000</v>
      </c>
      <c r="G136" s="95">
        <f t="shared" si="36"/>
        <v>0</v>
      </c>
      <c r="H136" s="95">
        <f t="shared" si="36"/>
        <v>312055775</v>
      </c>
      <c r="I136" s="95">
        <f t="shared" si="36"/>
        <v>312055775</v>
      </c>
      <c r="J136" s="95">
        <f t="shared" si="36"/>
        <v>312055775</v>
      </c>
      <c r="K136" s="96">
        <f>H136/F136</f>
        <v>0.93429872754491017</v>
      </c>
      <c r="L136" s="96">
        <f>I136/F136</f>
        <v>0.93429872754491017</v>
      </c>
      <c r="M136" s="1"/>
      <c r="N136" s="1"/>
      <c r="O136" s="1"/>
      <c r="P136" s="1"/>
      <c r="Q136" s="1"/>
    </row>
    <row r="137" spans="1:17" s="35" customFormat="1" ht="27.95" customHeight="1" x14ac:dyDescent="0.25">
      <c r="A137" s="49" t="s">
        <v>228</v>
      </c>
      <c r="B137" s="44" t="s">
        <v>95</v>
      </c>
      <c r="C137" s="44" t="s">
        <v>96</v>
      </c>
      <c r="D137" s="43" t="s">
        <v>21</v>
      </c>
      <c r="E137" s="42" t="s">
        <v>229</v>
      </c>
      <c r="F137" s="46">
        <v>310000000</v>
      </c>
      <c r="G137" s="46">
        <v>0</v>
      </c>
      <c r="H137" s="46">
        <v>308636333</v>
      </c>
      <c r="I137" s="46">
        <v>308636333</v>
      </c>
      <c r="J137" s="46">
        <v>308636333</v>
      </c>
      <c r="K137" s="48"/>
      <c r="L137" s="48"/>
      <c r="M137" s="1"/>
      <c r="N137" s="1"/>
      <c r="O137" s="1"/>
      <c r="P137" s="1"/>
      <c r="Q137" s="1"/>
    </row>
    <row r="138" spans="1:17" s="35" customFormat="1" ht="27.95" customHeight="1" x14ac:dyDescent="0.25">
      <c r="A138" s="49" t="s">
        <v>230</v>
      </c>
      <c r="B138" s="44" t="s">
        <v>95</v>
      </c>
      <c r="C138" s="44" t="s">
        <v>96</v>
      </c>
      <c r="D138" s="43" t="s">
        <v>21</v>
      </c>
      <c r="E138" s="42" t="s">
        <v>231</v>
      </c>
      <c r="F138" s="46">
        <v>24000000</v>
      </c>
      <c r="G138" s="46">
        <v>0</v>
      </c>
      <c r="H138" s="46">
        <v>3419442</v>
      </c>
      <c r="I138" s="46">
        <v>3419442</v>
      </c>
      <c r="J138" s="46">
        <v>3419442</v>
      </c>
      <c r="K138" s="48"/>
      <c r="L138" s="48"/>
      <c r="M138" s="1"/>
      <c r="N138" s="1"/>
      <c r="O138" s="1"/>
      <c r="P138" s="1"/>
      <c r="Q138" s="1"/>
    </row>
    <row r="139" spans="1:17" s="35" customFormat="1" ht="27.95" customHeight="1" x14ac:dyDescent="0.2">
      <c r="A139" s="121" t="s">
        <v>232</v>
      </c>
      <c r="B139" s="51" t="s">
        <v>95</v>
      </c>
      <c r="C139" s="51" t="s">
        <v>96</v>
      </c>
      <c r="D139" s="51" t="s">
        <v>21</v>
      </c>
      <c r="E139" s="122" t="s">
        <v>233</v>
      </c>
      <c r="F139" s="124">
        <v>25000000</v>
      </c>
      <c r="G139" s="123">
        <v>0</v>
      </c>
      <c r="H139" s="123">
        <v>0</v>
      </c>
      <c r="I139" s="123">
        <v>0</v>
      </c>
      <c r="J139" s="123">
        <v>0</v>
      </c>
      <c r="K139" s="125"/>
      <c r="L139" s="125"/>
      <c r="M139" s="126"/>
    </row>
    <row r="140" spans="1:17" s="28" customFormat="1" ht="27.95" customHeight="1" x14ac:dyDescent="0.25">
      <c r="A140" s="131" t="s">
        <v>234</v>
      </c>
      <c r="B140" s="133"/>
      <c r="C140" s="133"/>
      <c r="D140" s="132"/>
      <c r="E140" s="94" t="s">
        <v>235</v>
      </c>
      <c r="F140" s="134">
        <f t="shared" ref="F140:J140" si="37">SUM(F141)</f>
        <v>450000000</v>
      </c>
      <c r="G140" s="134">
        <f t="shared" si="37"/>
        <v>0</v>
      </c>
      <c r="H140" s="134">
        <f t="shared" si="37"/>
        <v>0</v>
      </c>
      <c r="I140" s="134">
        <f t="shared" si="37"/>
        <v>0</v>
      </c>
      <c r="J140" s="134">
        <f t="shared" si="37"/>
        <v>0</v>
      </c>
      <c r="K140" s="135">
        <f>H140/F140</f>
        <v>0</v>
      </c>
      <c r="L140" s="135">
        <f>I140/F140</f>
        <v>0</v>
      </c>
      <c r="M140" s="1"/>
      <c r="N140" s="1"/>
      <c r="O140" s="1"/>
      <c r="P140" s="1"/>
      <c r="Q140" s="1"/>
    </row>
    <row r="141" spans="1:17" s="35" customFormat="1" ht="27.95" customHeight="1" x14ac:dyDescent="0.2">
      <c r="A141" s="121" t="s">
        <v>236</v>
      </c>
      <c r="B141" s="51" t="s">
        <v>20</v>
      </c>
      <c r="C141" s="51" t="s">
        <v>237</v>
      </c>
      <c r="D141" s="51" t="s">
        <v>238</v>
      </c>
      <c r="E141" s="122" t="s">
        <v>239</v>
      </c>
      <c r="F141" s="124">
        <v>450000000</v>
      </c>
      <c r="G141" s="123">
        <v>0</v>
      </c>
      <c r="H141" s="123">
        <v>0</v>
      </c>
      <c r="I141" s="123">
        <v>0</v>
      </c>
      <c r="J141" s="123">
        <v>0</v>
      </c>
      <c r="K141" s="125"/>
      <c r="L141" s="125"/>
      <c r="M141" s="126"/>
    </row>
    <row r="142" spans="1:17" s="28" customFormat="1" ht="27.95" customHeight="1" x14ac:dyDescent="0.25">
      <c r="A142" s="131" t="s">
        <v>240</v>
      </c>
      <c r="B142" s="133"/>
      <c r="C142" s="133"/>
      <c r="D142" s="132"/>
      <c r="E142" s="94" t="s">
        <v>241</v>
      </c>
      <c r="F142" s="134">
        <f t="shared" ref="F142:J143" si="38">F143</f>
        <v>6000000</v>
      </c>
      <c r="G142" s="134">
        <f t="shared" si="38"/>
        <v>0</v>
      </c>
      <c r="H142" s="134">
        <f t="shared" si="38"/>
        <v>0</v>
      </c>
      <c r="I142" s="134">
        <f t="shared" si="38"/>
        <v>0</v>
      </c>
      <c r="J142" s="134">
        <f t="shared" si="38"/>
        <v>0</v>
      </c>
      <c r="K142" s="135">
        <f>H142/F142</f>
        <v>0</v>
      </c>
      <c r="L142" s="135">
        <f>I142/F142</f>
        <v>0</v>
      </c>
      <c r="M142" s="1"/>
      <c r="N142" s="1"/>
      <c r="O142" s="1"/>
      <c r="P142" s="1"/>
      <c r="Q142" s="1"/>
    </row>
    <row r="143" spans="1:17" s="136" customFormat="1" ht="27.95" customHeight="1" x14ac:dyDescent="0.25">
      <c r="A143" s="131" t="s">
        <v>242</v>
      </c>
      <c r="B143" s="133"/>
      <c r="C143" s="133"/>
      <c r="D143" s="132"/>
      <c r="E143" s="94" t="s">
        <v>243</v>
      </c>
      <c r="F143" s="134">
        <f t="shared" si="38"/>
        <v>6000000</v>
      </c>
      <c r="G143" s="134">
        <f t="shared" si="38"/>
        <v>0</v>
      </c>
      <c r="H143" s="134">
        <f t="shared" si="38"/>
        <v>0</v>
      </c>
      <c r="I143" s="134">
        <f t="shared" si="38"/>
        <v>0</v>
      </c>
      <c r="J143" s="134">
        <f t="shared" si="38"/>
        <v>0</v>
      </c>
      <c r="K143" s="135">
        <f>H143/F143</f>
        <v>0</v>
      </c>
      <c r="L143" s="135">
        <f>I143/F143</f>
        <v>0</v>
      </c>
      <c r="M143" s="1"/>
      <c r="N143" s="1"/>
      <c r="O143" s="1"/>
      <c r="P143" s="1"/>
      <c r="Q143" s="1"/>
    </row>
    <row r="144" spans="1:17" s="35" customFormat="1" ht="27.95" customHeight="1" x14ac:dyDescent="0.25">
      <c r="A144" s="49" t="s">
        <v>244</v>
      </c>
      <c r="B144" s="44" t="s">
        <v>95</v>
      </c>
      <c r="C144" s="44" t="s">
        <v>96</v>
      </c>
      <c r="D144" s="43" t="s">
        <v>21</v>
      </c>
      <c r="E144" s="42" t="s">
        <v>245</v>
      </c>
      <c r="F144" s="46">
        <v>6000000</v>
      </c>
      <c r="G144" s="46">
        <v>0</v>
      </c>
      <c r="H144" s="46">
        <v>0</v>
      </c>
      <c r="I144" s="46">
        <v>0</v>
      </c>
      <c r="J144" s="46">
        <v>0</v>
      </c>
      <c r="K144" s="48"/>
      <c r="L144" s="48"/>
      <c r="M144" s="1"/>
      <c r="N144" s="1"/>
      <c r="O144" s="1"/>
      <c r="P144" s="1"/>
      <c r="Q144" s="1"/>
    </row>
    <row r="145" spans="1:17" s="15" customFormat="1" ht="27.95" customHeight="1" x14ac:dyDescent="0.3">
      <c r="A145" s="137" t="s">
        <v>246</v>
      </c>
      <c r="B145" s="139"/>
      <c r="C145" s="139"/>
      <c r="D145" s="138"/>
      <c r="E145" s="140" t="s">
        <v>247</v>
      </c>
      <c r="F145" s="141">
        <f t="shared" ref="F145:J145" si="39">+F146+F149+F153+F157+F162+F166</f>
        <v>50649000000</v>
      </c>
      <c r="G145" s="141">
        <f t="shared" si="39"/>
        <v>0</v>
      </c>
      <c r="H145" s="141">
        <f t="shared" si="39"/>
        <v>22814429628.549999</v>
      </c>
      <c r="I145" s="141">
        <f t="shared" si="39"/>
        <v>5002324605.8600006</v>
      </c>
      <c r="J145" s="141">
        <f t="shared" si="39"/>
        <v>4932607938.8600006</v>
      </c>
      <c r="K145" s="142">
        <f>H145/F145</f>
        <v>0.45044185726371694</v>
      </c>
      <c r="L145" s="142">
        <f>I145/F145</f>
        <v>9.8764528536792448E-2</v>
      </c>
      <c r="M145" s="120"/>
      <c r="N145" s="120"/>
      <c r="O145" s="120"/>
      <c r="P145" s="143"/>
      <c r="Q145" s="143"/>
    </row>
    <row r="146" spans="1:17" s="35" customFormat="1" ht="78.75" x14ac:dyDescent="0.25">
      <c r="A146" s="52" t="s">
        <v>248</v>
      </c>
      <c r="B146" s="31"/>
      <c r="C146" s="31"/>
      <c r="D146" s="30"/>
      <c r="E146" s="91" t="s">
        <v>249</v>
      </c>
      <c r="F146" s="40">
        <f>SUM(F147:F148)</f>
        <v>5500000000</v>
      </c>
      <c r="G146" s="40">
        <f>SUM(G147:G148)</f>
        <v>0</v>
      </c>
      <c r="H146" s="40">
        <f t="shared" ref="H146:J146" si="40">SUM(H147:H148)</f>
        <v>4485028248</v>
      </c>
      <c r="I146" s="40">
        <f t="shared" si="40"/>
        <v>897304852.86000001</v>
      </c>
      <c r="J146" s="40">
        <f t="shared" si="40"/>
        <v>897304852.86000001</v>
      </c>
      <c r="K146" s="41">
        <f>H146/F146</f>
        <v>0.8154596814545455</v>
      </c>
      <c r="L146" s="41">
        <f>I146/F146</f>
        <v>0.16314633688363636</v>
      </c>
      <c r="M146" s="144"/>
      <c r="N146" s="1"/>
      <c r="O146" s="1"/>
      <c r="P146" s="1"/>
      <c r="Q146" s="1"/>
    </row>
    <row r="147" spans="1:17" s="152" customFormat="1" ht="85.5" x14ac:dyDescent="0.25">
      <c r="A147" s="145" t="s">
        <v>250</v>
      </c>
      <c r="B147" s="147" t="s">
        <v>20</v>
      </c>
      <c r="C147" s="147" t="s">
        <v>26</v>
      </c>
      <c r="D147" s="146" t="s">
        <v>21</v>
      </c>
      <c r="E147" s="148" t="s">
        <v>251</v>
      </c>
      <c r="F147" s="149">
        <v>2200000000</v>
      </c>
      <c r="G147" s="149">
        <v>0</v>
      </c>
      <c r="H147" s="149">
        <v>1669594796</v>
      </c>
      <c r="I147" s="149">
        <v>411490372.38999999</v>
      </c>
      <c r="J147" s="149">
        <v>411490372.38999999</v>
      </c>
      <c r="K147" s="150"/>
      <c r="L147" s="150"/>
      <c r="M147" s="151"/>
      <c r="N147" s="1"/>
      <c r="O147" s="1"/>
      <c r="P147" s="1"/>
      <c r="Q147" s="1"/>
    </row>
    <row r="148" spans="1:17" s="152" customFormat="1" ht="85.5" x14ac:dyDescent="0.25">
      <c r="A148" s="145" t="s">
        <v>250</v>
      </c>
      <c r="B148" s="147" t="s">
        <v>95</v>
      </c>
      <c r="C148" s="147" t="s">
        <v>96</v>
      </c>
      <c r="D148" s="146" t="s">
        <v>21</v>
      </c>
      <c r="E148" s="148" t="s">
        <v>251</v>
      </c>
      <c r="F148" s="149">
        <v>3300000000</v>
      </c>
      <c r="G148" s="149">
        <v>0</v>
      </c>
      <c r="H148" s="149">
        <v>2815433452</v>
      </c>
      <c r="I148" s="149">
        <v>485814480.47000003</v>
      </c>
      <c r="J148" s="149">
        <v>485814480.47000003</v>
      </c>
      <c r="K148" s="150"/>
      <c r="L148" s="150"/>
      <c r="M148" s="151"/>
      <c r="N148" s="1"/>
      <c r="O148" s="1"/>
      <c r="P148" s="1"/>
      <c r="Q148" s="1"/>
    </row>
    <row r="149" spans="1:17" s="28" customFormat="1" ht="78.75" x14ac:dyDescent="0.25">
      <c r="A149" s="130" t="s">
        <v>252</v>
      </c>
      <c r="B149" s="93"/>
      <c r="C149" s="153"/>
      <c r="D149" s="92"/>
      <c r="E149" s="91" t="s">
        <v>253</v>
      </c>
      <c r="F149" s="95">
        <f>SUM(F150:F152)</f>
        <v>3602000000</v>
      </c>
      <c r="G149" s="95">
        <f t="shared" ref="G149:J149" si="41">SUM(G150:G152)</f>
        <v>0</v>
      </c>
      <c r="H149" s="95">
        <f t="shared" si="41"/>
        <v>440266667</v>
      </c>
      <c r="I149" s="95">
        <f t="shared" si="41"/>
        <v>189400000</v>
      </c>
      <c r="J149" s="95">
        <f t="shared" si="41"/>
        <v>178400000</v>
      </c>
      <c r="K149" s="96">
        <f>H149/F149</f>
        <v>0.12222839172681843</v>
      </c>
      <c r="L149" s="96">
        <f>I149/F149</f>
        <v>5.2581898945030542E-2</v>
      </c>
      <c r="M149" s="151"/>
      <c r="N149" s="143"/>
      <c r="O149" s="143"/>
      <c r="P149" s="1"/>
      <c r="Q149" s="1"/>
    </row>
    <row r="150" spans="1:17" s="152" customFormat="1" ht="85.5" x14ac:dyDescent="0.25">
      <c r="A150" s="154" t="s">
        <v>254</v>
      </c>
      <c r="B150" s="156" t="s">
        <v>20</v>
      </c>
      <c r="C150" s="156" t="s">
        <v>26</v>
      </c>
      <c r="D150" s="155" t="s">
        <v>21</v>
      </c>
      <c r="E150" s="157" t="s">
        <v>255</v>
      </c>
      <c r="F150" s="158">
        <v>950000000</v>
      </c>
      <c r="G150" s="158">
        <v>0</v>
      </c>
      <c r="H150" s="158">
        <v>0</v>
      </c>
      <c r="I150" s="158">
        <v>0</v>
      </c>
      <c r="J150" s="158">
        <v>0</v>
      </c>
      <c r="K150" s="159"/>
      <c r="L150" s="159"/>
      <c r="M150" s="160"/>
      <c r="N150" s="120"/>
      <c r="O150" s="1"/>
      <c r="P150" s="1"/>
      <c r="Q150" s="1"/>
    </row>
    <row r="151" spans="1:17" s="152" customFormat="1" ht="85.5" x14ac:dyDescent="0.25">
      <c r="A151" s="145" t="s">
        <v>254</v>
      </c>
      <c r="B151" s="147" t="s">
        <v>95</v>
      </c>
      <c r="C151" s="147" t="s">
        <v>96</v>
      </c>
      <c r="D151" s="146" t="s">
        <v>21</v>
      </c>
      <c r="E151" s="148" t="s">
        <v>255</v>
      </c>
      <c r="F151" s="149">
        <v>1883400000</v>
      </c>
      <c r="G151" s="158">
        <v>0</v>
      </c>
      <c r="H151" s="149">
        <v>440266667</v>
      </c>
      <c r="I151" s="149">
        <v>189400000</v>
      </c>
      <c r="J151" s="149">
        <v>178400000</v>
      </c>
      <c r="K151" s="150"/>
      <c r="L151" s="150"/>
      <c r="M151" s="160"/>
      <c r="N151" s="1"/>
      <c r="O151" s="1"/>
      <c r="P151" s="1"/>
      <c r="Q151" s="1"/>
    </row>
    <row r="152" spans="1:17" s="152" customFormat="1" ht="85.5" x14ac:dyDescent="0.25">
      <c r="A152" s="154" t="s">
        <v>256</v>
      </c>
      <c r="B152" s="156" t="s">
        <v>95</v>
      </c>
      <c r="C152" s="156" t="s">
        <v>96</v>
      </c>
      <c r="D152" s="155" t="s">
        <v>21</v>
      </c>
      <c r="E152" s="157" t="s">
        <v>257</v>
      </c>
      <c r="F152" s="158">
        <v>768600000</v>
      </c>
      <c r="G152" s="158">
        <v>0</v>
      </c>
      <c r="H152" s="158">
        <v>0</v>
      </c>
      <c r="I152" s="158">
        <v>0</v>
      </c>
      <c r="J152" s="158">
        <v>0</v>
      </c>
      <c r="K152" s="159"/>
      <c r="L152" s="159"/>
      <c r="M152" s="160"/>
      <c r="N152" s="1"/>
      <c r="O152" s="1"/>
      <c r="P152" s="1"/>
      <c r="Q152" s="1"/>
    </row>
    <row r="153" spans="1:17" s="28" customFormat="1" ht="63" x14ac:dyDescent="0.25">
      <c r="A153" s="130" t="s">
        <v>258</v>
      </c>
      <c r="B153" s="93"/>
      <c r="C153" s="93"/>
      <c r="D153" s="92"/>
      <c r="E153" s="91" t="s">
        <v>259</v>
      </c>
      <c r="F153" s="95">
        <f>SUM(F154:F156)</f>
        <v>32413500000</v>
      </c>
      <c r="G153" s="95">
        <f t="shared" ref="G153:J153" si="42">SUM(G154:G156)</f>
        <v>0</v>
      </c>
      <c r="H153" s="95">
        <f t="shared" si="42"/>
        <v>14029069910.549999</v>
      </c>
      <c r="I153" s="95">
        <f t="shared" si="42"/>
        <v>3199159501</v>
      </c>
      <c r="J153" s="95">
        <f t="shared" si="42"/>
        <v>3188876168</v>
      </c>
      <c r="K153" s="85">
        <f>H153/F153</f>
        <v>0.4328156450414179</v>
      </c>
      <c r="L153" s="85">
        <f>I153/F153</f>
        <v>9.8698366452249831E-2</v>
      </c>
      <c r="M153" s="160"/>
      <c r="N153" s="161"/>
      <c r="O153" s="161"/>
      <c r="P153" s="1"/>
      <c r="Q153" s="120"/>
    </row>
    <row r="154" spans="1:17" s="152" customFormat="1" ht="71.25" x14ac:dyDescent="0.25">
      <c r="A154" s="154" t="s">
        <v>260</v>
      </c>
      <c r="B154" s="156" t="s">
        <v>20</v>
      </c>
      <c r="C154" s="156" t="s">
        <v>26</v>
      </c>
      <c r="D154" s="155" t="s">
        <v>21</v>
      </c>
      <c r="E154" s="157" t="s">
        <v>261</v>
      </c>
      <c r="F154" s="162">
        <v>13600000000</v>
      </c>
      <c r="G154" s="162">
        <v>0</v>
      </c>
      <c r="H154" s="158">
        <v>5689124743.7700005</v>
      </c>
      <c r="I154" s="158">
        <v>1040069435</v>
      </c>
      <c r="J154" s="158">
        <v>1040069435</v>
      </c>
      <c r="K154" s="159"/>
      <c r="L154" s="159"/>
      <c r="M154" s="163"/>
      <c r="N154" s="143"/>
      <c r="O154" s="1"/>
      <c r="P154" s="1"/>
      <c r="Q154" s="1"/>
    </row>
    <row r="155" spans="1:17" s="152" customFormat="1" ht="71.25" x14ac:dyDescent="0.25">
      <c r="A155" s="154" t="s">
        <v>260</v>
      </c>
      <c r="B155" s="156" t="s">
        <v>95</v>
      </c>
      <c r="C155" s="156" t="s">
        <v>96</v>
      </c>
      <c r="D155" s="155" t="s">
        <v>21</v>
      </c>
      <c r="E155" s="157" t="s">
        <v>261</v>
      </c>
      <c r="F155" s="162">
        <v>1818500000</v>
      </c>
      <c r="G155" s="162">
        <v>0</v>
      </c>
      <c r="H155" s="158">
        <v>1816039846</v>
      </c>
      <c r="I155" s="158">
        <v>784866665</v>
      </c>
      <c r="J155" s="158">
        <v>774583332</v>
      </c>
      <c r="K155" s="159"/>
      <c r="L155" s="159"/>
      <c r="M155" s="163"/>
      <c r="N155" s="143"/>
      <c r="O155" s="1"/>
      <c r="P155" s="1"/>
      <c r="Q155" s="1"/>
    </row>
    <row r="156" spans="1:17" s="152" customFormat="1" ht="71.25" x14ac:dyDescent="0.25">
      <c r="A156" s="154" t="s">
        <v>260</v>
      </c>
      <c r="B156" s="156" t="s">
        <v>95</v>
      </c>
      <c r="C156" s="156" t="s">
        <v>262</v>
      </c>
      <c r="D156" s="155" t="s">
        <v>21</v>
      </c>
      <c r="E156" s="157" t="s">
        <v>261</v>
      </c>
      <c r="F156" s="162">
        <v>16995000000</v>
      </c>
      <c r="G156" s="162">
        <v>0</v>
      </c>
      <c r="H156" s="162">
        <v>6523905320.7799997</v>
      </c>
      <c r="I156" s="158">
        <v>1374223401</v>
      </c>
      <c r="J156" s="158">
        <v>1374223401</v>
      </c>
      <c r="K156" s="159"/>
      <c r="L156" s="159"/>
      <c r="M156" s="160"/>
      <c r="N156" s="164"/>
      <c r="O156" s="1"/>
      <c r="P156" s="1"/>
      <c r="Q156" s="1"/>
    </row>
    <row r="157" spans="1:17" s="90" customFormat="1" ht="47.25" x14ac:dyDescent="0.25">
      <c r="A157" s="130" t="s">
        <v>263</v>
      </c>
      <c r="B157" s="93"/>
      <c r="C157" s="93"/>
      <c r="D157" s="92"/>
      <c r="E157" s="91" t="s">
        <v>264</v>
      </c>
      <c r="F157" s="95">
        <f t="shared" ref="F157:J157" si="43">SUM(F158:F161)</f>
        <v>955000000</v>
      </c>
      <c r="G157" s="95">
        <f t="shared" si="43"/>
        <v>0</v>
      </c>
      <c r="H157" s="95">
        <f t="shared" si="43"/>
        <v>640000000</v>
      </c>
      <c r="I157" s="95">
        <f t="shared" si="43"/>
        <v>181633332</v>
      </c>
      <c r="J157" s="95">
        <f t="shared" si="43"/>
        <v>166349998</v>
      </c>
      <c r="K157" s="96">
        <f>H157/F157</f>
        <v>0.67015706806282727</v>
      </c>
      <c r="L157" s="96">
        <f>I157/F157</f>
        <v>0.19019197068062826</v>
      </c>
      <c r="M157" s="160"/>
      <c r="N157" s="164"/>
      <c r="O157" s="165"/>
      <c r="P157" s="1"/>
      <c r="Q157" s="1"/>
    </row>
    <row r="158" spans="1:17" s="152" customFormat="1" ht="57" x14ac:dyDescent="0.25">
      <c r="A158" s="145" t="s">
        <v>265</v>
      </c>
      <c r="B158" s="147" t="s">
        <v>20</v>
      </c>
      <c r="C158" s="147" t="s">
        <v>26</v>
      </c>
      <c r="D158" s="146" t="s">
        <v>21</v>
      </c>
      <c r="E158" s="148" t="s">
        <v>266</v>
      </c>
      <c r="F158" s="149">
        <v>248500000</v>
      </c>
      <c r="G158" s="149">
        <v>0</v>
      </c>
      <c r="H158" s="149">
        <v>223000000</v>
      </c>
      <c r="I158" s="149">
        <v>50350000</v>
      </c>
      <c r="J158" s="149">
        <v>44850000</v>
      </c>
      <c r="K158" s="150"/>
      <c r="L158" s="150"/>
      <c r="M158" s="160"/>
      <c r="N158" s="143"/>
      <c r="O158" s="1"/>
      <c r="P158" s="1"/>
      <c r="Q158" s="1"/>
    </row>
    <row r="159" spans="1:17" s="152" customFormat="1" ht="57" x14ac:dyDescent="0.25">
      <c r="A159" s="145" t="s">
        <v>267</v>
      </c>
      <c r="B159" s="147" t="s">
        <v>20</v>
      </c>
      <c r="C159" s="147" t="s">
        <v>26</v>
      </c>
      <c r="D159" s="146" t="s">
        <v>21</v>
      </c>
      <c r="E159" s="148" t="s">
        <v>268</v>
      </c>
      <c r="F159" s="149">
        <v>251500000</v>
      </c>
      <c r="G159" s="149">
        <v>0</v>
      </c>
      <c r="H159" s="149">
        <v>159500000</v>
      </c>
      <c r="I159" s="149">
        <v>70300000</v>
      </c>
      <c r="J159" s="149">
        <v>65466666</v>
      </c>
      <c r="K159" s="150"/>
      <c r="L159" s="150"/>
      <c r="M159" s="160"/>
      <c r="N159" s="143"/>
      <c r="O159" s="1"/>
      <c r="P159" s="1"/>
      <c r="Q159" s="1"/>
    </row>
    <row r="160" spans="1:17" s="152" customFormat="1" ht="57" x14ac:dyDescent="0.25">
      <c r="A160" s="145" t="s">
        <v>267</v>
      </c>
      <c r="B160" s="147" t="s">
        <v>95</v>
      </c>
      <c r="C160" s="147" t="s">
        <v>96</v>
      </c>
      <c r="D160" s="146" t="s">
        <v>21</v>
      </c>
      <c r="E160" s="148" t="s">
        <v>268</v>
      </c>
      <c r="F160" s="149">
        <v>202000000</v>
      </c>
      <c r="G160" s="149">
        <v>0</v>
      </c>
      <c r="H160" s="149">
        <v>132000000</v>
      </c>
      <c r="I160" s="149">
        <v>41616666</v>
      </c>
      <c r="J160" s="149">
        <v>36666666</v>
      </c>
      <c r="K160" s="150"/>
      <c r="L160" s="150"/>
      <c r="M160" s="160"/>
      <c r="N160" s="143"/>
      <c r="O160" s="1"/>
      <c r="P160" s="1"/>
      <c r="Q160" s="1"/>
    </row>
    <row r="161" spans="1:17" s="152" customFormat="1" ht="57" x14ac:dyDescent="0.25">
      <c r="A161" s="145" t="s">
        <v>265</v>
      </c>
      <c r="B161" s="147" t="s">
        <v>95</v>
      </c>
      <c r="C161" s="147" t="s">
        <v>96</v>
      </c>
      <c r="D161" s="146" t="s">
        <v>21</v>
      </c>
      <c r="E161" s="148" t="s">
        <v>266</v>
      </c>
      <c r="F161" s="166">
        <v>253000000</v>
      </c>
      <c r="G161" s="149">
        <v>0</v>
      </c>
      <c r="H161" s="149">
        <v>125500000</v>
      </c>
      <c r="I161" s="149">
        <v>19366666</v>
      </c>
      <c r="J161" s="149">
        <v>19366666</v>
      </c>
      <c r="K161" s="150"/>
      <c r="L161" s="150"/>
      <c r="M161" s="160"/>
      <c r="N161" s="143"/>
      <c r="O161" s="1"/>
      <c r="P161" s="1"/>
      <c r="Q161" s="1"/>
    </row>
    <row r="162" spans="1:17" s="90" customFormat="1" ht="31.5" x14ac:dyDescent="0.25">
      <c r="A162" s="130" t="s">
        <v>269</v>
      </c>
      <c r="B162" s="92"/>
      <c r="C162" s="92"/>
      <c r="D162" s="92"/>
      <c r="E162" s="91" t="s">
        <v>270</v>
      </c>
      <c r="F162" s="95">
        <f>SUM(F163:F165)</f>
        <v>3678500000</v>
      </c>
      <c r="G162" s="95">
        <f>SUM(G163:G165)</f>
        <v>0</v>
      </c>
      <c r="H162" s="95">
        <f t="shared" ref="H162:J162" si="44">SUM(H163:H165)</f>
        <v>2543648137</v>
      </c>
      <c r="I162" s="95">
        <f t="shared" si="44"/>
        <v>388543589</v>
      </c>
      <c r="J162" s="95">
        <f t="shared" si="44"/>
        <v>355393589</v>
      </c>
      <c r="K162" s="96">
        <f>H162/F162</f>
        <v>0.69149059045806716</v>
      </c>
      <c r="L162" s="96">
        <f>I162/F162</f>
        <v>0.10562555090390105</v>
      </c>
      <c r="M162" s="160"/>
      <c r="N162" s="143"/>
      <c r="O162" s="1"/>
      <c r="P162" s="1"/>
      <c r="Q162" s="1"/>
    </row>
    <row r="163" spans="1:17" s="152" customFormat="1" ht="57" x14ac:dyDescent="0.25">
      <c r="A163" s="145" t="s">
        <v>271</v>
      </c>
      <c r="B163" s="147" t="s">
        <v>20</v>
      </c>
      <c r="C163" s="147" t="s">
        <v>26</v>
      </c>
      <c r="D163" s="146" t="s">
        <v>21</v>
      </c>
      <c r="E163" s="148" t="s">
        <v>272</v>
      </c>
      <c r="F163" s="149">
        <v>2000000000</v>
      </c>
      <c r="G163" s="149">
        <v>0</v>
      </c>
      <c r="H163" s="149">
        <v>1000000000</v>
      </c>
      <c r="I163" s="149">
        <v>208576922</v>
      </c>
      <c r="J163" s="149">
        <v>208576922</v>
      </c>
      <c r="K163" s="150"/>
      <c r="L163" s="150"/>
      <c r="M163" s="160"/>
      <c r="N163" s="143"/>
      <c r="O163" s="1"/>
      <c r="P163" s="1"/>
      <c r="Q163" s="1"/>
    </row>
    <row r="164" spans="1:17" s="152" customFormat="1" ht="57" x14ac:dyDescent="0.25">
      <c r="A164" s="145" t="s">
        <v>271</v>
      </c>
      <c r="B164" s="147" t="s">
        <v>95</v>
      </c>
      <c r="C164" s="147" t="s">
        <v>96</v>
      </c>
      <c r="D164" s="146" t="s">
        <v>21</v>
      </c>
      <c r="E164" s="148" t="s">
        <v>272</v>
      </c>
      <c r="F164" s="149">
        <v>1591000000</v>
      </c>
      <c r="G164" s="149">
        <v>0</v>
      </c>
      <c r="H164" s="149">
        <v>1487148137</v>
      </c>
      <c r="I164" s="149">
        <v>159966667</v>
      </c>
      <c r="J164" s="149">
        <v>130483334</v>
      </c>
      <c r="K164" s="150"/>
      <c r="L164" s="150"/>
      <c r="M164" s="160"/>
      <c r="N164" s="143"/>
      <c r="O164" s="1"/>
      <c r="P164" s="1"/>
      <c r="Q164" s="1"/>
    </row>
    <row r="165" spans="1:17" s="152" customFormat="1" ht="57" x14ac:dyDescent="0.25">
      <c r="A165" s="167" t="s">
        <v>273</v>
      </c>
      <c r="B165" s="169" t="s">
        <v>95</v>
      </c>
      <c r="C165" s="169" t="s">
        <v>96</v>
      </c>
      <c r="D165" s="168" t="s">
        <v>21</v>
      </c>
      <c r="E165" s="170" t="s">
        <v>274</v>
      </c>
      <c r="F165" s="171">
        <v>87500000</v>
      </c>
      <c r="G165" s="149">
        <v>0</v>
      </c>
      <c r="H165" s="171">
        <v>56500000</v>
      </c>
      <c r="I165" s="171">
        <v>20000000</v>
      </c>
      <c r="J165" s="171">
        <v>16333333</v>
      </c>
      <c r="K165" s="172"/>
      <c r="L165" s="172"/>
      <c r="M165" s="160"/>
      <c r="N165" s="143"/>
      <c r="O165" s="1"/>
      <c r="P165" s="1"/>
      <c r="Q165" s="1"/>
    </row>
    <row r="166" spans="1:17" s="90" customFormat="1" ht="47.25" x14ac:dyDescent="0.25">
      <c r="A166" s="130" t="s">
        <v>275</v>
      </c>
      <c r="B166" s="92"/>
      <c r="C166" s="92"/>
      <c r="D166" s="92"/>
      <c r="E166" s="91" t="s">
        <v>276</v>
      </c>
      <c r="F166" s="95">
        <f>SUM(F167:F169)</f>
        <v>4500000000</v>
      </c>
      <c r="G166" s="95">
        <f t="shared" ref="G166:J166" si="45">SUM(G167:G169)</f>
        <v>0</v>
      </c>
      <c r="H166" s="95">
        <f t="shared" si="45"/>
        <v>676416666</v>
      </c>
      <c r="I166" s="95">
        <f t="shared" si="45"/>
        <v>146283331</v>
      </c>
      <c r="J166" s="95">
        <f t="shared" si="45"/>
        <v>146283331</v>
      </c>
      <c r="K166" s="96">
        <f>H166/F166</f>
        <v>0.15031481466666666</v>
      </c>
      <c r="L166" s="96">
        <f>I166/F166</f>
        <v>3.2507406888888889E-2</v>
      </c>
      <c r="M166" s="173"/>
      <c r="N166" s="143"/>
      <c r="O166" s="1"/>
      <c r="P166" s="1"/>
      <c r="Q166" s="1"/>
    </row>
    <row r="167" spans="1:17" s="152" customFormat="1" ht="71.25" x14ac:dyDescent="0.25">
      <c r="A167" s="174" t="s">
        <v>277</v>
      </c>
      <c r="B167" s="147" t="s">
        <v>20</v>
      </c>
      <c r="C167" s="147" t="s">
        <v>26</v>
      </c>
      <c r="D167" s="146" t="s">
        <v>21</v>
      </c>
      <c r="E167" s="148" t="s">
        <v>278</v>
      </c>
      <c r="F167" s="149">
        <v>1000000000</v>
      </c>
      <c r="G167" s="149">
        <v>0</v>
      </c>
      <c r="H167" s="149">
        <v>0</v>
      </c>
      <c r="I167" s="149">
        <v>0</v>
      </c>
      <c r="J167" s="149">
        <v>0</v>
      </c>
      <c r="K167" s="150"/>
      <c r="L167" s="150"/>
      <c r="M167" s="160"/>
      <c r="N167" s="143"/>
      <c r="O167" s="1"/>
      <c r="P167" s="1"/>
      <c r="Q167" s="1"/>
    </row>
    <row r="168" spans="1:17" s="152" customFormat="1" ht="71.25" x14ac:dyDescent="0.25">
      <c r="A168" s="174" t="s">
        <v>277</v>
      </c>
      <c r="B168" s="147" t="s">
        <v>95</v>
      </c>
      <c r="C168" s="147" t="s">
        <v>96</v>
      </c>
      <c r="D168" s="146" t="s">
        <v>21</v>
      </c>
      <c r="E168" s="148" t="s">
        <v>278</v>
      </c>
      <c r="F168" s="149">
        <v>2350000000</v>
      </c>
      <c r="G168" s="149">
        <v>0</v>
      </c>
      <c r="H168" s="149">
        <v>0</v>
      </c>
      <c r="I168" s="149">
        <v>0</v>
      </c>
      <c r="J168" s="149">
        <v>0</v>
      </c>
      <c r="K168" s="150"/>
      <c r="L168" s="150"/>
      <c r="M168" s="160"/>
      <c r="N168" s="1"/>
      <c r="O168" s="1"/>
      <c r="P168" s="1"/>
      <c r="Q168" s="1"/>
    </row>
    <row r="169" spans="1:17" s="152" customFormat="1" ht="57" x14ac:dyDescent="0.25">
      <c r="A169" s="175" t="s">
        <v>279</v>
      </c>
      <c r="B169" s="169" t="s">
        <v>95</v>
      </c>
      <c r="C169" s="169" t="s">
        <v>96</v>
      </c>
      <c r="D169" s="168" t="s">
        <v>21</v>
      </c>
      <c r="E169" s="170" t="s">
        <v>280</v>
      </c>
      <c r="F169" s="171">
        <v>1150000000</v>
      </c>
      <c r="G169" s="149">
        <v>0</v>
      </c>
      <c r="H169" s="171">
        <v>676416666</v>
      </c>
      <c r="I169" s="171">
        <v>146283331</v>
      </c>
      <c r="J169" s="171">
        <v>146283331</v>
      </c>
      <c r="K169" s="172"/>
      <c r="L169" s="172"/>
      <c r="M169" s="160"/>
      <c r="N169" s="1"/>
      <c r="O169" s="1"/>
      <c r="P169" s="1"/>
      <c r="Q169" s="1"/>
    </row>
    <row r="170" spans="1:17" s="15" customFormat="1" ht="27.95" customHeight="1" x14ac:dyDescent="0.3">
      <c r="A170" s="179"/>
      <c r="B170" s="180"/>
      <c r="C170" s="180"/>
      <c r="D170" s="180"/>
      <c r="E170" s="180"/>
      <c r="F170" s="181">
        <f t="shared" ref="F170:J170" si="46">F145+F5</f>
        <v>303610000000</v>
      </c>
      <c r="G170" s="176">
        <f t="shared" si="46"/>
        <v>60000000000</v>
      </c>
      <c r="H170" s="176">
        <f t="shared" si="46"/>
        <v>99544332654.320007</v>
      </c>
      <c r="I170" s="176">
        <f t="shared" si="46"/>
        <v>64650192571.060005</v>
      </c>
      <c r="J170" s="176">
        <f t="shared" si="46"/>
        <v>64462944077.070007</v>
      </c>
      <c r="K170" s="177">
        <f>H170/F170</f>
        <v>0.32786908420117916</v>
      </c>
      <c r="L170" s="177">
        <f>I170/F170</f>
        <v>0.21293828454616121</v>
      </c>
      <c r="M170" s="1"/>
      <c r="N170" s="1"/>
      <c r="O170" s="1"/>
      <c r="P170" s="1"/>
      <c r="Q170" s="1"/>
    </row>
    <row r="171" spans="1:17" ht="15" customHeight="1" x14ac:dyDescent="0.25">
      <c r="A171" s="182" t="s">
        <v>283</v>
      </c>
      <c r="B171" s="182" t="s">
        <v>0</v>
      </c>
      <c r="C171" s="182" t="s">
        <v>0</v>
      </c>
      <c r="D171" s="182" t="s">
        <v>0</v>
      </c>
      <c r="E171" s="182" t="s">
        <v>0</v>
      </c>
      <c r="F171" s="183"/>
    </row>
    <row r="172" spans="1:17" ht="15" customHeight="1" x14ac:dyDescent="0.25">
      <c r="A172" s="184" t="s">
        <v>0</v>
      </c>
      <c r="B172" s="184" t="s">
        <v>0</v>
      </c>
      <c r="C172" s="184" t="s">
        <v>0</v>
      </c>
      <c r="D172" s="184" t="s">
        <v>0</v>
      </c>
      <c r="E172" s="184" t="s">
        <v>0</v>
      </c>
      <c r="F172" s="185" t="s">
        <v>0</v>
      </c>
      <c r="G172" s="178" t="s">
        <v>0</v>
      </c>
      <c r="H172" s="178" t="s">
        <v>0</v>
      </c>
      <c r="I172" s="178" t="s">
        <v>0</v>
      </c>
      <c r="J172" s="178" t="s">
        <v>0</v>
      </c>
    </row>
    <row r="174" spans="1:17" ht="15" customHeight="1" x14ac:dyDescent="0.25">
      <c r="A174" s="1" t="s">
        <v>0</v>
      </c>
      <c r="B174" s="1" t="s">
        <v>0</v>
      </c>
      <c r="C174" s="1" t="s">
        <v>0</v>
      </c>
      <c r="D174" s="1" t="s">
        <v>0</v>
      </c>
    </row>
  </sheetData>
  <mergeCells count="3">
    <mergeCell ref="B1:J1"/>
    <mergeCell ref="B3:L3"/>
    <mergeCell ref="B2:L2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Web mayo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Urquijo Yanquen</dc:creator>
  <cp:lastModifiedBy>Alexandra Urquijo Yanquen</cp:lastModifiedBy>
  <dcterms:created xsi:type="dcterms:W3CDTF">2025-06-04T13:57:10Z</dcterms:created>
  <dcterms:modified xsi:type="dcterms:W3CDTF">2025-06-04T14:21:47Z</dcterms:modified>
</cp:coreProperties>
</file>